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4.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5.xml" ContentType="application/vnd.openxmlformats-officedocument.spreadsheetml.comment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omments6.xml" ContentType="application/vnd.openxmlformats-officedocument.spreadsheetml.comment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codeName="{4D1C537B-E38A-612A-F078-A93A15B4B7F4}"/>
  <workbookPr updateLinks="never" codeName="ThisWorkbook"/>
  <mc:AlternateContent xmlns:mc="http://schemas.openxmlformats.org/markup-compatibility/2006">
    <mc:Choice Requires="x15">
      <x15ac:absPath xmlns:x15ac="http://schemas.microsoft.com/office/spreadsheetml/2010/11/ac" url="https://mailunicundiedu-my.sharepoint.com/personal/jmelissamoreno_ucundinamarca_edu_co/Documents/jmelissamoreno/Desktop/2025/ACTUALIZACIÓN ISO 2025/CIERRE 2025/"/>
    </mc:Choice>
  </mc:AlternateContent>
  <xr:revisionPtr revIDLastSave="0" documentId="14_{2942C418-60E8-4F2E-AC96-2B500B7716AC}" xr6:coauthVersionLast="47" xr6:coauthVersionMax="47" xr10:uidLastSave="{00000000-0000-0000-0000-000000000000}"/>
  <bookViews>
    <workbookView xWindow="-120" yWindow="-120" windowWidth="29040" windowHeight="15720" xr2:uid="{00000000-000D-0000-FFFF-FFFF00000000}"/>
  </bookViews>
  <sheets>
    <sheet name="MATRIZ DE INDICADORES" sheetId="1" r:id="rId1"/>
    <sheet name="MFA-13" sheetId="9" r:id="rId2"/>
    <sheet name="MFA-14" sheetId="52" r:id="rId3"/>
    <sheet name="MFA-15" sheetId="53" r:id="rId4"/>
    <sheet name="MFA-16" sheetId="54" r:id="rId5"/>
    <sheet name="MFA-20" sheetId="57" r:id="rId6"/>
    <sheet name="MFA-21" sheetId="56" r:id="rId7"/>
    <sheet name="INS-6" sheetId="55" r:id="rId8"/>
    <sheet name="ITEM" sheetId="50" state="hidden" r:id="rId9"/>
    <sheet name="ACTUALIZACIONES" sheetId="51" r:id="rId10"/>
  </sheets>
  <externalReferences>
    <externalReference r:id="rId11"/>
  </externalReferences>
  <definedNames>
    <definedName name="_xlnm._FilterDatabase" localSheetId="0" hidden="1">'MATRIZ DE INDICADORES'!$B$12:$U$12</definedName>
    <definedName name="_xlnm.Print_Area" localSheetId="9">ACTUALIZACIONES!$A$1:$F$31</definedName>
    <definedName name="_xlnm.Print_Area" localSheetId="7">'INS-6'!$A$1:$P$84</definedName>
    <definedName name="_xlnm.Print_Area" localSheetId="0">'MATRIZ DE INDICADORES'!$A$1:$U$134</definedName>
    <definedName name="_xlnm.Print_Area" localSheetId="1">'MFA-13'!$A$1:$P$86</definedName>
    <definedName name="_xlnm.Print_Area" localSheetId="2">'MFA-14'!$A$1:$P$60</definedName>
    <definedName name="_xlnm.Print_Area" localSheetId="3">'MFA-15'!$A$1:$P$60</definedName>
    <definedName name="_xlnm.Print_Area" localSheetId="4">'MFA-16'!$A$1:$P$63</definedName>
    <definedName name="_xlnm.Print_Area" localSheetId="5">'MFA-20'!$A$1:$P$63</definedName>
    <definedName name="_xlnm.Print_Area" localSheetId="6">'MFA-21'!$A$1:$P$75</definedName>
    <definedName name="MFA_8" localSheetId="7">'MATRIZ DE INDICADORES'!#REF!</definedName>
    <definedName name="MFA_8" localSheetId="2">'MATRIZ DE INDICADORES'!#REF!</definedName>
    <definedName name="MFA_8" localSheetId="3">'MATRIZ DE INDICADORES'!#REF!</definedName>
    <definedName name="MFA_8" localSheetId="4">'MATRIZ DE INDICADORES'!#REF!</definedName>
    <definedName name="MFA_8" localSheetId="5">'[1]MATRIZ DE INDICADORES'!#REF!</definedName>
    <definedName name="MFA_8" localSheetId="6">'MATRIZ DE INDICADORES'!#REF!</definedName>
    <definedName name="MFA_8">'MATRIZ DE INDICADORES'!#REF!</definedName>
    <definedName name="OLE_LINK1" localSheetId="9">ACTUALIZACIONES!#REF!</definedName>
    <definedName name="Z_34CE63CC_8C1B_460F_A260_1A12A31AF742_.wvu.FilterData" localSheetId="0" hidden="1">'MATRIZ DE INDICADORES'!$D$12:$V$12</definedName>
    <definedName name="Z_E72066E1_2E2A_4698_9EFF_16A0125F33B6_.wvu.FilterData" localSheetId="0" hidden="1">'MATRIZ DE INDICADORES'!$D$12:$V$12</definedName>
  </definedNames>
  <calcPr calcId="191028"/>
  <customWorkbookViews>
    <customWorkbookView name="JAIME ELDER ACOSTA RAMIREZ - Vista personalizada" guid="{E72066E1-2E2A-4698-9EFF-16A0125F33B6}" mergeInterval="0" personalView="1" maximized="1" xWindow="-8" yWindow="-8" windowWidth="1382" windowHeight="744" activeSheetId="46"/>
    <customWorkbookView name="HERNAN DARIO GONZALEZ MOLINA - Vista personalizada" guid="{34CE63CC-8C1B-460F-A260-1A12A31AF742}" mergeInterval="0" personalView="1" maximized="1" xWindow="-8" yWindow="-8" windowWidth="1382" windowHeight="74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72" i="55" l="1"/>
  <c r="G82" i="55"/>
  <c r="G71" i="55"/>
  <c r="G59" i="55"/>
  <c r="G81" i="55"/>
  <c r="G80" i="55"/>
  <c r="G79" i="55" l="1"/>
  <c r="G78" i="55"/>
  <c r="G75" i="55"/>
  <c r="G74" i="55"/>
  <c r="G73" i="55" l="1"/>
  <c r="G70" i="55"/>
  <c r="G69" i="55"/>
  <c r="G68" i="55"/>
  <c r="G57" i="55"/>
  <c r="G56" i="55"/>
  <c r="G55" i="55"/>
  <c r="G77" i="55"/>
  <c r="G76" i="55"/>
  <c r="G67" i="55" l="1"/>
  <c r="G66" i="55"/>
  <c r="G65" i="55"/>
  <c r="G64" i="55"/>
  <c r="G63" i="55"/>
  <c r="G62" i="55"/>
  <c r="G61" i="55"/>
  <c r="G60" i="55"/>
  <c r="G58" i="55"/>
  <c r="G61" i="54" l="1"/>
  <c r="G60" i="54"/>
  <c r="G59" i="54"/>
  <c r="G58" i="54"/>
  <c r="G57" i="54"/>
  <c r="G56" i="54"/>
  <c r="G55" i="54"/>
  <c r="G54" i="54"/>
  <c r="E49" i="53" l="1"/>
  <c r="C47" i="56" l="1"/>
  <c r="C48" i="57"/>
  <c r="O50" i="57"/>
  <c r="N50" i="57"/>
  <c r="M50" i="57"/>
  <c r="L50" i="57"/>
  <c r="K50" i="57"/>
  <c r="J50" i="57"/>
  <c r="I50" i="57"/>
  <c r="H50" i="57"/>
  <c r="G50" i="57"/>
  <c r="F50" i="57"/>
  <c r="E50" i="57"/>
  <c r="D50" i="57"/>
  <c r="O49" i="57"/>
  <c r="N49" i="57"/>
  <c r="M49" i="57"/>
  <c r="L49" i="57"/>
  <c r="K49" i="57"/>
  <c r="J49" i="57"/>
  <c r="I49" i="57"/>
  <c r="H49" i="57"/>
  <c r="G49" i="57"/>
  <c r="F49" i="57"/>
  <c r="E49" i="57"/>
  <c r="D49" i="57"/>
  <c r="C47" i="57"/>
  <c r="O46" i="57"/>
  <c r="N46" i="57"/>
  <c r="M46" i="57"/>
  <c r="L46" i="57"/>
  <c r="K46" i="57"/>
  <c r="J46" i="57"/>
  <c r="I46" i="57"/>
  <c r="H46" i="57"/>
  <c r="G46" i="57"/>
  <c r="F46" i="57"/>
  <c r="E46" i="57"/>
  <c r="D46" i="57"/>
  <c r="J42" i="57"/>
  <c r="O50" i="56"/>
  <c r="N50" i="56"/>
  <c r="M50" i="56"/>
  <c r="L50" i="56"/>
  <c r="K50" i="56"/>
  <c r="J50" i="56"/>
  <c r="I50" i="56"/>
  <c r="H50" i="56"/>
  <c r="G50" i="56"/>
  <c r="F50" i="56"/>
  <c r="E50" i="56"/>
  <c r="D50" i="56"/>
  <c r="O49" i="56"/>
  <c r="N49" i="56"/>
  <c r="M49" i="56"/>
  <c r="L49" i="56"/>
  <c r="K49" i="56"/>
  <c r="J49" i="56"/>
  <c r="I49" i="56"/>
  <c r="H49" i="56"/>
  <c r="G49" i="56"/>
  <c r="F49" i="56"/>
  <c r="E49" i="56"/>
  <c r="D49" i="56"/>
  <c r="C48" i="56"/>
  <c r="O46" i="56"/>
  <c r="N46" i="56"/>
  <c r="M46" i="56"/>
  <c r="L46" i="56"/>
  <c r="K46" i="56"/>
  <c r="J46" i="56"/>
  <c r="I46" i="56"/>
  <c r="H46" i="56"/>
  <c r="G46" i="56"/>
  <c r="F46" i="56"/>
  <c r="E46" i="56"/>
  <c r="D46" i="56"/>
  <c r="J42" i="56"/>
  <c r="E50" i="54" l="1"/>
  <c r="E46" i="54"/>
  <c r="J42" i="52" l="1"/>
  <c r="C48" i="55"/>
  <c r="C49" i="55"/>
  <c r="O51" i="55" l="1"/>
  <c r="N51" i="55"/>
  <c r="M51" i="55"/>
  <c r="L51" i="55"/>
  <c r="K51" i="55"/>
  <c r="J51" i="55"/>
  <c r="I51" i="55"/>
  <c r="H51" i="55"/>
  <c r="G51" i="55"/>
  <c r="F51" i="55"/>
  <c r="D51" i="55"/>
  <c r="O50" i="55"/>
  <c r="N50" i="55"/>
  <c r="M50" i="55"/>
  <c r="L50" i="55"/>
  <c r="K50" i="55"/>
  <c r="J50" i="55"/>
  <c r="I50" i="55"/>
  <c r="H50" i="55"/>
  <c r="G50" i="55"/>
  <c r="E50" i="55"/>
  <c r="D50" i="55"/>
  <c r="O47" i="55"/>
  <c r="N47" i="55"/>
  <c r="M47" i="55"/>
  <c r="L47" i="55"/>
  <c r="K47" i="55"/>
  <c r="J47" i="55"/>
  <c r="I47" i="55"/>
  <c r="H47" i="55"/>
  <c r="G47" i="55"/>
  <c r="F47" i="55"/>
  <c r="D47" i="55"/>
  <c r="J43" i="55"/>
  <c r="O50" i="54" l="1"/>
  <c r="N50" i="54"/>
  <c r="M50" i="54"/>
  <c r="L50" i="54"/>
  <c r="K50" i="54"/>
  <c r="J50" i="54"/>
  <c r="I50" i="54"/>
  <c r="H50" i="54"/>
  <c r="G50" i="54"/>
  <c r="F50" i="54"/>
  <c r="D50" i="54"/>
  <c r="O49" i="54"/>
  <c r="N49" i="54"/>
  <c r="M49" i="54"/>
  <c r="L49" i="54"/>
  <c r="K49" i="54"/>
  <c r="J49" i="54"/>
  <c r="I49" i="54"/>
  <c r="H49" i="54"/>
  <c r="G49" i="54"/>
  <c r="F49" i="54"/>
  <c r="E49" i="54"/>
  <c r="D49" i="54"/>
  <c r="C48" i="54"/>
  <c r="C47" i="54"/>
  <c r="O46" i="54"/>
  <c r="N46" i="54"/>
  <c r="M46" i="54"/>
  <c r="L46" i="54"/>
  <c r="K46" i="54"/>
  <c r="J46" i="54"/>
  <c r="I46" i="54"/>
  <c r="H46" i="54"/>
  <c r="G46" i="54"/>
  <c r="F46" i="54"/>
  <c r="D46" i="54"/>
  <c r="J42" i="54"/>
  <c r="O50" i="53"/>
  <c r="N50" i="53"/>
  <c r="M50" i="53"/>
  <c r="L50" i="53"/>
  <c r="K50" i="53"/>
  <c r="J50" i="53"/>
  <c r="I50" i="53"/>
  <c r="H50" i="53"/>
  <c r="G50" i="53"/>
  <c r="F50" i="53"/>
  <c r="D50" i="53"/>
  <c r="O49" i="53"/>
  <c r="N49" i="53"/>
  <c r="M49" i="53"/>
  <c r="L49" i="53"/>
  <c r="K49" i="53"/>
  <c r="J49" i="53"/>
  <c r="I49" i="53"/>
  <c r="H49" i="53"/>
  <c r="G49" i="53"/>
  <c r="F49" i="53"/>
  <c r="D49" i="53"/>
  <c r="C48" i="53"/>
  <c r="C47" i="53"/>
  <c r="O46" i="53"/>
  <c r="N46" i="53"/>
  <c r="M46" i="53"/>
  <c r="L46" i="53"/>
  <c r="K46" i="53"/>
  <c r="J46" i="53"/>
  <c r="I46" i="53"/>
  <c r="H46" i="53"/>
  <c r="G46" i="53"/>
  <c r="F46" i="53"/>
  <c r="D46" i="53"/>
  <c r="J42" i="53"/>
  <c r="O50" i="52"/>
  <c r="N50" i="52"/>
  <c r="M50" i="52"/>
  <c r="L50" i="52"/>
  <c r="K50" i="52"/>
  <c r="J50" i="52"/>
  <c r="I50" i="52"/>
  <c r="H50" i="52"/>
  <c r="G50" i="52"/>
  <c r="F50" i="52"/>
  <c r="O49" i="52"/>
  <c r="N49" i="52"/>
  <c r="M49" i="52"/>
  <c r="L49" i="52"/>
  <c r="K49" i="52"/>
  <c r="J49" i="52"/>
  <c r="H49" i="52"/>
  <c r="G49" i="52"/>
  <c r="F49" i="52"/>
  <c r="C48" i="52"/>
  <c r="C47" i="52"/>
  <c r="O46" i="52"/>
  <c r="N46" i="52"/>
  <c r="M46" i="52"/>
  <c r="L46" i="52"/>
  <c r="K46" i="52"/>
  <c r="J46" i="52"/>
  <c r="I46" i="52"/>
  <c r="H46" i="52"/>
  <c r="G46" i="52"/>
  <c r="F46" i="52"/>
  <c r="J42" i="9" l="1"/>
  <c r="F50" i="9" l="1"/>
  <c r="G50" i="9" s="1"/>
  <c r="H50" i="9" s="1"/>
  <c r="I50" i="9" s="1"/>
  <c r="J50" i="9" s="1"/>
  <c r="K50" i="9" s="1"/>
  <c r="L50" i="9" s="1"/>
  <c r="M50" i="9" s="1"/>
  <c r="N50" i="9" s="1"/>
  <c r="N49" i="9"/>
  <c r="M49" i="9"/>
  <c r="L49" i="9"/>
  <c r="K49" i="9"/>
  <c r="J49" i="9"/>
  <c r="I49" i="9"/>
  <c r="H49" i="9"/>
  <c r="G49" i="9"/>
  <c r="C48" i="9"/>
  <c r="C47" i="9"/>
  <c r="N46" i="9"/>
  <c r="M46" i="9"/>
  <c r="L46" i="9"/>
  <c r="K46" i="9"/>
  <c r="J46" i="9"/>
  <c r="I46" i="9"/>
  <c r="H46" i="9"/>
  <c r="G46" i="9"/>
  <c r="F46"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00000000-0006-0000-0100-000001000000}">
      <text>
        <r>
          <rPr>
            <b/>
            <sz val="9"/>
            <color indexed="81"/>
            <rFont val="Tahoma"/>
            <family val="2"/>
          </rPr>
          <t>OFICINA DE CALIDAD:</t>
        </r>
        <r>
          <rPr>
            <sz val="9"/>
            <color indexed="81"/>
            <rFont val="Tahoma"/>
            <family val="2"/>
          </rPr>
          <t xml:space="preserve">
SI APLICA, FAVOR DILIGENCIAR EN LA PARTE INFERIOR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00000000-0006-0000-0200-000001000000}">
      <text>
        <r>
          <rPr>
            <b/>
            <sz val="9"/>
            <color indexed="81"/>
            <rFont val="Tahoma"/>
            <family val="2"/>
          </rPr>
          <t>OFICINA DE CALIDAD:</t>
        </r>
        <r>
          <rPr>
            <sz val="9"/>
            <color indexed="81"/>
            <rFont val="Tahoma"/>
            <family val="2"/>
          </rPr>
          <t xml:space="preserve">
SI APLICA, FAVOR DILIGENCIAR EN LA PARTE INFERIOR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00000000-0006-0000-0300-000001000000}">
      <text>
        <r>
          <rPr>
            <b/>
            <sz val="9"/>
            <color indexed="81"/>
            <rFont val="Tahoma"/>
            <family val="2"/>
          </rPr>
          <t>OFICINA DE CALIDAD:</t>
        </r>
        <r>
          <rPr>
            <sz val="9"/>
            <color indexed="81"/>
            <rFont val="Tahoma"/>
            <family val="2"/>
          </rPr>
          <t xml:space="preserve">
SI APLICA, FAVOR DILIGENCIAR EN LA PARTE INFERIOR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00000000-0006-0000-0400-000001000000}">
      <text>
        <r>
          <rPr>
            <b/>
            <sz val="9"/>
            <color indexed="81"/>
            <rFont val="Tahoma"/>
            <family val="2"/>
          </rPr>
          <t>OFICINA DE CALIDAD:</t>
        </r>
        <r>
          <rPr>
            <sz val="9"/>
            <color indexed="81"/>
            <rFont val="Tahoma"/>
            <family val="2"/>
          </rPr>
          <t xml:space="preserve">
SI APLICA, FAVOR DILIGENCIAR EN LA PARTE INFERIOR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EDF7A48D-D08D-47FE-8021-D14F1993492A}">
      <text>
        <r>
          <rPr>
            <b/>
            <sz val="9"/>
            <color indexed="81"/>
            <rFont val="Tahoma"/>
            <family val="2"/>
          </rPr>
          <t>OFICINA DE CALIDAD:</t>
        </r>
        <r>
          <rPr>
            <sz val="9"/>
            <color indexed="81"/>
            <rFont val="Tahoma"/>
            <family val="2"/>
          </rPr>
          <t xml:space="preserve">
SI APLICA, FAVOR DILIGENCIAR EN LA PARTE INFERIOR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00000000-0006-0000-0600-000001000000}">
      <text>
        <r>
          <rPr>
            <b/>
            <sz val="9"/>
            <color indexed="81"/>
            <rFont val="Tahoma"/>
            <family val="2"/>
          </rPr>
          <t>OFICINA DE CALIDAD:</t>
        </r>
        <r>
          <rPr>
            <sz val="9"/>
            <color indexed="81"/>
            <rFont val="Tahoma"/>
            <family val="2"/>
          </rPr>
          <t xml:space="preserve">
SI APLICA, FAVOR DILIGENCIAR EN LA PARTE INFERIOR</t>
        </r>
      </text>
    </comment>
  </commentList>
</comments>
</file>

<file path=xl/sharedStrings.xml><?xml version="1.0" encoding="utf-8"?>
<sst xmlns="http://schemas.openxmlformats.org/spreadsheetml/2006/main" count="1216" uniqueCount="557">
  <si>
    <t>MACROPROCESO ESTRATÉGICO</t>
  </si>
  <si>
    <t>CÓDIGO: ESGr027</t>
  </si>
  <si>
    <t>PROCESO GESTIÓN SISTEMAS INTEGRADOS - CALIDAD</t>
  </si>
  <si>
    <t>VERSIÓN: 8</t>
  </si>
  <si>
    <t>MATRIZ DE MEDICIÓN Y SEGUIMIENTO A LOS PROCESOS DE GESTIÓN</t>
  </si>
  <si>
    <t>VIGENCIA: 2023-07-28</t>
  </si>
  <si>
    <t>PÁGINA: 1 de 7</t>
  </si>
  <si>
    <t>FECHA DE ACTUALIZACIÓN:</t>
  </si>
  <si>
    <t>AÑO</t>
  </si>
  <si>
    <t>MES</t>
  </si>
  <si>
    <t>DÍA</t>
  </si>
  <si>
    <t>ALINEACIÓN DE LOS INDICADORES CON LOS DOCUMENTOS ESTRATÉGICOS Y LOS OBJETIVOS DE CALIDAD</t>
  </si>
  <si>
    <t>PROCESO GESTIÓN</t>
  </si>
  <si>
    <t>FRENTES DEL PLAN ESTRATÉGICO</t>
  </si>
  <si>
    <t>LINEAMIENTOS DE LA POLÍTICA DE CALIDAD</t>
  </si>
  <si>
    <t>OBJETIVOS DE CALIDAD</t>
  </si>
  <si>
    <t>OBJETIVO GENERAL DEL PROCESO</t>
  </si>
  <si>
    <t>OBJETIVOS ESPECÍFICOS</t>
  </si>
  <si>
    <t>NOMBRE INDICADOR</t>
  </si>
  <si>
    <t>FÓRMULA</t>
  </si>
  <si>
    <t>TIPO DE INDICADOR</t>
  </si>
  <si>
    <t>SEGUIMIENTO MEDICIÓN</t>
  </si>
  <si>
    <t>META</t>
  </si>
  <si>
    <t>ACTIVIDAD</t>
  </si>
  <si>
    <t>RESPONSABLE DE LA ACTIVIDAD</t>
  </si>
  <si>
    <t>¿QUÉ RECURSOS SE REQUIEREN?</t>
  </si>
  <si>
    <t>FECHA EJECUCIÓN DE ACTIVIDADES</t>
  </si>
  <si>
    <t>EVIDENCIA</t>
  </si>
  <si>
    <t>¿CUÁNDO FINALIZARÁ?</t>
  </si>
  <si>
    <t xml:space="preserve">RESULTADO </t>
  </si>
  <si>
    <t>NIVEL OBTENIDO</t>
  </si>
  <si>
    <t>ACCESO</t>
  </si>
  <si>
    <t>Formación y Aprendizaje</t>
  </si>
  <si>
    <t>Frente Estratégico I: Institución Translocal del siglo 21: Desde la acreditación de programas a la acreditación institucional</t>
  </si>
  <si>
    <t>Se legitima como una organización social del conocimiento y el aprendizaje que se compromete con el pensamiento basado en riesgos y el mejoramiento continuo mediante buenas prácticas administrativas y académicas en búsqueda de la acreditación de programas y la acreditación institucional</t>
  </si>
  <si>
    <t>2: Lograr la acreditación de programas y la acreditación institucional de acuerdo a la planificación de las metas institucionales resultantes de los ejercicios de autoevaluación y acreditación. A su vez se relacionan todos los requisitos</t>
  </si>
  <si>
    <t>Asegurar la calidad de la formación, el aprendizaje y la gestión del conocimiento que le permita al estudiante ser creador de oportunidades, autónomo, crítico y propositivo para dar respuesta efectiva y de impacto al desarrollo social y al docente ser gestor de innovación y emprendimiento.</t>
  </si>
  <si>
    <t xml:space="preserve">Asegurar la vinculación de 650 profesores con dedicación tiempo completo a nivel institucional, fortaleciendo la planta profesoral. </t>
  </si>
  <si>
    <t>Número de profesores con dedicación de tiempo completo</t>
  </si>
  <si>
    <t>N° de profesores tiempo completo</t>
  </si>
  <si>
    <t xml:space="preserve">Acreditación </t>
  </si>
  <si>
    <t>SEMESTRAL</t>
  </si>
  <si>
    <t>650 profesores</t>
  </si>
  <si>
    <t>Creación de Grupos, Cupos y Horarios. (Institucionales y Disciplinares)</t>
  </si>
  <si>
    <t>Jefe de Oficina de Desarrollo Académico - Programas Académicos (Pregrado)</t>
  </si>
  <si>
    <t>Recursos financieros (Contratación)
Talento Humano (Profesores)
Información documentada (Perfiles gestores del conocimiento y el aprendizaje, actividades asignadas)</t>
  </si>
  <si>
    <t>SEMESTRAL (IPA   Y IIPA 2025)</t>
  </si>
  <si>
    <t xml:space="preserve">Plataforma Academusoft con la evidencia de la creación de grupos. </t>
  </si>
  <si>
    <t>EXCELENTE</t>
  </si>
  <si>
    <t>MFA-13</t>
  </si>
  <si>
    <t>Registro de preasignación Docente</t>
  </si>
  <si>
    <t>Decanos, Instituto de Posgrados y Coordinadores de Programas Académicos Pregrado</t>
  </si>
  <si>
    <t>Aplicativo Contratación General</t>
  </si>
  <si>
    <t>Verificación y aprobación de la preasignación Docente</t>
  </si>
  <si>
    <t xml:space="preserve"> Oficina de Desarrollo Académico  Pregrado </t>
  </si>
  <si>
    <t>Envió de preasignación formato Excel y PDF debidamente firmado por las Decanaturas de los programas académicos</t>
  </si>
  <si>
    <t>Decanos y Coordinadores de programas académicos pregrado</t>
  </si>
  <si>
    <t>Excel firmado</t>
  </si>
  <si>
    <t>Solicitud de expedición de CDP para contratación de los profesores de los programas académicos de pregrado</t>
  </si>
  <si>
    <t xml:space="preserve"> Oficina de Desarrollo Académico - Vicerrectoría Académica  </t>
  </si>
  <si>
    <t>Correo electrónico institucional con documentación</t>
  </si>
  <si>
    <t>Envió de CDP a programas académicos pregrado</t>
  </si>
  <si>
    <t xml:space="preserve"> Oficina de Desarrollo Académico  </t>
  </si>
  <si>
    <t xml:space="preserve">CDP </t>
  </si>
  <si>
    <t>Recepción y Revisión de Hojas de Vida, Aprobación Consejo Facultad.</t>
  </si>
  <si>
    <t>Coordinadores de programas académicos</t>
  </si>
  <si>
    <t>Aplicativo Banco de talento Académico.</t>
  </si>
  <si>
    <t>Categorización Docente</t>
  </si>
  <si>
    <t>Talento Humano</t>
  </si>
  <si>
    <t>Correo Institucional con la respectiva solicitud.</t>
  </si>
  <si>
    <t>Cargue de documentación, Certificado Medico para el personal docente, a saber, la solicitad a la/o requerida por el Formato ATHr131 - CheckList , SIGEP II y cursos virtuales.</t>
  </si>
  <si>
    <t>Talento Humano y SST, Coordinadores de programas académicos, la Dirección de Talento Humano y Profesor.</t>
  </si>
  <si>
    <t>Firma de Lista de Chequeo, Firma y/o VoBo a Lista de Chequeo.</t>
  </si>
  <si>
    <t>Creación y diseño del plan de trabajo Docente, definición de tipo de contratación (HC y TCO)</t>
  </si>
  <si>
    <t>Oficina de Desarrollo Académico
Coordinadores de programas académicos</t>
  </si>
  <si>
    <t>Plataforma Institucional</t>
  </si>
  <si>
    <t>Aceptación plan de trabajo docente en plataforma y firma al contrato (HC y TCO)</t>
  </si>
  <si>
    <t xml:space="preserve">Coordinadores de Programas Académicos y Profesores </t>
  </si>
  <si>
    <t>Plataforma Institucional
Contrato  - Firma Digital.</t>
  </si>
  <si>
    <t>Consolidar el 100% de dedicación de profesores, en relación de 1 a 30 estudiantes en programas de posgrado a nivel institucional.</t>
  </si>
  <si>
    <t>Relación profesor - estudiante (Maestrías)</t>
  </si>
  <si>
    <t>N° de programas académicos con relación 1/30 por periodo académico *100 / N° total de programas académicos</t>
  </si>
  <si>
    <t>Creación en plataforma de grupos, cupos y horarios.</t>
  </si>
  <si>
    <t>Coordinadores de programa académico</t>
  </si>
  <si>
    <t>Talento Humano
Información documentada y recursos electrónicos (Bases de datos de Admisiones y Registro, Talento Humano y Desarrollo Académico)</t>
  </si>
  <si>
    <t xml:space="preserve">Plataforma institucional. </t>
  </si>
  <si>
    <t>MFA-14</t>
  </si>
  <si>
    <t>Registro de Preasignación Docente</t>
  </si>
  <si>
    <t>Directora del Instituto y Coordinadores de Programas Académicos.</t>
  </si>
  <si>
    <t xml:space="preserve">Plataforma Institucional </t>
  </si>
  <si>
    <t>Verificación y aprobación de la contratación docente</t>
  </si>
  <si>
    <t>Directora Instituto de Posgrados</t>
  </si>
  <si>
    <t>Aplicativo de contratación general</t>
  </si>
  <si>
    <t>Envió de preasignación debidamente aprobado y firmado, en los formatos PDF y Excel</t>
  </si>
  <si>
    <t>Correo Institucional con la respectiva solicitud</t>
  </si>
  <si>
    <t>Solicitud de expedición de CDP para contratación de los docentes.</t>
  </si>
  <si>
    <t>Instituto de Posgrados
Vicerrectoría Financiera.</t>
  </si>
  <si>
    <t>Solicitud Integradoc</t>
  </si>
  <si>
    <t>Envió de CDP a los programas</t>
  </si>
  <si>
    <t>Instituto de Posgrados
Oficina de Presupuesto</t>
  </si>
  <si>
    <t>Recepción y Revisión de Hojas de Vida, Aprobación Consejo de Posgrados.</t>
  </si>
  <si>
    <t>Solicitud de Categorización Docente</t>
  </si>
  <si>
    <t>Talento Humano y SST, Coordinadores de programa académico, Talento Humano.</t>
  </si>
  <si>
    <t xml:space="preserve">Creación y diseño del plan de trabajo Docente, definición de tipo de contratación (HC y TCO) </t>
  </si>
  <si>
    <t xml:space="preserve">Aceptación plan de trabajo docente en plataforma y firma al contrato (HC y TCO) 
</t>
  </si>
  <si>
    <t>Profesores, Directora del Instituto, Coordinadores de Programa Académico.</t>
  </si>
  <si>
    <t>Plataforma Institucional
Contrato por Correo Institucional - Firma Digital.</t>
  </si>
  <si>
    <t>Consolidar el 100% de dedicación de profesores, en relación de 1 a 35 estudiantes en programas de pregrado a nivel institucional.</t>
  </si>
  <si>
    <t>Relación profesor - estudiante</t>
  </si>
  <si>
    <t>N° de programas académicos con relación 1/35 por período académico *100 / N° total de programas académicos</t>
  </si>
  <si>
    <t>Creación de Grupos, Cupos y Horarios de acuerdo a la demanda estudiantil. (Institucionales y Disciplinares)</t>
  </si>
  <si>
    <t>Correo electrónico de la solicitud de grupos</t>
  </si>
  <si>
    <t>ACEPTABLE</t>
  </si>
  <si>
    <t>MFA-15</t>
  </si>
  <si>
    <t>Decanos, Instituto de Posgrados y Coordinadores de Programas Académicos (Pregrado y Posgrado)</t>
  </si>
  <si>
    <t xml:space="preserve"> Oficina de Desarrollo Académico  (Pregrado y Posgrado)</t>
  </si>
  <si>
    <t>Recepción y Revisión de Hojas de Vida, Aprobación Consejo Académico.</t>
  </si>
  <si>
    <t>Cargue de documentación, Certificado Medico para el personal docente, a saber, la solicitad a la/o requerida por el Formato ATHr131 - CheckList , SIGEP II y cursos virtuales</t>
  </si>
  <si>
    <t>Talento Humano y SST, Coordinadores de programas académicos y la Dirección de Talento Humano</t>
  </si>
  <si>
    <t xml:space="preserve">Oficina de Desarrollo Académico, Coordinadores de Programas Académicos y Profesores </t>
  </si>
  <si>
    <t>*Verificación de los campos de aprendizaje institucionales CAI y CAD
-*Publicación de Horarios 
-*Registro Académico de Estudiantes Antiguos y Nuevos
*Registro Académico de casos especiales o novedades
*Establecimiento de Alertas tempranas Semanas 4, 8, 12 y 16 
*Seguimiento a las estrategias planteadas para la atención de alertas tempranas
*Registro del resultado final de la evaluación de aprendizajes
*Extracción del resultado final de la evaluación del aprendizaje de plataforma Moodle a plataforma Académica
* Reporte de novedades y correcciones de notas</t>
  </si>
  <si>
    <t>Asegurar la promoción del 90% de estudiantes matriculados para cada periodo académico en los programas de pregrado y posgrado a nivel institucional.</t>
  </si>
  <si>
    <t>Resultados de aprendizaje</t>
  </si>
  <si>
    <t>N° de estudiantes promovidos * 100 / N° total de estudiantes matriculados</t>
  </si>
  <si>
    <t>Verificación de los campos de aprendizaje institucionales CAI y CAD</t>
  </si>
  <si>
    <t>Oficina de Educación Virtual y a Distancia
Direcciones y Coordinaciones de programas pregrado y posgrado</t>
  </si>
  <si>
    <t>Talento Humano
Información documentada (Bases de datos de Admisiones y Registro)</t>
  </si>
  <si>
    <t>CMA</t>
  </si>
  <si>
    <t>MFA-16</t>
  </si>
  <si>
    <t xml:space="preserve">Publicación de Horarios </t>
  </si>
  <si>
    <t>Dirección de Sistemas y Tecnología</t>
  </si>
  <si>
    <t>Publicación de horarios en página institucional</t>
  </si>
  <si>
    <t>Registro Académico de Estudiantes Antiguos y Nuevos</t>
  </si>
  <si>
    <t xml:space="preserve">Dirección de Sistemas y Tecnología
Oficina de Admisiones
Coordinaciones y Direcciones de programas </t>
  </si>
  <si>
    <t>Reporte de matrícula</t>
  </si>
  <si>
    <t>Registro Académico de casos especiales o novedades</t>
  </si>
  <si>
    <t>Coordinadores y Directores de programas Académicos</t>
  </si>
  <si>
    <t>Comunicaciones
Correos Electrónicos 
Actas de comités curriculares</t>
  </si>
  <si>
    <t xml:space="preserve">Establecimiento de Alertas tempranas Semanas 4, 8, 12 y 16 </t>
  </si>
  <si>
    <t>CMA
Oficina de Educación Virtual y a Distancia
Gestión de Éxito Académico</t>
  </si>
  <si>
    <t>PowerBI
Comunicaciones por correos electrónicos</t>
  </si>
  <si>
    <t>Seguimiento a las estrategias planteadas para la atención de alertas tempranas</t>
  </si>
  <si>
    <t>Coordinadores y Directores de programas Académicos
Comisión de Gestión y Evaluación Curricular</t>
  </si>
  <si>
    <t>Actas de comisión de gestión y Evaluación curricular
Reporte de profesor Asesor
PowerBI monitores</t>
  </si>
  <si>
    <t>Registro del resultado final de la evaluación de aprendizajes</t>
  </si>
  <si>
    <t>Decanaturas
Coordinaciones de programas pregrado y posgrado
Oficina de Admisiones y Registro</t>
  </si>
  <si>
    <t>Reportes de notas</t>
  </si>
  <si>
    <t>Extracción del resultado final de la evaluación del aprendizaje de plataforma Moodle a plataforma Académica</t>
  </si>
  <si>
    <t>Oficina de Educación Virtual y a Distancia
dirección de Sistemas
Oficina de Admisiones y Registro
Decanaturas</t>
  </si>
  <si>
    <t>Reporte de extracción del resultado final</t>
  </si>
  <si>
    <t>Reporte de novedades y correcciones de notas</t>
  </si>
  <si>
    <t>Director o Coordinador de programa pregrado y posgrado
Vicerrectoría Académica
Oficina de Admisiones y registro</t>
  </si>
  <si>
    <t>Diligenciamiento del MAr043</t>
  </si>
  <si>
    <t>Frente Estratégico VI: Gobierno Universitario Digital</t>
  </si>
  <si>
    <t>Se legitima como una organización social del conocimiento y el aprendizaje que se compromete con el pensamiento basado en riesgos y el mejoramiento continuo mediante buenas prácticas administrativas y académicas en búsqueda de la acreditación de programas y la acreditación institucional, enfocándose en el bienestar de la comunidad universitaria como factor constitutivo de la vida y la libertad y la consolidación de una organización universitaria inteligente con alma y corazón.</t>
  </si>
  <si>
    <t>5. Mejorar continuamente el desempeño de los procesos a través de la implementación de buenas prácticas institucionales y de la aplicación de los mecanismos dispuestos por la Universidad de Cundinamarca, para la constitución de una organización universitaria inteligente con alma y corazón.</t>
  </si>
  <si>
    <t>Garantizar que al menos el 90% de las solicitudes gestionadas a través del CMA digital sean atendidas de manera oportuna, conforme a los tiempos establecidos.</t>
  </si>
  <si>
    <t>Oportunidad en la atención de solicitudes en el CMA digital</t>
  </si>
  <si>
    <t>Total de solicitudes tramitadas oportunamente *100 /Total de solicitudes</t>
  </si>
  <si>
    <t>Eficiencia</t>
  </si>
  <si>
    <t>Recepción de solicitudes de usuarios a través de la estrategia MEDIT a un clic: Mesa de ayuda y correo institucional de soporteaulavirtual@ucundinamarca.edu.co</t>
  </si>
  <si>
    <t>Equipo de plataforma y aprendizaje</t>
  </si>
  <si>
    <t>Recursos tecnológicos
Talento Humano
Información documentada (bases de datos)</t>
  </si>
  <si>
    <t>Diariamente</t>
  </si>
  <si>
    <t>Evidencia 1
osTicket :: panel de control del personal</t>
  </si>
  <si>
    <t>MFA-20</t>
  </si>
  <si>
    <t>Revisión de las diferentes solicitudes</t>
  </si>
  <si>
    <t>Evidencia 2
osTicket :: panel de control del personal</t>
  </si>
  <si>
    <t>Distribución de las solicitudes entre los gestores Tecno Educativos del CMAD</t>
  </si>
  <si>
    <t>Evidencia 3
osTicket :: panel de control del personal</t>
  </si>
  <si>
    <t>Atención de las solicitudes en un término no mayor de tres días</t>
  </si>
  <si>
    <t>Evidencia 4
Reporte de tickets</t>
  </si>
  <si>
    <t>Seguimiento a las solicitudes por parte de la Jefatura de Educación Virtual y a Distancia a través de la herramienta Teams</t>
  </si>
  <si>
    <t>Jefe Oficina de Educación Virtual y a Distancia</t>
  </si>
  <si>
    <t>Equipo Teams
Plataforma de Aprendizaje 2023</t>
  </si>
  <si>
    <t>Institucionales</t>
  </si>
  <si>
    <t>La Universidad guía su comportamiento y mejora continua  a través de cumplimiento de requisitos definidos en buenas prácticas administrativas que soportan su quehacer diario redundando en la calidad de los procesos y logrando la acreditación de los programas y la acreditación institucional.</t>
  </si>
  <si>
    <t>7. Garantizar la mejora continua a través de la gestión de los riesgos y las oportunidades en la Universidad de Cundinamarca.</t>
  </si>
  <si>
    <t>Fortalecer la graduación oportuna de los estudiantes en los programas académicos, alcanzando una tasa de graduación efectiva igual o superior al 80%</t>
  </si>
  <si>
    <t xml:space="preserve">Tasa de graduación efectiva </t>
  </si>
  <si>
    <t>Número de graduados oportunos por programa académico (Plan de estudios + 1 semestre) * 100 / Total de estudiantes graduados en el semestre por programa académico</t>
  </si>
  <si>
    <t>Eficacia</t>
  </si>
  <si>
    <t>Brindar acompañamiento en la Formación y Aprendizaje de los estudiantes en la Universidad de Cundinamarca.</t>
  </si>
  <si>
    <t xml:space="preserve">Formación y Aprendizaje </t>
  </si>
  <si>
    <t>Talento Humano
Tecnológicos (Sistemas de información)
Herramientas ofimáticas</t>
  </si>
  <si>
    <t>Acuerdos formación y aprendizaje/ SYLLABUS, registros de asistencia.</t>
  </si>
  <si>
    <t>'INS-6</t>
  </si>
  <si>
    <t>Evaluar y realizar seguimiento al índice de permanencia y promoción de los estudiantes de la Universidad de Cundinamarca.</t>
  </si>
  <si>
    <t xml:space="preserve">Admisiones y Registro
Bienestar Universitario
Formación y Aprendizaje </t>
  </si>
  <si>
    <t>Reporte SNIES
Informes de acciones en la gestión de éxito académico y tasa de permanencia 
Informe de gestión campos de aprendizaje</t>
  </si>
  <si>
    <t>Generar la medición al número de graduados oportunos de acuerdo a los lineamientos establecidos por el MEN, de los graduandos de la Universidad de Cundinamarca.</t>
  </si>
  <si>
    <t>Medición del indicador INS-6</t>
  </si>
  <si>
    <t xml:space="preserve">Establecer acciones correctivas desde las diferentes facultades para lograr la meta de graduados oportunos de acuerdo a los lineamientos institucionales y nacionales establecidos. </t>
  </si>
  <si>
    <t xml:space="preserve">Decanos y Coordinadores de programas académicos pregrado y posgrado 
Bienestar Universitario
Formación y Aprendizaje </t>
  </si>
  <si>
    <t>Correo electrónico de la solicitud y estrategias</t>
  </si>
  <si>
    <t>Asignación, elaboración, actualización y validación oportuna del Plan de Aprendizaje Digital- PAD, dando cumplimiento a criterios  disciplinares</t>
  </si>
  <si>
    <t>Virtualización de Campos de Aprendizaje por Oferta Académica</t>
  </si>
  <si>
    <t xml:space="preserve">Total de Campos de Aprendizaje Disciplinares virtualizados por Programa Académico / Total Oferta Campos de Aprendizaje Disciplinares ofertados por programa Académico </t>
  </si>
  <si>
    <t xml:space="preserve">Semestral </t>
  </si>
  <si>
    <t>Revisión de PAD y Virtualización de CADI según oferta por periodo académico</t>
  </si>
  <si>
    <t>Decanos de Facultad     Directores / Coordinadores   Oficina de Educación Virtual y a Distancia                     Oficina Desarrollo Académico</t>
  </si>
  <si>
    <t>Recursos humanos, tecnológicos y documentales</t>
  </si>
  <si>
    <t xml:space="preserve">Ruta inicio de actividades Académicas </t>
  </si>
  <si>
    <t>Necesidad de creación o actualización de un Plan de Aprendizaje Digital-PAD</t>
  </si>
  <si>
    <t>Programa Académico /Coordinación de Programa  Coordinación del Campo Multidimensional del Aprendizaje-CMA</t>
  </si>
  <si>
    <t>Acta de reunión            PAD                              Comunicación Institucional</t>
  </si>
  <si>
    <t>Asignación del Plan de Aprendizaje Digital-PAD (Asignación de los Gestores del Conocimiento y el Aprendizaje y Parametrización de la asignación en el aplicativo)</t>
  </si>
  <si>
    <t>Decanos de Facultad     Director Instituto de Posgrados         Coordinadores                       Comité Curricular                 Banco de Proyectos Disciplinares</t>
  </si>
  <si>
    <t>Informe                     Acta                                 Correo electrónico de notificación            Aplicativo SIG CMA</t>
  </si>
  <si>
    <t>Diseño del Plan de Aprendizaje Digital-PAD</t>
  </si>
  <si>
    <t>Gestor del Conocimiento y el Aprendizaje</t>
  </si>
  <si>
    <t>Correo electrónico de notificación               PAD cargado en plataforma</t>
  </si>
  <si>
    <t>Aval del Plan de Aprendizaje Digital-PAD</t>
  </si>
  <si>
    <t xml:space="preserve">Comité Curricular           Coordinador del programa             Decano de Facultad </t>
  </si>
  <si>
    <t>Acta                               Informe                 Reporte aplicativo SIG CMA</t>
  </si>
  <si>
    <t>Digitalización del CADI, CAI o CAC</t>
  </si>
  <si>
    <t>Oficina de Educación Virtual y a Distancia</t>
  </si>
  <si>
    <t>Plan de trabajo    Correo electrónico de notificación                 Informe</t>
  </si>
  <si>
    <t>Aval del CADI o CAI</t>
  </si>
  <si>
    <t xml:space="preserve">Comité Curricular </t>
  </si>
  <si>
    <t xml:space="preserve">Acta de la sesión del Comité Curricular     Notificación de aprobación </t>
  </si>
  <si>
    <t xml:space="preserve">Diagonal 18 No. 20-29 Fusagasugá – Cundinamarca
Teléfono (601)  8281483 Línea Gratuita 018000180414
www.ucundinamarca.edu.co   E-mail:  info@ucundinamarca.edu.co
NIT: 890.680.062-2                                                                             </t>
  </si>
  <si>
    <t>Documento controlado por el Sistema de Gestión de la Calidad
Asegúrese que corresponde a la última versión consultando el Portal Institucional</t>
  </si>
  <si>
    <t>LINEAMIENTOS DE LA POLÍTICA DE SEGURIDAD Y SALUD EN EL TRABAJO</t>
  </si>
  <si>
    <t>OBJETIVOS DE SEGURIDAD Y SALUD EN EL TRABAJO</t>
  </si>
  <si>
    <t>ALINEACIÓN DE LOS INDICADORES CON LOS DOCUMENTOS ESTRATÉGICOS Y LOS OBJETIVOS DE SEGURIDAD Y SALUD EN EL TRABAJO</t>
  </si>
  <si>
    <t>LINEAMIENTOS DE LA POLÍTICA DE AMBIENTAL</t>
  </si>
  <si>
    <t>OBJETIVOS DE AMBIENTAL</t>
  </si>
  <si>
    <t>ALINEACIÓN DE LOS INDICADORES CON LOS DOCUMENTOS ESTRATÉGICOS Y LOS OBJETIVOS DE AMBIENTAL</t>
  </si>
  <si>
    <t>LINEAMIENTOS DE LA POLÍTICA DE SEGURIDAD DE LA INFORMACIÓN</t>
  </si>
  <si>
    <t>OBJETIVOS DE SEGURIDAD DE LA INFORMACIÓN</t>
  </si>
  <si>
    <t>ALINEACIÓN DE LOS INDICADORES CON LOS DOCUMENTOS ESTRATÉGICOS Y LOS OBJETIVOS DE SEGURIDAD DE LA INFORMACIÓN</t>
  </si>
  <si>
    <t>LINEAMIENTOS DE LA POLÍTICA DE SEGURIDAD DE ANTISOBORNO</t>
  </si>
  <si>
    <t>OBJETIVOS DE SEGURIDAD DE ANTISOBORNO</t>
  </si>
  <si>
    <t>ALINEACIÓN DE LOS INDICADORES CON LOS DOCUMENTOS ESTRATÉGICOS Y LOS OBJETIVOS DE SEGURIDAD DE ANTISOBORNO</t>
  </si>
  <si>
    <t>LINEAMIENTOS DE LA POLÍTICA DE LA CONCILIACIÓN DE LA VIDA PERSONAL, FAMILIAR Y LABORAL</t>
  </si>
  <si>
    <t>OBJETIVOS DE LA CONCILIACIÓN DE LA VIDA PERSONAL, FAMILIAR Y LABORAL</t>
  </si>
  <si>
    <t>ALINEACIÓN DE LOS INDICADORES CON LOS DOCUMENTOS ESTRATÉGICOS Y LOS OBJETIVOS DE LA CONCILIACIÓN DE LA VIDA PERSONAL, FAMILIAR Y LABORAL</t>
  </si>
  <si>
    <t xml:space="preserve">      REGRESAR</t>
  </si>
  <si>
    <t>PÁGINA: 2 de 7</t>
  </si>
  <si>
    <t>FICHA DE INDICADOR</t>
  </si>
  <si>
    <t>MACROPROCESO</t>
  </si>
  <si>
    <t>Misional</t>
  </si>
  <si>
    <t>NOMBRE DEL INDICADOR</t>
  </si>
  <si>
    <t>RESPONSABLE DE MEDICIÓN</t>
  </si>
  <si>
    <t>Vicerrectoría Académica</t>
  </si>
  <si>
    <t>1. COMPORTAMIENTO DE INDICADOR</t>
  </si>
  <si>
    <t xml:space="preserve">CLASIFICACIÓN DE LA MEDICIÓN </t>
  </si>
  <si>
    <t>Acreditación</t>
  </si>
  <si>
    <t>FORMULA</t>
  </si>
  <si>
    <t>UNIDAD DE MEDIDA</t>
  </si>
  <si>
    <t>Profesores</t>
  </si>
  <si>
    <t>TENDENCIA</t>
  </si>
  <si>
    <t>Positiva</t>
  </si>
  <si>
    <t>NIVEL DE SEGREGACIÓN *</t>
  </si>
  <si>
    <t>Por Programa Académico</t>
  </si>
  <si>
    <t>ESCALA</t>
  </si>
  <si>
    <t>Deficiente</t>
  </si>
  <si>
    <t>Aceptable</t>
  </si>
  <si>
    <t>Bueno</t>
  </si>
  <si>
    <t>Excelente</t>
  </si>
  <si>
    <t>ORIGEN DE DATOS</t>
  </si>
  <si>
    <t>Base de datos Talento Humano</t>
  </si>
  <si>
    <t>FRECUENCIA DE LA MEDICIÓN</t>
  </si>
  <si>
    <t>FRECUENCIA DE RESULTADO</t>
  </si>
  <si>
    <t>RESULTADOS</t>
  </si>
  <si>
    <t xml:space="preserve">ANÁLISIS DE DATOS
</t>
  </si>
  <si>
    <r>
      <rPr>
        <b/>
        <sz val="11"/>
        <color rgb="FF000000"/>
        <rFont val="Arial"/>
        <family val="2"/>
      </rPr>
      <t>2025-1:</t>
    </r>
    <r>
      <rPr>
        <sz val="11"/>
        <color rgb="FF000000"/>
        <rFont val="Arial"/>
        <family val="2"/>
      </rPr>
      <t xml:space="preserve"> Para el primer periodo académico de 2025, se estableció como meta contar con 650 gestores del conocimiento y el aprendizaje (profesores) tiempo completo. Es importante resaltar que se ha alcanzado y superado esta meta con un total de 694 gestores. Este logro no solo evidencia el cumplimiento de los objetivos institucionales, sino también el fortalecimiento significativo de la planta profesoral en la modalidad de tiempo completo como parte de los indicadores de cumplimiento del CNA y el Ministerio de Educación Nacional.
</t>
    </r>
    <r>
      <rPr>
        <b/>
        <sz val="11"/>
        <color rgb="FF000000"/>
        <rFont val="Arial"/>
        <family val="2"/>
      </rPr>
      <t xml:space="preserve">2025-2: </t>
    </r>
    <r>
      <rPr>
        <sz val="11"/>
        <color rgb="FF000000"/>
        <rFont val="Arial"/>
        <family val="2"/>
      </rPr>
      <t>Para el segundo periodo académico de la vigencia 2025, se estableció como meta contar con 650 gestores del conocimiento y el aprendizaje (profesores) de tiempo completo. De acuerdo con los resultados obtenidos, se registró un total de 646 gestores, lo que representa un cumplimiento del 99,4% de la meta establecida.Si bien el resultado se ubica ligeramente por debajo del objetivo propuesto, evidencia un alto nivel de cumplimiento y estabilidad de vinculación profesoral lo que evidencia el cumplimiento de los objetivos institucionales, indicadores del CNA y el Ministerio de Educación Nacional.</t>
    </r>
  </si>
  <si>
    <t>ACCIÓN FORMULADA
Reformular la meta para el próximo año dependiendo de los recursos asignados.</t>
  </si>
  <si>
    <t>No aplica</t>
  </si>
  <si>
    <t xml:space="preserve">RESPONSABLE </t>
  </si>
  <si>
    <t>PERIODO DE EVALUACIÓN</t>
  </si>
  <si>
    <t>JUNIO</t>
  </si>
  <si>
    <t>DICIEMBRE</t>
  </si>
  <si>
    <t xml:space="preserve">VALOR </t>
  </si>
  <si>
    <t>META PONDERADA</t>
  </si>
  <si>
    <t>UNIDAD SEGREGADA (Ej. Facultad, Programa Académico, Área)</t>
  </si>
  <si>
    <t>RESULTADO</t>
  </si>
  <si>
    <t>ANALISIS DE DATOS SEGREGADO</t>
  </si>
  <si>
    <t>Administración de Empresas</t>
  </si>
  <si>
    <r>
      <t>La vinculación de profesores tiempo completo del programa Administración de Empresas corresponde al</t>
    </r>
    <r>
      <rPr>
        <sz val="11"/>
        <color rgb="FFFF0000"/>
        <rFont val="Calibri"/>
        <family val="2"/>
      </rPr>
      <t xml:space="preserve"> </t>
    </r>
    <r>
      <rPr>
        <sz val="11"/>
        <color rgb="FF000000"/>
        <rFont val="Calibri"/>
        <family val="2"/>
      </rPr>
      <t xml:space="preserve">13,47% de la contratación </t>
    </r>
  </si>
  <si>
    <t>Contaduría Publica</t>
  </si>
  <si>
    <t>La vinculación de profesores tiempo completo del programa Contaduría Publica corresponde al 8,36% de la contratación</t>
  </si>
  <si>
    <t>Ing. Agronómica</t>
  </si>
  <si>
    <t>La vinculación de profesores tiempo completo del programa Ing. Agronómica corresponde al 6,97% de la contratación</t>
  </si>
  <si>
    <t>Ing. Ambiental</t>
  </si>
  <si>
    <t>La vinculación de profesores tiempo completo del programa Ing. Ambiental corresponde al 6,35% de la contratación</t>
  </si>
  <si>
    <t>Ing. Sistemas y Computación</t>
  </si>
  <si>
    <t>La vinculación de profesores tiempo completo del programa Ing. Sistemas y Computación corresponde al 10,84 de la contratación</t>
  </si>
  <si>
    <t>Ing. Electrónica</t>
  </si>
  <si>
    <t>La vinculación de profesores tiempo completo del programa Ing. Electrónica corresponde al 2,48% de la contratación</t>
  </si>
  <si>
    <t>Ing. Mecatrónica</t>
  </si>
  <si>
    <t>La vinculación de profesores tiempo completo del programa Ing. Electrónica corresponde al 0,15% de la contratación</t>
  </si>
  <si>
    <t>Ing. Industrial</t>
  </si>
  <si>
    <t>La vinculación de profesores tiempo completo del programa Ing. Industrial corresponde al 3,87% de la contratación</t>
  </si>
  <si>
    <t>Zootecnia</t>
  </si>
  <si>
    <t>La vinculación de profesores tiempo completo del programa Zootecnia corresponde al 5,88% de la contratación</t>
  </si>
  <si>
    <t xml:space="preserve">Enfermería </t>
  </si>
  <si>
    <t>La vinculación de profesores tiempo completo del programa Enfermería  corresponde al 5,73% de la contratación</t>
  </si>
  <si>
    <t xml:space="preserve">Lic. en Educación Básica con Énfasis en Ciencias Sociales </t>
  </si>
  <si>
    <t>La vinculación de profesores tiempo completo del programa Lic. en Educación Básica con Énfasis en Ciencias Sociales corresponde al 2,48% de la contratación</t>
  </si>
  <si>
    <t>Licenciatura En Educación Física Recreación Y Deportes</t>
  </si>
  <si>
    <t>La vinculación de profesores tiempo completo del programa Licenciatura en educación física, recreación y deporte corresponde al 0,46% de la contratación</t>
  </si>
  <si>
    <t>Música</t>
  </si>
  <si>
    <t>La vinculación de profesores tiempo completo del programa Música corresponde al 5,42% de la contratación</t>
  </si>
  <si>
    <t>Psicología</t>
  </si>
  <si>
    <t>La vinculación de profesores tiempo completo del programa Psicología corresponde al 2,48% de la contratación</t>
  </si>
  <si>
    <t>Transversales (Humanidades, Ingles y Ciencias Básicas)</t>
  </si>
  <si>
    <t>La vinculación de profesores tiempo completo del programa Transversales (Humanidades, Ingles y Ciencias Básicas) corresponde al 10,06% de la contratación</t>
  </si>
  <si>
    <t>Ingeniería de Software</t>
  </si>
  <si>
    <t>La vinculación de profesores tiempo completo del programa Ingeniería de Software corresponde al 2,24% de la contratación</t>
  </si>
  <si>
    <t>Profesional en ciencias del deporte y la educación física</t>
  </si>
  <si>
    <t>La vinculación de profesores tiempo completo del programa Profesional en ciencias del deporte y la educación física corresponde al 5,26% de la contratación</t>
  </si>
  <si>
    <t>Coordinadores de programa</t>
  </si>
  <si>
    <t>La vinculación de profesores tiempo completo del programa Coordinadores de programa corresponde al 5,11% de la contratación</t>
  </si>
  <si>
    <t>Doctorado en Ciencias de la Educación</t>
  </si>
  <si>
    <t>La vinculación de profesores tiempo completo del programa Doctorado en Ciencias de la Educación corresponde al 0,45% de la contratación</t>
  </si>
  <si>
    <t>Esp. Gerencia Para el Desarrollo Organizacional</t>
  </si>
  <si>
    <t>La vinculación de profesores tiempo completo del programa Esp. Gerencia Para el Desarrollo Organizacional corresponde al 0,34% de la contratación</t>
  </si>
  <si>
    <t>Esp. En Procesos Pedagógicos del Entrenamiento Deportivo</t>
  </si>
  <si>
    <t>No fue ofertado para el segundo periodo académico vigencia 2025</t>
  </si>
  <si>
    <t>Esp. En Agronegocios Sostenibles</t>
  </si>
  <si>
    <t>La vinculación de profesores tiempo completo del programa Esp. Agronegocios sostenibles corresponde al 0,31% de la contratación</t>
  </si>
  <si>
    <t>Esp. En Gerencia para la Transformación Digital</t>
  </si>
  <si>
    <t>La vinculación de profesores tiempo completo del programa Esp.  En Gerencia para la Transformación Digital corresponde al 0,31% de la contratación</t>
  </si>
  <si>
    <t>Esp. En Marketing Digital</t>
  </si>
  <si>
    <t>La vinculación de profesores tiempo completo del programa Esp. En Marketing Digital corresponde al 0,15% de la contratación</t>
  </si>
  <si>
    <t>Esp. En Gestión Pública</t>
  </si>
  <si>
    <t>La vinculación de profesores tiempo completo del programa Esp. En Gestión Pública corresponde al 0,15% de la contratación</t>
  </si>
  <si>
    <t>Especialización en Analítica Aplicada a Negocios</t>
  </si>
  <si>
    <t>La vinculación de profesores tiempo completo del programa Esp. En Analítica Aplicada a Negocios corresponde al 0,15% de la contratación</t>
  </si>
  <si>
    <t>Esp. Metodologías de Calidad para el Desarrollo del Software</t>
  </si>
  <si>
    <t>La vinculación de profesores tiempo completo del programa Esp. En Metodologías de Calidad para el Desarrollo del Software corresponde al 0,15% de la contratación</t>
  </si>
  <si>
    <t>Esp. en Analítica y Ciencia de Datos</t>
  </si>
  <si>
    <t>La vinculación de profesores tiempo completo del programa Esp. en Analítica y Ciencia de Datos corresponde al 0,15% de la contratación</t>
  </si>
  <si>
    <t>Esp. en Gerencia Financiera y Contable</t>
  </si>
  <si>
    <t>La vinculación de profesores tiempo completo del programa Esp. En  Gerencia Financiera y Contable corresponde al 0,15% de la contratación</t>
  </si>
  <si>
    <t>Esp. en Infraestructura y Seguridad de Redes</t>
  </si>
  <si>
    <t>La vinculación de profesores tiempo completo del programa Esp. en Infraestructura y Seguridad de Redes corresponde al 0,15% de la contratación</t>
  </si>
  <si>
    <t>Esp. en Educación Ambiental y desarrollo de la comunidad</t>
  </si>
  <si>
    <t>La vinculación de profesores tiempo completo del programa Esp. en Educación Ambiental y desarrollo de la comunidad corresponde al 0,15% de la contratación</t>
  </si>
  <si>
    <t>PÁGINA: 3 de 7</t>
  </si>
  <si>
    <t>Relación profesor - estudiante (Especializaciones y Maestrías)</t>
  </si>
  <si>
    <t>Vicerrectoría Académica - Dirección Instituto de Posgrados</t>
  </si>
  <si>
    <t>CLASIFICACIÓN DE LA MEDICIÓN</t>
  </si>
  <si>
    <t>NUMERADOR</t>
  </si>
  <si>
    <t>N° de programas académicos con relación 1/30 por periodo académico *100</t>
  </si>
  <si>
    <t>Porcentual</t>
  </si>
  <si>
    <t>DENOMINADOR</t>
  </si>
  <si>
    <t>N° total de programas académicos</t>
  </si>
  <si>
    <t>No Aplica</t>
  </si>
  <si>
    <t>0% - 84%</t>
  </si>
  <si>
    <t>85% - 94%</t>
  </si>
  <si>
    <t>95% - 100%</t>
  </si>
  <si>
    <t>N/A</t>
  </si>
  <si>
    <t>ORIGEN DE DATOS NUMERADOR</t>
  </si>
  <si>
    <t>Base de datos Admisiones y Registro - Talento Humano - Desarrollo Académico</t>
  </si>
  <si>
    <t>ORIGEN DE DATOS DENOMINADOR</t>
  </si>
  <si>
    <t>ANÁLISIS DE DATOS</t>
  </si>
  <si>
    <t xml:space="preserve">
2025-2
El análisis de la relación docente–estudiante constituye un insumo estratégico para la gestión académica de los programas de posgrado, en tanto permite valorar la suficiencia del recurso profesoral frente a la demanda efectiva de matrícula. Este indicador, además de ser un referente de calidad ampliamente reconocido en los sistemas universitarios, ofrece una lectura integral sobre la capacidad instalada, la pertinencia de la planta docente y las condiciones reales de acompañamiento académico que reciben los estudiantes.
Para el periodo 2025-2 se consolidó información proveniente de los registros de matrícula y de gestores de tiempo completo (TCO), con el objetivo de estimar el equilibrio entre el número de estudiantes atendidos y el personal académico disponible en cada programa. El ejercicio se orienta a determinar el nivel de alineación con los estándares institucionales, identificar posibles brechas y aportar evidencia para la toma de decisiones en materia de planeación, sostenibilidad y calidad educativa.
1. Especialización en Agroecología y Desarrollo Agroturístico
El programa presenta una dotación de cinco docentes de tiempo completo para atender una cohorte de diez estudiantes, lo que arroja una relación de 2,0 estudiantes por profesor. Este indicador evidencia una capacidad docente holgada y plenamente alineada con los estándares institucionales, garantizando un acompañamiento académico personalizado y una operación programática altamente sostenible. El resultado se clasifica como Cumple.
2. Especialización en Agronegocios Sostenibles
Con seis docentes TCO y dieciséis estudiantes activos, el programa alcanza una relación de 2,7. La proporción resulta adecuada para el modelo formativo del posgrado y permite asegurar procesos de tutoría y supervisión académica robustos. La eficiencia en la configuración docente respalda la categorización de Cumple.
3. Especialización en Analítica Aplicada a Negocios
El programa dispone de cuatro docentes TCO para atender a treinta y siete estudiantes, logrando una relación de 9,3 estudiantes por profesor. Aunque la cohorte es relativamente amplia, la proporción se mantiene dentro de los rangos aceptados para estudios de profundización con alto componente práctico supervisado. Cumple.
4. Especialización en Analítica y Ciencia de Datos
Con cinco docentes de planta y cincuenta y un estudiantes, el programa alcanza una relación de 10,2. Este valor refleja un balance adecuado entre la capacidad instalada y la demanda formativa, con posibilidades de atención eficiente en ambientes altamente tecnificados. Cumple.
5. Especialización en Educación Ambiental y Desarrollo de la Comunidad
El programa registra cinco docentes TCO para veintiséis estudiantes, resultando en una relación de 5,2. Esta proporción asegura condiciones académicas favorables, facilitando la interacción formativa y el acompañamiento contextualizado propio del campo educativo. Cumple.
6. Especialización en Gerencia Financiera y Contable
Con tres docentes y treinta y dos estudiantes, el programa obtiene una relación de 10,7 estudiantes por profesor. A pesar de operar con una planta más concentrada, la relación se mantiene dentro del nivel permitido para la estructura curricular del posgrado.Cumple.
7. Especialización en Gerencia para la Transformación Digital
El programa cuenta con seis docentes TCO y setenta y tres estudiantes, lo que se traduce en una relación de 12,2. Este indicador evidencia un equilibrio razonable para la formación en competencias digitales, donde las dinámicas de trabajo colaborativo y la mediación tecnológica permiten una gestión eficiente de grupos multidisciplinares.Cumple.
8. Especialización en Gestión Pública
La especialización dispone de tres docentes para atender a cincuenta y siete estudiantes, obteniendo una relación de 19,0 estudiantes por profesor. Si bien la cifra es más elevada respecto a otros programas, continúa dentro del umbral de cumplimiento para posgrados de carácter administrativo y normativo.Cumple.
9. Especialización en Infraestructura y Seguridad de Redes
Con cuatro docentes TCO y veintiocho estudiantes, la relación se ubica en 7,0. La proporción representa un equilibrio técnico adecuado, posibilitando la supervisión directa en ambientes de laboratorio y prácticas de simulación.Cumple.
10. Especialización en Marketing Digital
El programa presenta cinco docentes y cuarenta y dos estudiantes, alcanzando una relación de 8,4. La cifra se considera apropiada para la naturaleza dinámica del campo, permitiendo un acompañamiento estratégico y operativo en los diferentes módulos.Cumple.
11. Especialización en Metodologías de Calidad para el Desarrollo del Software
Con cuatro docentes TCO y treinta y tres estudiantes, se obtiene una relación de 8,3. Este valor garantiza un soporte adecuado para cursos de verificación, aseguramiento y pruebas de software, manteniendo la operación dentro del estándar institucional.Cumple.
12. Especialización en Gerencia para el Desarrollo Organizacional (2018)
El programa registra dos docentes de tiempo completo y catorce estudiantes, generando una relación de 7,0. La cifra confirma una estructura docente suficiente y permite asegurar actividades de acompañamiento y seguimiento a los procesos de intervención organizacional. Cumple.
13. Doctorado en Ciencias de la Educación
El doctorado cuenta con tres docentes TCO para una cohorte de dieciocho estudiantes, con una relación de 6,0. En escenarios doctorales, esta proporción es especialmente favorable para garantizar dirección de tesis, seminarios avanzados y tutorías especializadas. Cumple."					
</t>
  </si>
  <si>
    <t xml:space="preserve"> </t>
  </si>
  <si>
    <t>ACCIÓN FORMULADA</t>
  </si>
  <si>
    <r>
      <rPr>
        <b/>
        <sz val="11"/>
        <color rgb="FF000000"/>
        <rFont val="Arial"/>
        <family val="2"/>
      </rPr>
      <t>2025-2</t>
    </r>
    <r>
      <rPr>
        <sz val="11"/>
        <color rgb="FF000000"/>
        <rFont val="Arial"/>
        <family val="2"/>
      </rPr>
      <t>: 
Fortalecer la planeación académica de los programas de posgrado mediante la verificación semestral de la relación docente–estudiante, asegurando que cada programa mantenga una asignación de profesores TCO proporcional a la demanda efectiva de matrícula. Esta acción implica consolidar de manera sistemática la información proveniente de Desarrollo Académico y de los procesos de matrícula, con el fin de ajustar cargas, optimizar la distribución de la planta docente y garantizar la sostenibilidad operativa del portafolio de posgrados. Adicionalmente, se promoverá el seguimiento continuo de los programas con mayores cohortes para prevenir posibles desviaciones y garantizar condiciones de calidad alineadas con los estándares institucionales.</t>
    </r>
  </si>
  <si>
    <t>Estratégico</t>
  </si>
  <si>
    <t>Apoyo</t>
  </si>
  <si>
    <t>Seguimiento, Medición, Análisis y Evaluación</t>
  </si>
  <si>
    <t>Direccionamiento Estratégico</t>
  </si>
  <si>
    <t>Negativa</t>
  </si>
  <si>
    <t>Planeación Institucional</t>
  </si>
  <si>
    <t>Por Unidad Regional</t>
  </si>
  <si>
    <t>Proyectos Especiales y Relaciones Interinstitucionales</t>
  </si>
  <si>
    <t>Por Facultad</t>
  </si>
  <si>
    <t>Sistemas Integrados</t>
  </si>
  <si>
    <t>Autoevaluación y Acreditación</t>
  </si>
  <si>
    <t>Por área</t>
  </si>
  <si>
    <t>Comunicaciones</t>
  </si>
  <si>
    <t>Por Laboratorio</t>
  </si>
  <si>
    <t>Otros</t>
  </si>
  <si>
    <t>Ciencia, Tecnología e Innovación</t>
  </si>
  <si>
    <t>Interacción Social Universitaria</t>
  </si>
  <si>
    <t>Bienestar Universitario</t>
  </si>
  <si>
    <t>Admisiones y Registro</t>
  </si>
  <si>
    <t>Graduados</t>
  </si>
  <si>
    <t>Dialogando con el Mundo</t>
  </si>
  <si>
    <t>Jurídica</t>
  </si>
  <si>
    <t>Financiera</t>
  </si>
  <si>
    <t>Sistemas y Tecnología</t>
  </si>
  <si>
    <t>Bienes y Servicios</t>
  </si>
  <si>
    <t>Documental</t>
  </si>
  <si>
    <t>Apoyo Académico</t>
  </si>
  <si>
    <t>Control Interno</t>
  </si>
  <si>
    <t>Control Disciplinario</t>
  </si>
  <si>
    <t>Servicio de Atención al Ciudadano</t>
  </si>
  <si>
    <t>PÁGINA: 4 de 7</t>
  </si>
  <si>
    <t>N° de programas académicos con relación 1/35 por período académico *100</t>
  </si>
  <si>
    <r>
      <rPr>
        <sz val="11"/>
        <color rgb="FF000000"/>
        <rFont val="Arial"/>
        <family val="2"/>
      </rPr>
      <t xml:space="preserve">2025-1: Para el primer periodo académico de la vigencia 2025, se obtuvo como resultado 31 programas académicos de 25 con relación de un (1) profesor por cada 35 estudiantes (Según última actualización). Es de mencionar que la Universidad de Cundinamarca para este periodo contó con un total de 12.252 estudiantes de pregrado y un total de 624 profesores, lo que nos da una relación promedio total de 20 estudiantes por profesor. 
Programas que no cumplen con el indicador:
Contaduría pública Ubaté presenta una relación de 1 gestor por cada 40 estudiantes.       Contaduría pública Facatativá presenta una relación de 1 gestor por cada 38 estudiantes.                        Ingeniería de sistemas y computación Chía presenta una relación de 1 gestor por cada 39 estudiantes.                                                                                                                                             Ingeniería de sistemas y computación Ubaté presenta una relación de 1 gestor por cada 42 estudiantes.                                                                                                                                                      Ingeniería Mecatrónica Chía presenta una relación de 1 gestor por cada 116 estudiantes. Ingeniería de Software Girardot presenta una relación de 1 gestor por cada 52 estudiantes. </t>
    </r>
    <r>
      <rPr>
        <b/>
        <sz val="11"/>
        <color rgb="FF000000"/>
        <rFont val="Arial"/>
        <family val="2"/>
      </rPr>
      <t xml:space="preserve">  
2025-2: </t>
    </r>
    <r>
      <rPr>
        <sz val="11"/>
        <color rgb="FF000000"/>
        <rFont val="Arial"/>
        <family val="2"/>
      </rPr>
      <t>Para el segundo periodo académico de la vigencia 2025, se obtuvo como resultado 32 programas académicos de 24 con relación de un (1) profesor por cada 35 estudiantes (Según última actualización). Es de mencionar que la Universidad de Cundinamarca para este periodo contó con un total de 12,496 estudiantes de pregrado y un total de 629 profesores, lo que nos da una relación promedio total de 20 estudiantes por profesor.</t>
    </r>
    <r>
      <rPr>
        <b/>
        <sz val="11"/>
        <color rgb="FF000000"/>
        <rFont val="Arial"/>
        <family val="2"/>
      </rPr>
      <t xml:space="preserve">                                                           </t>
    </r>
  </si>
  <si>
    <r>
      <t xml:space="preserve">2025-1: De acuerdo con los resultados obtenidos durante el periodo 2025-1, los indicadores asociados a la relación docente-estudiante refleja un comportamiento favorable en la mayoría de los programas académicos, permitiendo el desarrollo adecuado de los procesos de formación. No obstante, se identificaron casos puntuales en los que dicha proporción supera el umbral de referencia establecido de 1 profesor por cada 35 estudiantes, se propone fortalecer la planta de Gestores del conocimiento y aprendizaje, mediante la vinculación progresiva de docentes de tiempo completo, acción que permitirá no solo optimizar la calidad del acompañamiento académico y personal al estudiante, sino también fomentar la investigación, garantizar la sostenibilidad de los programas y cumplir con los estándares establecidos por el Ministerio de Educación Nacional, el Consejo Nacional de Acreditación (CNA) y los objetivos institucionales, consolidando así el compromiso de la institución con la excelencia educativa.
</t>
    </r>
    <r>
      <rPr>
        <b/>
        <sz val="11"/>
        <color rgb="FF000000"/>
        <rFont val="Arial"/>
        <family val="2"/>
      </rPr>
      <t xml:space="preserve">2025-2: </t>
    </r>
    <r>
      <rPr>
        <sz val="11"/>
        <color rgb="FF000000"/>
        <rFont val="Arial"/>
        <family val="2"/>
      </rPr>
      <t xml:space="preserve"> Fortalecer la planta profesoral mediante la vinculación progresiva de profesores de tiempo completo en los programas académicos que presentan una relación superior a 1 profesor por cada 35 estudiantes, con el propósito de superar el nivel deficiente del indicador (75%), mejorar la calidad del acompañamiento académico y formativo de los estudiantes, y garantizar el cumplimiento de los lineamientos del Ministerio de Educación Nacional, del Consejo Nacional de Acreditación (CNA) y de los objetivos institucionales de calidad y sostenibilidad académica.</t>
    </r>
  </si>
  <si>
    <t>PÁGINA: 5 de 7</t>
  </si>
  <si>
    <t>N° de estudiantes promovidos *100</t>
  </si>
  <si>
    <t>N° total de estudiantes matriculados</t>
  </si>
  <si>
    <t>≥ 91%</t>
  </si>
  <si>
    <t>Base de datos Admisiones y Registro</t>
  </si>
  <si>
    <r>
      <t xml:space="preserve">Durante el primer semestre de 2025, el indicador de resultados de aprendizaje alcanzó un porcentaje de 84% de estudiantes promovidos a nivel institucional, calculado con base en el total de estudiantes matriculados (11.924) y aquellos que no registraron pérdidas académicas en el periodo. Si bien este resultado se encuentra dentro de la categoría de desempeño “Bueno” según la escala definida (71% - 90%), no cumple con la meta institucional establecida del 90%, lo que representa una brecha del 6% frente al estándar esperado.
El análisis evidencia que 1.924 estudiantes (16%) no lograron avanzar en sus trayectorias académicas sin pérdida de asignaturas, situación que incide directamente en los niveles de permanencia y eficiencia interna. Aunque algunas facultades presentan resultados sobresalientes, como la Dirección de Posgrados (93,4%) y la Facultad de Educación (88,24%), otras unidades académicas se encuentran por debajo del umbral objetivo, lo cual refleja heterogeneidad en los desempeños institucionales.
</t>
    </r>
    <r>
      <rPr>
        <b/>
        <sz val="10"/>
        <color rgb="FF000000"/>
        <rFont val="Arial"/>
        <family val="2"/>
      </rPr>
      <t xml:space="preserve">2025-2: </t>
    </r>
    <r>
      <rPr>
        <sz val="10"/>
        <color rgb="FF000000"/>
        <rFont val="Arial"/>
        <family val="2"/>
      </rPr>
      <t xml:space="preserve">Durante el segundo semestre de la vigencia 2025, el indicador de resultados de aprendizaje alcanzó un porcentaje de 72% de estudiantes promovidos a nivel institucional, calculado con base en el total de estudiantes matriculados (12.949) y aquellos que no registraron pérdidas académicas en el periodo. Si bien este resultado se encuentra dentro de la categoría de desempeño “Bueno” según la escala definida (71% - 90%), no cumple con la meta institucional establecida del 90%, lo que representa una brecha del 18% frente al estándar esperado.
El análisis evidencia que 3.669 estudiantes (28%) no lograron avanzar en sus trayectorias académicas sin pérdida de asignaturas, situación que incide directamente en los niveles de permanencia y eficiencia interna. Aunque algunas facultades presentan resultados sobresalientes, como la Dirección de Posgrados (88,5%) y la Facultad Ciencias de la Salud (84%), otras unidades académicas se encuentran por debajo del umbral objetivo, lo cual refleja heterogeneidad en los desempeños institucionales.
</t>
    </r>
  </si>
  <si>
    <t>Durante el semestre se implementó un sistema de alertas tempranas en las semanas 4, 6, 12 y 16, con el apoyo de monitores de acuerdo a la distibución de programas académicos, orientado a identificar estudiantes en riesgo de bajo rendimiento y activar rutas de acompañamiento académico. Esta estrategia permitió realizar intervenciones oportunas para mitigar pérdidas académicas y contribuir al fortalecimiento de la permanencia estudiantil.</t>
  </si>
  <si>
    <t>Facultad Ciencias Administrativas, Económicas y Contables</t>
  </si>
  <si>
    <t xml:space="preserve">No se cumple el indicador teniendo en cuenta que 23964 estudiantes de los 31703 matriculados fueron promovidos.    </t>
  </si>
  <si>
    <t>Facultad Ciencias del Deporte y Educación Física</t>
  </si>
  <si>
    <t xml:space="preserve">No se cumple el indicador teniendo en cuenta que 4182 estudiantes de los 5940 matriculados fueron promovidos.    </t>
  </si>
  <si>
    <t>Facultad Ciencias Agropecuarias</t>
  </si>
  <si>
    <t xml:space="preserve">No se cumple el indicador teniendo en cuenta que 7970 estudiantes de los 11298 matriculados fueron promovidos.    </t>
  </si>
  <si>
    <t>Facultad Ciencias de la Salud</t>
  </si>
  <si>
    <t xml:space="preserve">No se cumple el indicador teniendo en cuenta que 3311 estudiantes de los 3942 matriculados fueron promovidos.    </t>
  </si>
  <si>
    <t>Facultad de Ingeniería</t>
  </si>
  <si>
    <t xml:space="preserve">No se cumple el indicador teniendo en cuenta que 20968 estudiantes de los 28167 matriculados fueron promovidos.    </t>
  </si>
  <si>
    <t>Facultad Ciencias Sociales, Humanidades y Ciencias Políticas</t>
  </si>
  <si>
    <t xml:space="preserve">No se cumple el indicador teniendo en cuenta que 840 estudiantes de los 1242 matriculados fueron promovidos.    </t>
  </si>
  <si>
    <t>Facultad de Educación</t>
  </si>
  <si>
    <t xml:space="preserve">No se cumple el indicador teniendo en cuenta que 768 estudiantes de los 1070 matriculados fueron promovidos.    </t>
  </si>
  <si>
    <t>Dirección de Posgrados</t>
  </si>
  <si>
    <t xml:space="preserve">No se cumple el indicador teniendo en cuenta que 1811 estudiantes de los 2047 matriculados fueron promovidos.    </t>
  </si>
  <si>
    <t>Jefe de la oficina de Educación Virtual y a Distancia y vicerrector académico</t>
  </si>
  <si>
    <t>Campos de Aprendizaje construidos por Oferta Académica</t>
  </si>
  <si>
    <t xml:space="preserve">Total oferta Campos de Aprendizaje ( Rutas de Aprendizaje) por el Periodo Académico </t>
  </si>
  <si>
    <t>80%-89%</t>
  </si>
  <si>
    <t>90%-99%</t>
  </si>
  <si>
    <t xml:space="preserve">Reporte semestral de virtualización </t>
  </si>
  <si>
    <t xml:space="preserve"># Grupos académicos creados </t>
  </si>
  <si>
    <r>
      <rPr>
        <b/>
        <sz val="10"/>
        <color rgb="FF000000"/>
        <rFont val="Arial"/>
        <family val="2"/>
      </rPr>
      <t>Primer Semestre:</t>
    </r>
    <r>
      <rPr>
        <sz val="10"/>
        <color rgb="FF000000"/>
        <rFont val="Arial"/>
        <family val="2"/>
      </rPr>
      <t xml:space="preserve"> Durante el periodo académico 2025-1, se crearon un total de 2.746 grupos académicos, distribuidos en los siguientes Campos de Aprendizaje:
Campos de Aprendizaje Disciplinares (CADI)
Campos de Aprendizaje Institucionales (CAI)
Diagnóstico (DN)
Es importante destacar que no se dio apertura a grupos de Núcleos Temáticos durante este periodo.
Adicionalmente, se informa que no se contó con la oferta del Campo de Aprendizaje Disciplinar (CADI) denominado "Deep Learning (Fundamentos)", correspondiente a la Facultad de Ingeniería, debido a la ausencia de su respectiva semilla académica.
Finalmente, se resalta que para este primer periodo del año 2025 se dio cumplimiento al indicador establecido, alcanzando el 100%.                
 </t>
    </r>
    <r>
      <rPr>
        <b/>
        <sz val="10"/>
        <color rgb="FF000000"/>
        <rFont val="Arial"/>
        <family val="2"/>
      </rPr>
      <t xml:space="preserve">Segundo Semestre: </t>
    </r>
    <r>
      <rPr>
        <sz val="10"/>
        <color rgb="FF000000"/>
        <rFont val="Arial"/>
        <family val="2"/>
      </rPr>
      <t xml:space="preserve">Durante el segundo perido académico 2025-2, se crearon un total de 2.062 grupos académicos correspondientes a los Campos de Aprendizaje Disciplinares-CADI.                                                                                                                                                                      A continuación se relaciona losCADI los cuales no fueron ofertados:                                                                                                                                 * Radio Enlaces del Programa de Ingenieria Electronica                                                                                                                                                       * Profundización III del Programa de Zootecnia                                                                                                                                                                    * Deep Learning (Fundamentos) del Programa de Ingeniería                                                                                                                                                                             * Humanización de los Servicios de Salud y Seguridad del Paciente del Programa de Enfermería                                                                                                                         * 17 CADI relacionados con trabajo de grado de los Programas de Administración de Empresas, Ingeniería Ambiental, Contaduría Pública, Zootecnia, Ingeniería de Sistemas y Computación, Ingeniería Agronomica Ingeniería de Sistemas y Computación.                                          </t>
    </r>
  </si>
  <si>
    <r>
      <rPr>
        <sz val="10"/>
        <color rgb="FF000000"/>
        <rFont val="Arial"/>
        <family val="2"/>
      </rPr>
      <t xml:space="preserve">Se habilitó un espacio vacío y, con el apoyo del xperto disciplinar, se crearon las herramientas de recolección de datos, a partir de las cuales se generaron las respectivas valoraciones. Este proceso se llevó a cabo mientras el programa académico asignado avanza en la creación de la semilla correspondiente.
Se realizo la duplicacion de contenidos por cada grupos academico                                                                                                                                         </t>
    </r>
    <r>
      <rPr>
        <b/>
        <sz val="10"/>
        <color rgb="FF000000"/>
        <rFont val="Arial"/>
        <family val="2"/>
      </rPr>
      <t xml:space="preserve">Virtualización Campos de Aprendizaje Disciplinares (CADI) Versión 1.9   </t>
    </r>
    <r>
      <rPr>
        <sz val="10"/>
        <color rgb="FF000000"/>
        <rFont val="Arial"/>
        <family val="2"/>
      </rPr>
      <t xml:space="preserve">                                                                                                                
Durante el perido académico 2025-2, se ha logrado un avance significativo con la virtualización de 249 CADI. Este proceso incluyó asesoría en la construcción del Plan de Aprendizaje Digital PAD, orientación para el desarrollo de contenidos, entrega de herramientas digitales, realización de mesas de virtualización y apoyo en la implementación de los Campos de Aprendizaje Disciplinares CADI, logrando la virtualización de 200 CADI para el cierre de esta vigencia. </t>
    </r>
  </si>
  <si>
    <t>452 grupos academicos creados en el Programa de Administración de Empresas de las sedes,seccionales y extensiones</t>
  </si>
  <si>
    <t>Contaduría Pública</t>
  </si>
  <si>
    <t>296 grupos academicos creados en el Programa de Contaduría Pública de las sedes,seccionales y extensiones</t>
  </si>
  <si>
    <t>Ingeniería Agronómica</t>
  </si>
  <si>
    <t>120 grupos academicos creados en el Programa de Ingeniería Agronómica de las sedes,seccionales y extensiones</t>
  </si>
  <si>
    <t>Ingeniería Ambiental</t>
  </si>
  <si>
    <t>146 grupos academicos creados en el Programa de Ingeniería Ambiental de las sedes,seccionales y extensiones</t>
  </si>
  <si>
    <t xml:space="preserve">Ingeniería Topográfica y Geomática </t>
  </si>
  <si>
    <t>8 grupos academicos creados en el Programa de Ingeniería Topográfica y Geomática de las sedes,seccionales y extensiones</t>
  </si>
  <si>
    <t>Medicina Veterinaria y Zootecnia</t>
  </si>
  <si>
    <t>9 grupos academicos creados en el Programa de Medicina Veterinaria y Zootecnia de las sedes,seccionales y extensiones</t>
  </si>
  <si>
    <t>120 grupos academicos creados en el de Programa de Zootecnia de las sedes,seccionales y extensiones</t>
  </si>
  <si>
    <t>Profesional en Ciencias del Deporte</t>
  </si>
  <si>
    <t>103 grupos academicos creados en el Programa de Ciencias del Deporte de las sedes,seccionales y extensiones</t>
  </si>
  <si>
    <t>Licenciatura en Educación Física, Recreación y Deportes</t>
  </si>
  <si>
    <t>32 grupos academicos creados en el Programa de Licenciatura en Educación Física, Recreación y Deportes de las sedes,seccionales y extensiones</t>
  </si>
  <si>
    <t>Licenciatura en Ciencias Sociales</t>
  </si>
  <si>
    <t>12 grupos academicos creados en el Programa Licenciatura en Ciencias Sociales, de las sedes,seccionales y extensiones</t>
  </si>
  <si>
    <t>Ingeniería Electrónica</t>
  </si>
  <si>
    <t>66 grupos academicos creados en el Programa Ingeniería Electrónica de las sedes,seccionales y extensiones</t>
  </si>
  <si>
    <t>Ingeniería Industrial</t>
  </si>
  <si>
    <t>116 grupos academicos creados en el Programa Ingeniería Industrial de las sedes,seccionales y extensiones</t>
  </si>
  <si>
    <t xml:space="preserve">Ingeniería de Sistemas y Computación </t>
  </si>
  <si>
    <t>373 grupos academicos creados en el Programa Ingeniería de Sistemas y Computación de las sedes,seccionales y extensiones</t>
  </si>
  <si>
    <t>146 grupos academicos creados en el Programa Ingeniería de Software de las sedes,seccionales y extensiones</t>
  </si>
  <si>
    <t>Ingeniería Mecatrónica</t>
  </si>
  <si>
    <t>26 grupos academicos creados en el Programa Ingeniería Mecatrónica de las sedes,seccionales y extensiones</t>
  </si>
  <si>
    <t>Enfermería</t>
  </si>
  <si>
    <t>37 grupos academicos creados en el Programa de Enfermería de las sedes,seccionales y extensiones</t>
  </si>
  <si>
    <t>No se crearon grupos academicos</t>
  </si>
  <si>
    <t xml:space="preserve">Ingeniería Estadística Ciencia de Datos </t>
  </si>
  <si>
    <t xml:space="preserve">Ingeniería Robótica y Automatización </t>
  </si>
  <si>
    <t>PÁGINA: 6 de 7</t>
  </si>
  <si>
    <t>Total de solicitudes tramitadas oportunamente *100</t>
  </si>
  <si>
    <t>Total de solicitudes</t>
  </si>
  <si>
    <t>0% - 60%</t>
  </si>
  <si>
    <t>61% - 80%</t>
  </si>
  <si>
    <t>81% - 90%</t>
  </si>
  <si>
    <t>91% - 100%</t>
  </si>
  <si>
    <t>Base de datos del aplicativo MEDIT a un Clic- Ed virtual</t>
  </si>
  <si>
    <t xml:space="preserve">Primer Semestre: Durante el primer semestre de 2025, la implementación de la Mesa de Soluciones ha permitido a los usuarios acceder de manera eficiente para realizar sus solicitudes. En total, se recibieron 84 tickets, las cuales fueron atendidas y cerradas exitosamente, con un tiempo promedio de respuesta de 30 minutos.
Adicionalmente, la integración del inicio de sesión único (SSO) con Office 365 ha contribuido significativamente a la disminución en la generación de tickets.
Por otra parte el buen funcionamiento del LMS - Moodle con respuesta rapidas por parte del proveedor a los incidentes que se presentaron, esto gracias al contrato F-CPS 287 del 2024.
Gracias a estas mejoras, se logró un cumplimiento del 100% en el indicador de atención oportuna, lo que garantiza la satisfacción de los usuarios y fortalece la eficiencia del servicio.                                                                                                                                                                                     
Segundo Semestre: Durante el segundo semestre de la vigencia 2025, se recibieron 415 solicitudes a través de la Mesa de Soluciones, gestionadas mediante el sistema de tickets. Todas las solicitudes fueron atendidas de manera oportuna y eficiente, logrando el cierre del 100% de los casos. El tiempo promedio de respuesta fue de 34 minutos, este resultado evidencia la efectividad del equipo de ingenieros de soporte, quienes garantizaron los requerimientos en los tiempos establecidos, contribuyendo al cumplimiento del indicador de atención y cierre de solicitudes.                                                                                                                                                                                                                                                                      </t>
  </si>
  <si>
    <t xml:space="preserve">Se ha habilitado una plataforma tecnológica que permite la interacción efectiva y la gestión eficiente de solicitudes de soporte para las Plataformas de Aprendizaje Digital. A través de esta plataforma,  los usuarios pueden acceder a una mesa de soluciones y obtener ayuda en línea para resolver dudas y problemas técnicos de manera rápida y efectiva.                                                                                                                                                                                                                                                                                                                                                                                        SSO FÁCIL Y SEGURO PARA TODAS LAS INSTANCIAS DEL LMS MOODLE​                                                                                                                                                                                                                                                                                                                                                                                                                                                                   Esta acción permitió unificar el acceso de los usuarios mediante sus credenciales institucionales de Office 365, garantizando una experiencia más fácil, segura y eficiente.​
Con esta integración, Creadores de Oportunidades, Gestores del Conocimiento y el Aprendizaje y Administrativos pueden ingresar a las plataformas de aprendizaje sin necesidad de múltiples contraseñas, fortaleciendo la seguridad de la información y optimizando los procesos de autenticación.  </t>
  </si>
  <si>
    <t>ANÁLISIS DE DATOS SEGREGADO</t>
  </si>
  <si>
    <t>Tasa de graduación efectiva</t>
  </si>
  <si>
    <t>Oficina de Desarrollo Académico</t>
  </si>
  <si>
    <t>Número de graduados oportunos por programa académico (Plan de estudios y/o Ruta de aprendizaje + 1 semestre) * 100</t>
  </si>
  <si>
    <t>Porcentaje</t>
  </si>
  <si>
    <t>Total de estudiantes graduados en el semestre por programa académico</t>
  </si>
  <si>
    <t>0 - 60%</t>
  </si>
  <si>
    <t>60.1% - 70%</t>
  </si>
  <si>
    <t>70.1% - 80%</t>
  </si>
  <si>
    <t>80.1% - 100%</t>
  </si>
  <si>
    <t>Reporte aplicativo institucional</t>
  </si>
  <si>
    <r>
      <t xml:space="preserve">Durante el periodo de evaluación correspondiente al primer semestre de </t>
    </r>
    <r>
      <rPr>
        <b/>
        <sz val="11"/>
        <color rgb="FF000000"/>
        <rFont val="Arial"/>
        <family val="2"/>
      </rPr>
      <t>2025</t>
    </r>
    <r>
      <rPr>
        <sz val="11"/>
        <color rgb="FF000000"/>
        <rFont val="Arial"/>
        <family val="2"/>
      </rPr>
      <t xml:space="preserve">, la tasa global de efectividad de graduación en la Universidad de Cundinamarca fue del 70,9%, con 743 graduados efectivos sobre un total de 1048 graduados registrados. Aunque este valor se ubica dentro de la categoría "Aceptable" (mayor al 60%), permanece por debajo de la meta institucional del 80%, lo cual sugiere que aún persisten desafíos en la consolidación de mecanismos eficaces para garantizar la culminación exitosa del proceso formativo.
Efectividad detallada.
El análisis por programa académico y resignificaciones revela una alta variabilidad en los resultados, lo cual apunta a la necesidad de intervenciones diferenciadas. Los programas se distribuyen en tres categorías de desempeño según el porcentaje de efectividad, (Critico, Aceptable y Superior). A continuación, evidenciados de forma precisa según no resignificación actual.
No resignificados:  
Nivel Crítico (&lt;60%)
Música – Zipaquirá: 18,75%
Graduados No Resignificados
Nivel Crítico (&lt;60%)
•	Zootecnia – Ubaté: 52,63%
Nivel Aceptable (60% a &lt;80%)
•	Ingeniería Electrónica – Fusagasugá: 66,67%
•	Ingeniería Industrial – Soacha: 77,5%
•	Contaduría Pública – Facatativá: 68,12%
•	Contaduría Pública – Fusagasugá: 67,24%
•	Contaduría Pública – Ubaté: 67,57%
Nivel Superior (≥80%)
•	Administración de Empresas – Girardot: 83,87%
•	Enfermería – Girardot: 82,5%
•	Profesional en Ciencias del Deporte – Soacha: 87,23%
•	Contaduría Pública – Chía: 88,24%
Los programas con graduados no resignificados presentan una notable dispersión en sus niveles de efectividad. Mientras algunos alcanzan resultados sobresalientes, como Enfermería, Administración de Empresas (Girardot) y Ciencias del Deporte, otros como Música muestran graves deficiencias. Esta heterogeneidad sugiere que la falta de resignificación no impide per se el éxito en titulación, por lo que se deben generar estrategias específicas que permitan, a los estudiantes que están culminando los programas antiguos terminar de manera efectiva su ciclo de formación.   
La siguiente lista muestra a detalle los resultados de los programas que ya cuentan con resignificación.
Graduados Resignificados
Nivel Crítico (&lt;60%)
•	Administración de Empresas – Ubaté: 57,89%
•	Ingeniería Ambiental – Facatativá: 48,84%
•	Licenciatura en Ciencias Sociales – Fusagasugá: 42,86%
•	Zootecnia – Fusagasugá: 45,83%
Nivel Aceptable (60% a &lt;80%)
•	Ingeniería Agronómica – Facatativá: 70,27%
•	Administración de Empresas – Facatativá: 74,51%
•	Ingeniería de Sistemas y Computación – Facatativá: 74,19%
•	Administración de Empresas – Fusagasugá: 78,38%
•	Administración de Empresas – Chía: 79,17%
Nivel Superior (≥80%)
•	Ingeniería Agronómica – Fusagasugá: 77,78%
•	Ingeniería Ambiental – Girardot: 80%
•	Ingeniería de Sistemas y Computación – Fusagasugá: 91,67%
•	Psicología – Facatativá: 80,56%
La población resignificada muestra un patrón mixto. Algunos programas logran altos niveles de efectividad, pero una proporción considerable de programas con graduados resignificados permanece en niveles críticos, por lo que se deben generar estrategias específicas que permitan, a los estudiantes que están terminando sus procesos de transición culminar de manera efectiva su ciclo de formación. 
Para el periodo académico </t>
    </r>
    <r>
      <rPr>
        <b/>
        <sz val="11"/>
        <color rgb="FF000000"/>
        <rFont val="Arial"/>
        <family val="2"/>
      </rPr>
      <t xml:space="preserve">2025-2 </t>
    </r>
    <r>
      <rPr>
        <sz val="11"/>
        <color rgb="FF000000"/>
        <rFont val="Arial"/>
        <family val="2"/>
      </rPr>
      <t>se obtiene un 78% de graduación efectiva entendida como el número de estudiantes graduados en los periodos definidos para el pénsum, plan de estudios o ruta de aprendizaje hasta más 1 periodo *100 sobre el número total de estudiantes graduados para el programa, lo anterior teniendo en cuenta el artículo 7, numeral 10 del acuerdo 027 y artículo 42 del Acuerdo 010 de 2006 del Consejo Superior y que define las causales para la pérdida de condición de estudiante, cabe resaltar que se evidenciaron casos de estudiantes que tomaron un tiempo superior a lo anteriormente mencionado.
En cuanto a los estudiantes que obtuvieron su grado por fuera de los tiempos óptimos estimados, la identificación de los casos, así como el establecimiento de estrategias orientadas al tratamiento y mejora de estos resultados, corresponde a los coordinadores de programa. Estos, luego de realizar las revisiones académicas y administrativas pertinentes, deberán consolidar y remitir un informe detallado a los decanos de facultad.
Dicho informe deberá incluir la relación de los motivos y/o causales asociados a la prolongación en los tiempos de graduación, el análisis de los factores que incidieron en el cumplimiento del plan de estudios, y las recomendaciones para la implementación de acciones de mejora que permitan optimizar la permanencia y el desempeño académico en futuras cohortes.</t>
    </r>
  </si>
  <si>
    <t>Despliegue de la estrategia de aseguramiento del aprendizaje (monitores, gestores coordinadores, bienestar Universitario, entre otros)
Acompañamiento a los estudiantes que estén finalizando su proceso de formación. 
Asesorías sobre opciones de grado (acuerdo 012), para la selección de su opción de grado, según las fechas establecidas en el acuerdo.  
Acompañamiento desde los CAIs de Ciencia Tecnología e innovación, y  Emprendimiento en los proyectos de los estudiantes de diferentes programas académicos.</t>
  </si>
  <si>
    <t>Administración de empresas</t>
  </si>
  <si>
    <t>Como se evidencia en el indicador,  se logró una graduación efectiva estimada en 11 semestres para plan de estudios y 10 semestres para ruta de aprendizaje considerado un tiempo óptimo para el programa académico; lo anterior se justifica de acuerdo a lo reglamentado en el Acuerdo N° 003 - 2018 "Por el cual se reglamenta el articulo 42 del acuerdo N° 010 del 12 de julio de 2006 " y el Acuerdo del CSU 027 del 2021.
El programa académico para el periodo 2025-2, obtuvo el siguiente resultado para cada sede y seccional donde actualmente es ofertado; Fusagasugá: 87%, Facatativá: 86%, Chía: 86%, Girardot: 76% y Ubaté: 79%, los cuales colectivamente aportan al cumplimiento del presente indicador.</t>
  </si>
  <si>
    <t xml:space="preserve">Ciencias del Deporte </t>
  </si>
  <si>
    <t xml:space="preserve">Como se evidencia en el indicador, no se logró una graduación efectiva dentro del tiempo estimado de 11 semestres para el plan de estudios, considerado como el periodo óptimo para el programa académico. Lo anterior obedece a que 16 estudiantes requirieron un mayor tiempo de dedicación para la finalización de su plan de estudios, debido a diversos motivos o causales.
Es importante precisar que la identificación de dichas causales corresponde a los coordinadores de programa, quienes, después de realizar la revisión correspondiente, remitirán informe con la relación a los decanos de facultad para su competencia.
Lo anterior se justifica de acuerdo a lo reglamentado en el Acuerdo N° 003 - 2018 "Por el cual se reglamenta el articulo 42 del acuerdo N° 010 del 12 de julio de 2006 " y el Acuerdo del CSU 027 del 2021."				
</t>
  </si>
  <si>
    <t>Como se evidencia en el indicador,  se logró una graduación efectiva estimada en 10 semestres para plan de estudios considerado un tiempo óptimo para el programa académico; lo anterior se justifica de acuerdo a lo reglamentado en el Acuerdo N° 003 - 2018 "Por el cual se reglamenta el articulo 42 del acuerdo N° 010 del 12 de julio de 2006 " y el Acuerdo del CSU 027 del 2021.
El programa académico para el periodo 2025-2, obtuvo el siguiente resultado para cada sede y seccional donde actualmente es ofertado; Fusagasugá: 83%, Facatativá: 67%, Chía: 89% y Ubaté: 96%, los cuales colectivamente aportan al cumplimiento del presente indicador.</t>
  </si>
  <si>
    <t>Como se evidencia en el indicador,  se logró una graduación efectiva estimada en 7 semestres considerado un tiempo óptimo para el programa académico; lo anterior se justifica de acuerdo a lo reglamentado en el Acuerdo N° 003 - 2018 "Por el cual se reglamenta el articulo 42 del acuerdo N° 010 del 12 de julio de 2006 " y el Acuerdo del CSU 027 del 2021.</t>
  </si>
  <si>
    <t>Como se evidencia en el indicador, se logró una graduación efectiva estimada en 11 semestres el cual es considerado un tiempo óptimo para el programa académico; lo anterior se justifica de acuerdo a lo reglamentado en el Acuerdo N° 003 - 2018 "Por el cual se reglamenta el articulo 42 del acuerdo N° 010 del 12 de julio de 2006 " y el Acuerdo del CSU 027 del 2021.</t>
  </si>
  <si>
    <t>Especialización en Gerencia para el Desarrollo Organizacional</t>
  </si>
  <si>
    <t>Como se evidencia en el indicador,  se logró una graduación efectiva estimada en 3 semestres el cual es considerado un tiempo óptimo para el programa académico; lo anterior se justifica de acuerdo a lo reglamentado en el Acuerdo N° 003 - 2018 "Por el cual se reglamenta el articulo 42 del acuerdo N° 010 del 12 de julio de 2006 " y el Acuerdo del CSU 027 del 2021.</t>
  </si>
  <si>
    <t>Especialización en Agronegocios Sostenibles</t>
  </si>
  <si>
    <t>Especialización en Educación Ambiental y Desarrollo de la Comunidad</t>
  </si>
  <si>
    <t>Especialización en Gerencia para la Transformación Digital</t>
  </si>
  <si>
    <t>Especialización en Gestión de Sistemas de Información Gerencial</t>
  </si>
  <si>
    <t>Especialización en Gestión Pública</t>
  </si>
  <si>
    <t>Especialización en Marketing Digital</t>
  </si>
  <si>
    <t xml:space="preserve">Ingeniería Agronómica </t>
  </si>
  <si>
    <t>Como se evidencia en el indicador, no se logró una graduación efectiva dentro del tiempo estimado de 11 semestres para el plan de estudios y 10 semestres para ruta de aprendizaje, considerado como el periodo óptimo para el programa académico. Lo anterior obedece a que 17 estudiantes requirieron un mayor tiempo de dedicación para la finalización de su plan de estudios, debido a diversos motivos o causales.
Es importante precisar que la identificación de dichas causales corresponde a los coordinadores de programa, quienes, después de realizar la revisión correspondiente, remiten informe con la relación a los decanos de facultad para lo de su competencia.
El programa académico para el periodo 2025-2, obtuvo el siguiente resultado para cada sede y seccional donde actualmente es ofertado; Fusagasugá: 64% y Facatativá: 72% los cuales colectivamente aportan a la medición del presente indicador.</t>
  </si>
  <si>
    <t xml:space="preserve">Ingeniería Ambiental </t>
  </si>
  <si>
    <t>Como se evidencia en el indicador, no se logró una graduación efectiva dentro del tiempo estimado de 11 semestres para el plan de estudios y 10 semestres para ruta de aprendizaje, considerado como el periodo óptimo para el programa académico. Lo anterior obedece a que 31  estudiantes requirieron un mayor tiempo de dedicación para la finalización de su plan de estudios, debido a diversos motivos o causales.
Es importante precisar que la identificación de dichas causales corresponde a los coordinadores de programa, quienes, después de realizar la revisión correspondiente, remiten informe con la relación a los decanos de facultad para lo de su competencia.
Lo anterior se justifica de acuerdo a lo reglamentado en el Acuerdo N° 003 - 2018 "Por el cual se reglamenta el articulo 42 del acuerdo N° 010 del 12 de julio de 2006 " y el Acuerdo del CSU 027 del 2021."				
El programa académico para el periodo 2025-2, obtuvo el siguiente resultado para cada sede y seccional donde actualmente es ofertado; Facatativá 38% y Girardot 61%, los cuales colectivamente aportan a la medición del presente indicador.</t>
  </si>
  <si>
    <t>Ingeniería de Sistemas</t>
  </si>
  <si>
    <t>Como se evidencia en el indicador, no se logró una graduación efectiva dentro del tiempo estimado de 11 semestres para el plan de estudios considerado como el periodo óptimo para el programa académico. Lo anterior obedece a que 23 estudiantes requirieron un mayor tiempo de dedicación para la finalización de su plan de estudios, debido a diversos motivos o causales.
Es importante precisar que la identificación de dichas causales corresponde a los coordinadores de programa, quienes, después de realizar la revisión correspondiente, remiten informe con la relación a los decanos de facultad para lo de su competencia.
Lo anterior se justifica de acuerdo a lo reglamentado en el Acuerdo N° 003 - 2018 "Por el cual se reglamenta el articulo 42 del acuerdo N° 010 del 12 de julio de 2006 " y el Acuerdo del CSU 027 del 2021."				
El programa académico para el periodo 2025-2, obtuvo el siguiente resultado para cada sede y seccional donde actualmente es ofertado; Facatativá 29%, Chía 79%, Ubaté 76%y Fusagasugá 50%, los cuales colectivamente aportan a la medición del presente indicador.</t>
  </si>
  <si>
    <t>Como se evidencia en el indicador, no se logró una graduación efectiva dentro del tiempo estimado de 10 semestres para la ruta de aprendizaje considerado como el periodo óptimo para el programa académico. Lo anterior obedece a que 22 estudiantes requirieron un mayor tiempo de dedicación para la finalización de su plan de estudios, debido a diversos motivos o causales.
Es importante precisar que la identificación de dichas causales corresponde a los coordinadores de programa, quienes, después de realizar la revisión correspondiente, remiten informe con la relación a los decanos de facultad para lo de su competencia.
Lo anterior se justifica de acuerdo a lo reglamentado en el Acuerdo N° 003 - 2018 "Por el cual se reglamenta el articulo 42 del acuerdo N° 010 del 12 de julio de 2006 " y el Acuerdo del CSU 027 del 2021."				
El programa académico para el periodo 2025-2, obtuvo el siguiente resultado para cada sede y seccional donde actualmente es ofertado; Facatativá 56% y Fusagasugá 77%, los cuales colectivamente aportan a la medición del presente indicador.</t>
  </si>
  <si>
    <t xml:space="preserve">Ingeniería Electrónica </t>
  </si>
  <si>
    <t>Como se evidencia en el indicador, no se logró una graduación efectiva dentro del tiempo estimado de 11 semestres para plan de estudios considerado como el periodo óptimo para el programa académico. Lo anterior obedece a que 12 estudiantes requirieron un mayor tiempo de dedicación para la finalización de su plan de estudios, debido a diversos motivos o causales.
Es importante precisar que la identificación de dichas causales corresponde a los coordinadores de programa, quienes, después de realizar la revisión correspondiente, remiten informe con la relación a los decanos de facultad para lo de su competencia.
Lo anterior se justifica de acuerdo a lo reglamentado en el Acuerdo N° 003 - 2018 "Por el cual se reglamenta el articulo 42 del acuerdo N° 010 del 12 de julio de 2006 " y el Acuerdo del CSU 027 del 2021.</t>
  </si>
  <si>
    <t>Como se evidencia en el indicador, no se logró una graduación efectiva dentro del tiempo estimado de 11 semestres para plan de estudios considerado como el periodo óptimo para el programa académico. Lo anterior obedece a que 19 estudiantes requirieron un mayor tiempo de dedicación para la finalización de su plan de estudios, debido a diversos motivos o causales.
Es importante precisar que la identificación de dichas causales corresponde a los coordinadores de programa, quienes, después de realizar la revisión correspondiente, remiten informe con la relación a los decanos de facultad para lo de su competencia.
Lo anterior se justifica de acuerdo a lo reglamentado en el Acuerdo N° 003 - 2018 "Por el cual se reglamenta el articulo 42 del acuerdo N° 010 del 12 de julio de 2006 " y el Acuerdo del CSU 027 del 2021.</t>
  </si>
  <si>
    <t xml:space="preserve">Lic. Educación Física Recreación y Deportes
</t>
  </si>
  <si>
    <t>Como se evidencia en el indicador, no se logró una graduación efectiva dentro del tiempo estimado de 11 semestres para plan de estudios considerado como el periodo óptimo para el programa académico. Lo anterior obedece a que 2 estudiantes requirieron un mayor tiempo de dedicación para la finalización de su plan de estudios, debido a diversos motivos o causales.
Es importante precisar que la identificación de dichas causales corresponde a los coordinadores de programa, quienes, después de realizar la revisión correspondiente, remiten informe con la relación a los decanos de facultad para lo de su competencia.
Lo anterior se justifica de acuerdo a lo reglamentado en el Acuerdo N° 003 - 2018 "Por el cual se reglamenta el articulo 42 del acuerdo N° 010 del 12 de julio de 2006 " y el Acuerdo del CSU 027 del 2021.</t>
  </si>
  <si>
    <t xml:space="preserve">Licenciatura en Ciencias Sociales
</t>
  </si>
  <si>
    <t>Como se evidencia en el indicador, no se logró una graduación efectiva dentro del tiempo estimado de 11 semestres para plan de estudios considerado como el periodo óptimo para el programa académico. Lo anterior obedece a que 5 estudiantes requirieron un mayor tiempo de dedicación para la finalización de su plan de estudios, debido a diversos motivos o causales.
Es importante precisar que la identificación de dichas causales corresponde a los coordinadores de programa, quienes, después de realizar la revisión correspondiente, remiten informe con la relación a los decanos de facultad para lo de su competencia.
Lo anterior se justifica de acuerdo a lo reglamentado en el Acuerdo N° 003 - 2018 "Por el cual se reglamenta el articulo 42 del acuerdo N° 010 del 12 de julio de 2006 " y el Acuerdo del CSU 027 del 2021.</t>
  </si>
  <si>
    <t>Maestría en Ciencias Ambientales</t>
  </si>
  <si>
    <t>Como se evidencia en el indicador,  se logró una graduación efectiva estimada en 5 semestres el cual es considerado un tiempo óptimo para el programa académico; lo anterior se justifica de acuerdo a lo reglamentado en el Acuerdo N° 003 - 2018 "Por el cual se reglamenta el articulo 42 del acuerdo N° 010 del 12 de julio de 2006 " y el Acuerdo del CSU 027 del 2021.</t>
  </si>
  <si>
    <t>Maestría en Educación</t>
  </si>
  <si>
    <t xml:space="preserve">Música </t>
  </si>
  <si>
    <t>Como se evidencia en el indicador, no se logró una graduación efectiva dentro del tiempo estimado de 11 semestres para plan de estudios considerado como el periodo óptimo para el programa académico. Lo anterior obedece a que 14 estudiantes requirieron un mayor tiempo de dedicación para la finalización de su plan de estudios, debido a diversos motivos o causales.
Es importante precisar que la identificación de dichas causales corresponde a los coordinadores de programa, quienes, después de realizar la revisión correspondiente, remiten informe con la relación a los decanos de facultad para lo de su competencia.
Lo anterior se justifica de acuerdo a lo reglamentado en el Acuerdo N° 003 - 2018 "Por el cual se reglamenta el articulo 42 del acuerdo N° 010 del 12 de julio de 2006 " y el Acuerdo del CSU 027 del 2021.</t>
  </si>
  <si>
    <t>Como se evidencia en el indicador, se logró una graduación efectiva estimada en 10 semestres el cual es considerado un tiempo óptimo para el programa académico; lo anterior se justifica de acuerdo a lo reglamentado en el Acuerdo N° 003 - 2018 "Por el cual se reglamenta el articulo 42 del acuerdo N° 010 del 12 de julio de 2006 " y el Acuerdo del CSU 027 del 2021.</t>
  </si>
  <si>
    <t xml:space="preserve">Tecnología en Desarrollo de Software </t>
  </si>
  <si>
    <t>Como se evidencia en el indicador, se logró una graduación efectiva estimada en 7 semestres el cual es considerado un tiempo óptimo para el programa académico; lo anterior se justifica de acuerdo a lo reglamentado en el Acuerdo N° 003 - 2018 "Por el cual se reglamenta el articulo 42 del acuerdo N° 010 del 12 de julio de 2006 " y el Acuerdo del CSU 027 del 2021.</t>
  </si>
  <si>
    <t>Tecnología en Gestión Turística y Hotelera</t>
  </si>
  <si>
    <t>Como se evidencia en el indicador,  se logró una graduación efectiva estimada en 7 semestres el cual es considerado un tiempo óptimo para el programa académico; lo anterior se justifica de acuerdo a lo reglamentado en el Acuerdo N° 003 - 2018 "Por el cual se reglamenta el articulo 42 del acuerdo N° 010 del 12 de julio de 2006 " y el Acuerdo del CSU 027 del 2021..</t>
  </si>
  <si>
    <t>Como se evidencia en el indicador, no se logró una graduación efectiva dentro del tiempo estimado de 11 semestres para el plan de estudios y 10 semestres para ruta de aprendizaje, considerado como el periodo óptimo para el programa académico. Lo anterior obedece a que 10 estudiantes requirieron un mayor tiempo de dedicación para la finalización de su plan de estudios, debido a diversos motivos o causales.
Es importante precisar que la identificación de dichas causales corresponde a los coordinadores de programa, quienes, después de realizar la revisión correspondiente, remiten informe con la relación a los decanos de facultad para lo de su competencia.
Lo anterior se justifica de acuerdo a lo reglamentado en el Acuerdo N° 003 - 2018 "Por el cual se reglamenta el articulo 42 del acuerdo N° 010 del 12 de julio de 2006 " y el Acuerdo del CSU 027 del 2021."	
El programa académico para el periodo 2025-2, obtuvo el siguiente resultado para cada sede y seccional donde actualmente es ofertado; Fusagasugá 56% y Ubaté 67%, los cuales colectivamente aportan a la medición del presente indicador.</t>
  </si>
  <si>
    <t>MENSUAL</t>
  </si>
  <si>
    <t>NÚMERO</t>
  </si>
  <si>
    <t>TRIMESTRAL</t>
  </si>
  <si>
    <t>PORCENTAJE</t>
  </si>
  <si>
    <t>ANUAL</t>
  </si>
  <si>
    <t>PÁGINA: 7 de 7</t>
  </si>
  <si>
    <t>CONTROL DE ACTUALIZACIONES</t>
  </si>
  <si>
    <t>FECHA</t>
  </si>
  <si>
    <t>DESCRIPCIÓN DE LA ACTUALIZACIÓN</t>
  </si>
  <si>
    <t>RESPONSABLE</t>
  </si>
  <si>
    <t>CARGO</t>
  </si>
  <si>
    <t>Para la vigencia 2020 se suprimen los indicadores MFA6, MFA7, MFA8 y MFA9 debido a que los mismos presentan medición por plan de acción, con base en lo anterior, se busca evitar la duplicidad de la información; se realizaron ajustes a la meta del indicador MFA10; se agregaron los indicadores MFA12, MFA13, MFA14, MFA15 y MFA16.</t>
  </si>
  <si>
    <t>María Eulalia Buenahora Ochoa</t>
  </si>
  <si>
    <t>Por determinación de la Comisión de Acreditación en sesión ordinaria del mes de Julio, el indicador MIU-5, pasa a ser responsabilidad de medición del proceso de Formación y Aprendizaje, ya que mide aspectos relevantes de Acreditación y su aseguramiento está en los programas Académicos.
De igual manera, se tomó la decisión de asignar el indicador de "Usabilidad de Software" al proceso de Formación y Aprendizaje, ya que éste se había planteado al principio de la vigencia 2020 medir por parte del proceso de Apoyo Académico, pero por falta de consenso entre los involucrados y falta de disponibilidad de la fuente de datos, no se había aprobado su medición.</t>
  </si>
  <si>
    <t>Jaime Elder Acosta Ramírez</t>
  </si>
  <si>
    <t>Coordinador de Calidad</t>
  </si>
  <si>
    <t>Se trasladan los indicadores AAA-11 y AAA-12 previa aprobación por cuerpos colegiados de la Universidad, se agregan a MFA-18 y MFA-19 respectivamente; se realizan ajustes de formulas a los indicadores MFA-12, MFA-14 y MFA-15.</t>
  </si>
  <si>
    <t>Se suprime el indicador MFA-10 "SABER PRO" toda vez que la medición a través del Sistema de Gestión de la Calidad esta generando duplicidad con la medición que tiene que reportar la Oficina de Desarrollo Académico mediante plan de acción. 
Se suprime el indicador MFA-12 "Oportunidad en la asignación de las aulas virtuales" toda vez que el proceso sistematizo la actividad, por ende, la asignación de aulas virtuales es automática y de forma masiva lo cual ya no permite medir la oportunidad de asignación.
Se identifica el indicador MFA-20 "Oportunidad en la atención de solicitudes" asignado a la Oficina de Educación Virtual y a Distancia.</t>
  </si>
  <si>
    <t>Víctor Hugo Londoño Aguirre</t>
  </si>
  <si>
    <t>Vicerrector Académico</t>
  </si>
  <si>
    <r>
      <t xml:space="preserve">Se actualiza la meta del indicador MFA13, para aumentar el numero de profesores con dedicación tiempo completo, para pregrado y posgrado de 490 a 600 profesores.
Se ajusta el indicador MFA14, dando alcance para incluir dentro de la medición las especializaciones ofertadas en la Institución, semestrales y trimestrales.
</t>
    </r>
    <r>
      <rPr>
        <b/>
        <sz val="11"/>
        <color theme="1"/>
        <rFont val="Arial"/>
        <family val="2"/>
      </rPr>
      <t>Nota:</t>
    </r>
    <r>
      <rPr>
        <sz val="11"/>
        <color theme="1"/>
        <rFont val="Arial"/>
        <family val="2"/>
      </rPr>
      <t xml:space="preserve"> se deberá realizar la medición segregada, por programa académico.
Se actualiza la meta del indicador MFA16, en la medición de la relación de resultados de aprendizaje, que pasa del 89% al 90%, para la vigencia 2023. 
Se realiza ejercicio de planificación de actividades, identificación de recursos, tiempos y responsables en la consecución de los objetivos medidos a través de los indicadores del proceso. 
Se ajusta la meta para el indicador MFA20, para la oportunidad en la atención de solicitudes de la Oficina de Educación Virtual y a Distancia, generando un ambiente retador pra el proceso para la vigencia 2023 y se ajusta la redacción para sesgar el mismo al servicio del CMA digital.
Se realiza la actualización para transferir los indicadores identificados, a la Dirección de Interacción social Universitaria (MFA-17) y la Unidad de Apoyo Académico (MFA-18, MFA-19) para realizar la medición y análisis de estos desde las dependencias relacionadas.
Se realiza ejercicio de planificación de actividades, identificación de recursos, tiempos y responsables en la consecución de los objetivos medidos a través de los indicadores del proceso. </t>
    </r>
  </si>
  <si>
    <t>Se actualiza la meta del indicador MFA13, incrementando el número de profesores con dedicación de tiempo completo en programas de pregrado y posgrado, pasando de 600 a 650 docentes.
Se ajusta el indicador MFA14, eliminando el nivel de segregación, dado que este no aplica conforme a la oferta académica actual de los programas de posgrado.
Se modifica el nivel de segregación del indicador MFA16, estableciendo que la medición de los resultados de aprendizaje se realizará por facultad.
Se mantiene la meta establecida para el indicador MFA20, relacionada con la oportunidad en la atención de solicitudes por parte de la Oficina de Educación Virtual y a Distancia. Cabe resaltar que se ha habilitado una plataforma tecnológica que permite una interacción efectiva y una gestión eficiente de las solicitudes de soporte asociadas a las plataformas de aprendizaje digital.
Se lleva a cabo un ejercicio de planificación de actividades, con la respectiva identificación de recursos, tiempos y responsables, orientado al cumplimiento de los objetivos asociados a los indicadores del proceso.
Se incorpora un nuevo indicador: Virtualización de Campos de Aprendizaje por Oferta Académica, con una meta del 90% y un nivel de segregación por programa académico.</t>
  </si>
  <si>
    <t>María Nancy Garzón Soche</t>
  </si>
  <si>
    <t>Vicerrectora Académica</t>
  </si>
  <si>
    <t>75% - 80,9%</t>
  </si>
  <si>
    <t>81% - 94,9%</t>
  </si>
  <si>
    <t>0% - 74,9%</t>
  </si>
  <si>
    <t>≥ 650</t>
  </si>
  <si>
    <t>0 - 400</t>
  </si>
  <si>
    <t>401- 500</t>
  </si>
  <si>
    <t>501 - 649</t>
  </si>
  <si>
    <t>BUENO</t>
  </si>
  <si>
    <t>MFA21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</si>
</sst>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
  </numFmts>
  <fonts count="39" x14ac:knownFonts="1">
    <font>
      <sz val="11"/>
      <color theme="1"/>
      <name val="Calibri"/>
      <family val="2"/>
      <scheme val="minor"/>
    </font>
    <font>
      <sz val="11"/>
      <color theme="1"/>
      <name val="Calibri"/>
      <family val="2"/>
      <scheme val="minor"/>
    </font>
    <font>
      <sz val="12"/>
      <color theme="1"/>
      <name val="Arial"/>
      <family val="2"/>
    </font>
    <font>
      <b/>
      <sz val="12"/>
      <color theme="1"/>
      <name val="Arial"/>
      <family val="2"/>
    </font>
    <font>
      <b/>
      <sz val="9"/>
      <color theme="1"/>
      <name val="Arial"/>
      <family val="2"/>
    </font>
    <font>
      <b/>
      <sz val="11"/>
      <color theme="1"/>
      <name val="Arial"/>
      <family val="2"/>
    </font>
    <font>
      <u/>
      <sz val="11"/>
      <color theme="10"/>
      <name val="Calibri"/>
      <family val="2"/>
      <scheme val="minor"/>
    </font>
    <font>
      <sz val="11"/>
      <color theme="1"/>
      <name val="Arial"/>
      <family val="2"/>
    </font>
    <font>
      <b/>
      <sz val="10"/>
      <color theme="1"/>
      <name val="Arial"/>
      <family val="2"/>
    </font>
    <font>
      <b/>
      <sz val="11"/>
      <color theme="0"/>
      <name val="Arial"/>
      <family val="2"/>
    </font>
    <font>
      <b/>
      <sz val="11"/>
      <color rgb="FFFF0000"/>
      <name val="Arial"/>
      <family val="2"/>
    </font>
    <font>
      <b/>
      <sz val="11"/>
      <color rgb="FF0070C0"/>
      <name val="Arial"/>
      <family val="2"/>
    </font>
    <font>
      <b/>
      <sz val="10"/>
      <color theme="0"/>
      <name val="Arial"/>
      <family val="2"/>
    </font>
    <font>
      <b/>
      <sz val="11"/>
      <color rgb="FF0F3D38"/>
      <name val="Arial"/>
      <family val="2"/>
    </font>
    <font>
      <sz val="11"/>
      <color theme="0"/>
      <name val="Arial"/>
      <family val="2"/>
    </font>
    <font>
      <b/>
      <sz val="9"/>
      <color theme="1" tint="0.499984740745262"/>
      <name val="Arial"/>
      <family val="2"/>
    </font>
    <font>
      <b/>
      <sz val="11"/>
      <name val="Arial"/>
      <family val="2"/>
    </font>
    <font>
      <b/>
      <sz val="10"/>
      <name val="Arial"/>
      <family val="2"/>
    </font>
    <font>
      <b/>
      <sz val="10"/>
      <color theme="1" tint="0.499984740745262"/>
      <name val="Arial"/>
      <family val="2"/>
    </font>
    <font>
      <sz val="9"/>
      <color indexed="81"/>
      <name val="Tahoma"/>
      <family val="2"/>
    </font>
    <font>
      <b/>
      <sz val="9"/>
      <color indexed="81"/>
      <name val="Tahoma"/>
      <family val="2"/>
    </font>
    <font>
      <sz val="11"/>
      <name val="Arial"/>
      <family val="2"/>
    </font>
    <font>
      <sz val="12"/>
      <name val="Arial"/>
      <family val="2"/>
    </font>
    <font>
      <sz val="11"/>
      <color rgb="FF000000"/>
      <name val="Arial"/>
      <family val="2"/>
    </font>
    <font>
      <b/>
      <sz val="9"/>
      <color rgb="FF292929"/>
      <name val="Arial"/>
      <family val="2"/>
    </font>
    <font>
      <sz val="10"/>
      <name val="Arial"/>
      <family val="2"/>
    </font>
    <font>
      <i/>
      <sz val="10"/>
      <color theme="1"/>
      <name val="Arial"/>
      <family val="2"/>
    </font>
    <font>
      <sz val="11"/>
      <color rgb="FF000000"/>
      <name val="Calibri"/>
      <family val="2"/>
    </font>
    <font>
      <sz val="11"/>
      <color theme="0" tint="-0.34998626667073579"/>
      <name val="Arial"/>
      <family val="2"/>
    </font>
    <font>
      <sz val="11"/>
      <color rgb="FFFF0000"/>
      <name val="Arial"/>
      <family val="2"/>
    </font>
    <font>
      <b/>
      <sz val="11"/>
      <color rgb="FF000000"/>
      <name val="Arial"/>
      <family val="2"/>
    </font>
    <font>
      <sz val="10"/>
      <color rgb="FF000000"/>
      <name val="Arial"/>
      <family val="2"/>
    </font>
    <font>
      <sz val="10"/>
      <color theme="1"/>
      <name val="Arial"/>
      <family val="2"/>
    </font>
    <font>
      <sz val="8"/>
      <name val="Calibri"/>
      <family val="2"/>
      <scheme val="minor"/>
    </font>
    <font>
      <sz val="11"/>
      <color rgb="FFFF0000"/>
      <name val="Calibri"/>
      <family val="2"/>
    </font>
    <font>
      <b/>
      <sz val="10"/>
      <color rgb="FF000000"/>
      <name val="Arial"/>
      <family val="2"/>
    </font>
    <font>
      <sz val="11"/>
      <color rgb="FF000000"/>
      <name val="Arial"/>
      <family val="2"/>
    </font>
    <font>
      <sz val="10"/>
      <color rgb="FF000000"/>
      <name val="Arial"/>
      <family val="2"/>
    </font>
    <font>
      <sz val="8"/>
      <color rgb="FF000000"/>
      <name val="Segoe UI"/>
      <family val="2"/>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4B514E"/>
        <bgColor indexed="64"/>
      </patternFill>
    </fill>
    <fill>
      <patternFill patternType="solid">
        <fgColor rgb="FFD9D9D9"/>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rgb="FF00482B"/>
        <bgColor indexed="64"/>
      </patternFill>
    </fill>
    <fill>
      <patternFill patternType="solid">
        <fgColor rgb="FFFBE122"/>
        <bgColor indexed="64"/>
      </patternFill>
    </fill>
    <fill>
      <patternFill patternType="solid">
        <fgColor rgb="FF4E4B48"/>
        <bgColor indexed="64"/>
      </patternFill>
    </fill>
    <fill>
      <patternFill patternType="solid">
        <fgColor rgb="FFFFFFFF"/>
        <bgColor rgb="FF000000"/>
      </patternFill>
    </fill>
    <fill>
      <patternFill patternType="solid">
        <fgColor theme="0"/>
        <bgColor theme="0"/>
      </patternFill>
    </fill>
  </fills>
  <borders count="52">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diagonal/>
    </border>
    <border>
      <left/>
      <right style="thin">
        <color rgb="FF4B514E"/>
      </right>
      <top/>
      <bottom/>
      <diagonal/>
    </border>
    <border>
      <left style="thin">
        <color rgb="FF4B514E"/>
      </left>
      <right/>
      <top/>
      <bottom style="thin">
        <color rgb="FF4B514E"/>
      </bottom>
      <diagonal/>
    </border>
    <border>
      <left/>
      <right style="thin">
        <color rgb="FF4B514E"/>
      </right>
      <top/>
      <bottom style="thin">
        <color rgb="FF4B514E"/>
      </bottom>
      <diagonal/>
    </border>
    <border>
      <left/>
      <right/>
      <top style="thin">
        <color rgb="FF4B514E"/>
      </top>
      <bottom style="thin">
        <color rgb="FF4B514E"/>
      </bottom>
      <diagonal/>
    </border>
    <border>
      <left/>
      <right/>
      <top style="thin">
        <color rgb="FF4B514E"/>
      </top>
      <bottom/>
      <diagonal/>
    </border>
    <border>
      <left/>
      <right/>
      <top/>
      <bottom style="thin">
        <color rgb="FF4B514E"/>
      </bottom>
      <diagonal/>
    </border>
    <border>
      <left style="thin">
        <color rgb="FF4B514E"/>
      </left>
      <right style="thin">
        <color rgb="FF4B514E"/>
      </right>
      <top/>
      <bottom style="thin">
        <color rgb="FF4B514E"/>
      </bottom>
      <diagonal/>
    </border>
    <border>
      <left style="thin">
        <color rgb="FF4B514E"/>
      </left>
      <right style="thin">
        <color rgb="FF4B514E"/>
      </right>
      <top style="thin">
        <color rgb="FF4B514E"/>
      </top>
      <bottom/>
      <diagonal/>
    </border>
    <border>
      <left style="thin">
        <color rgb="FF4B514E"/>
      </left>
      <right style="thin">
        <color rgb="FF4B514E"/>
      </right>
      <top/>
      <bottom/>
      <diagonal/>
    </border>
    <border>
      <left style="thin">
        <color rgb="FF4E4B48"/>
      </left>
      <right style="thin">
        <color rgb="FF4E4B48"/>
      </right>
      <top style="thin">
        <color rgb="FF4E4B48"/>
      </top>
      <bottom style="thin">
        <color rgb="FF4E4B48"/>
      </bottom>
      <diagonal/>
    </border>
    <border>
      <left/>
      <right/>
      <top style="thin">
        <color rgb="FF4E4B48"/>
      </top>
      <bottom/>
      <diagonal/>
    </border>
    <border>
      <left style="thin">
        <color indexed="64"/>
      </left>
      <right style="thin">
        <color indexed="64"/>
      </right>
      <top style="thin">
        <color indexed="64"/>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4E4B48"/>
      </left>
      <right/>
      <top style="thin">
        <color rgb="FF4E4B48"/>
      </top>
      <bottom style="thin">
        <color rgb="FF4E4B48"/>
      </bottom>
      <diagonal/>
    </border>
    <border>
      <left/>
      <right/>
      <top style="thin">
        <color rgb="FF4E4B48"/>
      </top>
      <bottom style="thin">
        <color rgb="FF4E4B48"/>
      </bottom>
      <diagonal/>
    </border>
    <border>
      <left style="thin">
        <color rgb="FF000000"/>
      </left>
      <right style="thin">
        <color rgb="FF000000"/>
      </right>
      <top style="thin">
        <color rgb="FF000000"/>
      </top>
      <bottom style="thin">
        <color rgb="FF000000"/>
      </bottom>
      <diagonal/>
    </border>
    <border>
      <left/>
      <right style="thin">
        <color rgb="FF4E4B48"/>
      </right>
      <top style="thin">
        <color rgb="FF4E4B48"/>
      </top>
      <bottom style="thin">
        <color rgb="FF4E4B48"/>
      </bottom>
      <diagonal/>
    </border>
    <border>
      <left style="thin">
        <color indexed="64"/>
      </left>
      <right style="thin">
        <color indexed="64"/>
      </right>
      <top/>
      <bottom style="thin">
        <color rgb="FF4B514E"/>
      </bottom>
      <diagonal/>
    </border>
    <border>
      <left style="thin">
        <color indexed="64"/>
      </left>
      <right style="thin">
        <color indexed="64"/>
      </right>
      <top style="thin">
        <color rgb="FF4B514E"/>
      </top>
      <bottom/>
      <diagonal/>
    </border>
    <border>
      <left/>
      <right style="thin">
        <color indexed="64"/>
      </right>
      <top/>
      <bottom/>
      <diagonal/>
    </border>
    <border>
      <left style="thin">
        <color indexed="64"/>
      </left>
      <right/>
      <top style="thin">
        <color indexed="64"/>
      </top>
      <bottom style="thin">
        <color indexed="64"/>
      </bottom>
      <diagonal/>
    </border>
    <border>
      <left style="thin">
        <color rgb="FF4E4B48"/>
      </left>
      <right style="thin">
        <color rgb="FF4E4B48"/>
      </right>
      <top style="thin">
        <color rgb="FF4E4B48"/>
      </top>
      <bottom/>
      <diagonal/>
    </border>
    <border>
      <left/>
      <right style="thin">
        <color rgb="FF000000"/>
      </right>
      <top style="thin">
        <color rgb="FF4E4B48"/>
      </top>
      <bottom style="thin">
        <color rgb="FF4E4B48"/>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4E4B48"/>
      </left>
      <right/>
      <top style="thin">
        <color rgb="FF4E4B48"/>
      </top>
      <bottom style="thin">
        <color indexed="64"/>
      </bottom>
      <diagonal/>
    </border>
    <border>
      <left/>
      <right/>
      <top style="thin">
        <color rgb="FF4E4B48"/>
      </top>
      <bottom style="thin">
        <color indexed="64"/>
      </bottom>
      <diagonal/>
    </border>
    <border>
      <left/>
      <right style="thin">
        <color rgb="FF000000"/>
      </right>
      <top style="thin">
        <color rgb="FF4E4B48"/>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4E4B48"/>
      </top>
      <bottom style="thin">
        <color indexed="64"/>
      </bottom>
      <diagonal/>
    </border>
    <border>
      <left style="thin">
        <color rgb="FF4E4B48"/>
      </left>
      <right/>
      <top style="thin">
        <color indexed="64"/>
      </top>
      <bottom style="thin">
        <color rgb="FF4E4B48"/>
      </bottom>
      <diagonal/>
    </border>
    <border>
      <left/>
      <right/>
      <top style="thin">
        <color indexed="64"/>
      </top>
      <bottom style="thin">
        <color rgb="FF4E4B48"/>
      </bottom>
      <diagonal/>
    </border>
    <border>
      <left/>
      <right style="thin">
        <color indexed="64"/>
      </right>
      <top style="thin">
        <color indexed="64"/>
      </top>
      <bottom style="thin">
        <color rgb="FF4E4B4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rgb="FF4B514E"/>
      </right>
      <top style="thin">
        <color rgb="FF4B514E"/>
      </top>
      <bottom/>
      <diagonal/>
    </border>
    <border>
      <left style="thin">
        <color indexed="64"/>
      </left>
      <right style="thin">
        <color rgb="FF4B514E"/>
      </right>
      <top/>
      <bottom/>
      <diagonal/>
    </border>
    <border>
      <left style="thin">
        <color indexed="64"/>
      </left>
      <right style="thin">
        <color rgb="FF4B514E"/>
      </right>
      <top/>
      <bottom style="thin">
        <color rgb="FF4B514E"/>
      </bottom>
      <diagonal/>
    </border>
    <border>
      <left style="thin">
        <color indexed="64"/>
      </left>
      <right style="thin">
        <color rgb="FF4B514E"/>
      </right>
      <top/>
      <bottom style="thin">
        <color indexed="64"/>
      </bottom>
      <diagonal/>
    </border>
  </borders>
  <cellStyleXfs count="5">
    <xf numFmtId="0" fontId="0" fillId="0" borderId="0"/>
    <xf numFmtId="9" fontId="1" fillId="0" borderId="0" applyFon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508">
    <xf numFmtId="0" fontId="0" fillId="0" borderId="0" xfId="0"/>
    <xf numFmtId="0" fontId="7" fillId="2" borderId="0" xfId="0" applyFont="1" applyFill="1"/>
    <xf numFmtId="0" fontId="10" fillId="2" borderId="1" xfId="0" applyFont="1" applyFill="1" applyBorder="1" applyAlignment="1">
      <alignment horizontal="center" vertical="center"/>
    </xf>
    <xf numFmtId="0" fontId="11" fillId="2" borderId="1" xfId="0" applyFont="1" applyFill="1" applyBorder="1" applyAlignment="1">
      <alignment horizontal="center" vertical="center"/>
    </xf>
    <xf numFmtId="0" fontId="7" fillId="2" borderId="0" xfId="0" applyFont="1" applyFill="1" applyAlignment="1">
      <alignment vertical="center"/>
    </xf>
    <xf numFmtId="0" fontId="7" fillId="2" borderId="0" xfId="0" applyFont="1" applyFill="1" applyAlignment="1">
      <alignment horizontal="center" vertical="center"/>
    </xf>
    <xf numFmtId="0" fontId="8" fillId="2" borderId="0" xfId="0" applyFont="1" applyFill="1"/>
    <xf numFmtId="0" fontId="8" fillId="2" borderId="0" xfId="0" applyFont="1" applyFill="1" applyAlignment="1">
      <alignment vertical="center"/>
    </xf>
    <xf numFmtId="0" fontId="8" fillId="2" borderId="0" xfId="0" applyFont="1" applyFill="1" applyAlignment="1">
      <alignment wrapText="1"/>
    </xf>
    <xf numFmtId="0" fontId="4" fillId="2" borderId="0" xfId="0" applyFont="1" applyFill="1" applyAlignment="1">
      <alignment horizontal="center" vertical="center"/>
    </xf>
    <xf numFmtId="0" fontId="9" fillId="2" borderId="0" xfId="0" applyFont="1" applyFill="1" applyAlignment="1">
      <alignment horizontal="center" vertical="center"/>
    </xf>
    <xf numFmtId="0" fontId="2" fillId="2" borderId="0" xfId="0" applyFont="1" applyFill="1" applyAlignment="1">
      <alignment vertical="center"/>
    </xf>
    <xf numFmtId="0" fontId="7" fillId="5" borderId="0" xfId="0" applyFont="1" applyFill="1"/>
    <xf numFmtId="0" fontId="2" fillId="5" borderId="0" xfId="0" applyFont="1" applyFill="1"/>
    <xf numFmtId="0" fontId="2" fillId="5" borderId="0" xfId="0" applyFont="1" applyFill="1" applyAlignment="1">
      <alignment vertical="center"/>
    </xf>
    <xf numFmtId="0" fontId="7" fillId="5" borderId="0" xfId="0" applyFont="1" applyFill="1" applyAlignment="1">
      <alignment vertical="center"/>
    </xf>
    <xf numFmtId="0" fontId="2" fillId="2" borderId="0" xfId="0" applyFont="1" applyFill="1" applyAlignment="1">
      <alignment horizontal="center" vertical="center"/>
    </xf>
    <xf numFmtId="0" fontId="2" fillId="5" borderId="0" xfId="0" applyFont="1" applyFill="1" applyAlignment="1">
      <alignment horizontal="center" vertical="center"/>
    </xf>
    <xf numFmtId="1" fontId="2" fillId="2" borderId="0" xfId="0" applyNumberFormat="1" applyFont="1" applyFill="1" applyAlignment="1">
      <alignment horizontal="center" vertical="center"/>
    </xf>
    <xf numFmtId="0" fontId="8" fillId="5" borderId="0" xfId="0" applyFont="1" applyFill="1"/>
    <xf numFmtId="0" fontId="8" fillId="5" borderId="0" xfId="0" applyFont="1" applyFill="1" applyAlignment="1">
      <alignment vertical="center"/>
    </xf>
    <xf numFmtId="0" fontId="7" fillId="5" borderId="0" xfId="0" applyFont="1" applyFill="1" applyAlignment="1">
      <alignment horizontal="center" vertical="center"/>
    </xf>
    <xf numFmtId="0" fontId="4" fillId="5" borderId="0" xfId="0" applyFont="1" applyFill="1" applyAlignment="1">
      <alignment horizontal="center" vertical="center"/>
    </xf>
    <xf numFmtId="0" fontId="7" fillId="5" borderId="0" xfId="0" applyFont="1" applyFill="1" applyAlignment="1">
      <alignment horizontal="center" vertical="top"/>
    </xf>
    <xf numFmtId="0" fontId="7" fillId="2" borderId="0" xfId="0" applyFont="1" applyFill="1" applyAlignment="1">
      <alignment horizontal="center" vertical="top"/>
    </xf>
    <xf numFmtId="0" fontId="2" fillId="3" borderId="0" xfId="0" applyFont="1" applyFill="1"/>
    <xf numFmtId="0" fontId="5" fillId="2" borderId="0" xfId="0" applyFont="1" applyFill="1" applyAlignment="1">
      <alignment horizontal="center" vertical="center" wrapText="1"/>
    </xf>
    <xf numFmtId="0" fontId="7" fillId="3" borderId="0" xfId="0" applyFont="1" applyFill="1"/>
    <xf numFmtId="0" fontId="7" fillId="2" borderId="0" xfId="0" applyFont="1" applyFill="1" applyAlignment="1">
      <alignment vertical="center" wrapText="1"/>
    </xf>
    <xf numFmtId="0" fontId="14" fillId="2" borderId="2" xfId="0" applyFont="1" applyFill="1" applyBorder="1" applyAlignment="1">
      <alignment horizontal="center" wrapText="1"/>
    </xf>
    <xf numFmtId="0" fontId="5" fillId="2" borderId="10" xfId="0" applyFont="1" applyFill="1" applyBorder="1" applyAlignment="1">
      <alignment horizontal="center"/>
    </xf>
    <xf numFmtId="0" fontId="5" fillId="2" borderId="3" xfId="0" applyFont="1" applyFill="1" applyBorder="1" applyAlignment="1">
      <alignment horizontal="center"/>
    </xf>
    <xf numFmtId="0" fontId="7" fillId="2" borderId="1" xfId="1" applyNumberFormat="1" applyFont="1" applyFill="1" applyBorder="1" applyAlignment="1">
      <alignment horizontal="center"/>
    </xf>
    <xf numFmtId="0" fontId="5" fillId="3" borderId="0" xfId="0" applyFont="1" applyFill="1" applyAlignment="1">
      <alignment horizontal="center"/>
    </xf>
    <xf numFmtId="0" fontId="3" fillId="3" borderId="0" xfId="0" applyFont="1" applyFill="1" applyAlignment="1">
      <alignment horizontal="center"/>
    </xf>
    <xf numFmtId="0" fontId="5" fillId="2" borderId="0" xfId="0" applyFont="1" applyFill="1" applyAlignment="1">
      <alignment horizontal="center"/>
    </xf>
    <xf numFmtId="0" fontId="5" fillId="2" borderId="0" xfId="0" applyFont="1" applyFill="1" applyAlignment="1">
      <alignment horizontal="center" vertical="center"/>
    </xf>
    <xf numFmtId="0" fontId="5" fillId="2" borderId="1" xfId="0" applyFont="1" applyFill="1" applyBorder="1" applyAlignment="1">
      <alignment horizontal="center"/>
    </xf>
    <xf numFmtId="0" fontId="7" fillId="2" borderId="0" xfId="0" applyFont="1" applyFill="1" applyAlignment="1">
      <alignment horizontal="center"/>
    </xf>
    <xf numFmtId="0" fontId="7" fillId="2" borderId="0" xfId="0" applyFont="1" applyFill="1" applyAlignment="1">
      <alignment horizontal="left" vertical="top"/>
    </xf>
    <xf numFmtId="0" fontId="5" fillId="2" borderId="1" xfId="0" applyFont="1" applyFill="1" applyBorder="1" applyAlignment="1">
      <alignment horizontal="center" vertical="center"/>
    </xf>
    <xf numFmtId="0" fontId="5" fillId="5" borderId="0" xfId="0" applyFont="1" applyFill="1" applyAlignment="1">
      <alignment horizontal="center" vertical="center"/>
    </xf>
    <xf numFmtId="0" fontId="15" fillId="2" borderId="0" xfId="0" applyFont="1" applyFill="1" applyAlignment="1">
      <alignment horizontal="left" vertical="top"/>
    </xf>
    <xf numFmtId="0" fontId="15" fillId="3" borderId="0" xfId="0" applyFont="1" applyFill="1" applyAlignment="1">
      <alignment horizontal="left" vertical="top"/>
    </xf>
    <xf numFmtId="0" fontId="7" fillId="2" borderId="1" xfId="1" applyNumberFormat="1" applyFont="1" applyFill="1" applyBorder="1" applyAlignment="1">
      <alignment horizontal="center" vertical="center"/>
    </xf>
    <xf numFmtId="0" fontId="9" fillId="10" borderId="1" xfId="0" applyFont="1" applyFill="1" applyBorder="1" applyAlignment="1">
      <alignment horizontal="center"/>
    </xf>
    <xf numFmtId="0" fontId="14" fillId="10" borderId="1" xfId="0" applyFont="1" applyFill="1" applyBorder="1" applyAlignment="1">
      <alignment horizontal="center" wrapText="1"/>
    </xf>
    <xf numFmtId="0" fontId="14" fillId="2" borderId="1" xfId="1" applyNumberFormat="1" applyFont="1" applyFill="1" applyBorder="1" applyAlignment="1">
      <alignment horizontal="center"/>
    </xf>
    <xf numFmtId="0" fontId="7" fillId="2" borderId="12" xfId="0" applyFont="1" applyFill="1" applyBorder="1" applyAlignment="1">
      <alignment vertical="top"/>
    </xf>
    <xf numFmtId="0" fontId="7" fillId="2" borderId="9" xfId="0" applyFont="1" applyFill="1" applyBorder="1" applyAlignment="1">
      <alignment vertical="top"/>
    </xf>
    <xf numFmtId="0" fontId="11" fillId="2" borderId="0" xfId="0" applyFont="1" applyFill="1" applyAlignment="1">
      <alignment horizontal="center" vertical="center"/>
    </xf>
    <xf numFmtId="0" fontId="7" fillId="2" borderId="0" xfId="1" applyNumberFormat="1" applyFont="1" applyFill="1" applyBorder="1" applyAlignment="1">
      <alignment horizontal="center" vertical="center"/>
    </xf>
    <xf numFmtId="0" fontId="9" fillId="10" borderId="1" xfId="0" applyFont="1" applyFill="1" applyBorder="1" applyAlignment="1">
      <alignment horizontal="center" vertical="center"/>
    </xf>
    <xf numFmtId="0" fontId="9" fillId="10" borderId="1" xfId="0" applyFont="1" applyFill="1" applyBorder="1" applyAlignment="1">
      <alignment horizontal="center" vertical="center" wrapText="1"/>
    </xf>
    <xf numFmtId="0" fontId="12" fillId="10" borderId="15" xfId="0" applyFont="1" applyFill="1" applyBorder="1" applyAlignment="1">
      <alignment horizontal="center" vertical="center" wrapText="1"/>
    </xf>
    <xf numFmtId="0" fontId="9" fillId="12" borderId="18" xfId="0" applyFont="1" applyFill="1" applyBorder="1" applyAlignment="1">
      <alignment horizontal="center" vertical="center"/>
    </xf>
    <xf numFmtId="0" fontId="21" fillId="3" borderId="0" xfId="0" applyFont="1" applyFill="1"/>
    <xf numFmtId="0" fontId="22" fillId="3" borderId="0" xfId="0" applyFont="1" applyFill="1"/>
    <xf numFmtId="0" fontId="21" fillId="5" borderId="0" xfId="0" applyFont="1" applyFill="1"/>
    <xf numFmtId="0" fontId="22" fillId="5" borderId="0" xfId="0" applyFont="1" applyFill="1"/>
    <xf numFmtId="9" fontId="7" fillId="2" borderId="1" xfId="1" applyFont="1" applyFill="1" applyBorder="1" applyAlignment="1">
      <alignment horizontal="center" vertical="center"/>
    </xf>
    <xf numFmtId="0" fontId="2" fillId="2" borderId="0" xfId="0" applyFont="1" applyFill="1" applyAlignment="1">
      <alignment horizontal="left" vertical="center"/>
    </xf>
    <xf numFmtId="0" fontId="8" fillId="2" borderId="19" xfId="0" applyFont="1" applyFill="1" applyBorder="1" applyAlignment="1">
      <alignment horizontal="center" vertical="center" wrapText="1"/>
    </xf>
    <xf numFmtId="0" fontId="0" fillId="2" borderId="0" xfId="0" applyFill="1"/>
    <xf numFmtId="14" fontId="7" fillId="2" borderId="0" xfId="0" applyNumberFormat="1" applyFont="1" applyFill="1" applyAlignment="1">
      <alignment horizontal="center" vertical="center"/>
    </xf>
    <xf numFmtId="0" fontId="7" fillId="2" borderId="0" xfId="0" applyFont="1" applyFill="1" applyAlignment="1">
      <alignment horizontal="justify"/>
    </xf>
    <xf numFmtId="0" fontId="25" fillId="2" borderId="0" xfId="0" applyFont="1" applyFill="1" applyAlignment="1">
      <alignment wrapText="1"/>
    </xf>
    <xf numFmtId="0" fontId="26" fillId="2" borderId="0" xfId="0" applyFont="1" applyFill="1" applyAlignment="1">
      <alignment vertical="center" wrapText="1"/>
    </xf>
    <xf numFmtId="14" fontId="12" fillId="10" borderId="1" xfId="0" applyNumberFormat="1" applyFont="1" applyFill="1" applyBorder="1" applyAlignment="1">
      <alignment horizontal="center" vertical="center" wrapText="1"/>
    </xf>
    <xf numFmtId="0" fontId="12" fillId="10" borderId="1" xfId="0" applyFont="1" applyFill="1" applyBorder="1" applyAlignment="1">
      <alignment horizontal="center" vertical="center" wrapText="1"/>
    </xf>
    <xf numFmtId="0" fontId="8" fillId="2" borderId="1" xfId="0" applyFont="1" applyFill="1" applyBorder="1" applyAlignment="1" applyProtection="1">
      <alignment vertical="center" wrapText="1"/>
      <protection locked="0"/>
    </xf>
    <xf numFmtId="0" fontId="17" fillId="0" borderId="1" xfId="0" applyFont="1" applyBorder="1" applyAlignment="1" applyProtection="1">
      <alignment horizontal="center" vertical="center" wrapText="1"/>
      <protection locked="0"/>
    </xf>
    <xf numFmtId="0" fontId="8" fillId="2" borderId="1" xfId="0"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18" fillId="2" borderId="1" xfId="2" quotePrefix="1" applyFont="1" applyFill="1" applyBorder="1" applyAlignment="1" applyProtection="1">
      <alignment horizontal="left" vertical="top"/>
      <protection locked="0"/>
    </xf>
    <xf numFmtId="0" fontId="18" fillId="2" borderId="1" xfId="2" quotePrefix="1" applyFont="1" applyFill="1" applyBorder="1" applyAlignment="1" applyProtection="1">
      <alignment horizontal="left" vertical="top" wrapText="1"/>
      <protection locked="0"/>
    </xf>
    <xf numFmtId="0" fontId="17" fillId="2" borderId="1" xfId="0" applyFont="1" applyFill="1" applyBorder="1" applyAlignment="1" applyProtection="1">
      <alignment horizontal="center" vertical="center" wrapText="1"/>
      <protection locked="0"/>
    </xf>
    <xf numFmtId="49" fontId="16" fillId="0" borderId="1" xfId="0" applyNumberFormat="1" applyFont="1" applyBorder="1" applyAlignment="1" applyProtection="1">
      <alignment horizontal="center" vertical="center" wrapText="1"/>
      <protection locked="0"/>
    </xf>
    <xf numFmtId="9" fontId="8" fillId="2" borderId="1" xfId="1" applyFont="1" applyFill="1" applyBorder="1" applyAlignment="1" applyProtection="1">
      <alignment horizontal="center" vertical="center" wrapText="1"/>
      <protection locked="0"/>
    </xf>
    <xf numFmtId="9" fontId="8" fillId="2" borderId="1" xfId="1"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top" wrapText="1"/>
      <protection locked="0"/>
    </xf>
    <xf numFmtId="0" fontId="8" fillId="2" borderId="1" xfId="1" applyNumberFormat="1"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9" fontId="8" fillId="2" borderId="1" xfId="0" applyNumberFormat="1" applyFont="1" applyFill="1" applyBorder="1" applyAlignment="1" applyProtection="1">
      <alignment horizontal="center" vertical="center"/>
      <protection locked="0"/>
    </xf>
    <xf numFmtId="9" fontId="8" fillId="0" borderId="1" xfId="1" applyFont="1" applyFill="1" applyBorder="1" applyAlignment="1" applyProtection="1">
      <alignment horizontal="center" vertical="center"/>
      <protection locked="0"/>
    </xf>
    <xf numFmtId="49" fontId="5" fillId="2" borderId="1" xfId="0" applyNumberFormat="1" applyFont="1" applyFill="1" applyBorder="1" applyAlignment="1" applyProtection="1">
      <alignment horizontal="center" vertical="center" wrapText="1"/>
      <protection locked="0"/>
    </xf>
    <xf numFmtId="0" fontId="18" fillId="0" borderId="1" xfId="2" quotePrefix="1" applyFont="1" applyFill="1" applyBorder="1" applyAlignment="1" applyProtection="1">
      <alignment horizontal="left" vertical="top"/>
      <protection locked="0"/>
    </xf>
    <xf numFmtId="164" fontId="8" fillId="2" borderId="1" xfId="1" applyNumberFormat="1" applyFont="1" applyFill="1" applyBorder="1" applyAlignment="1" applyProtection="1">
      <alignment horizontal="center" vertical="center"/>
      <protection locked="0"/>
    </xf>
    <xf numFmtId="1" fontId="8" fillId="2" borderId="1" xfId="1" applyNumberFormat="1" applyFont="1" applyFill="1" applyBorder="1" applyAlignment="1" applyProtection="1">
      <alignment horizontal="center" vertical="center"/>
      <protection locked="0"/>
    </xf>
    <xf numFmtId="9" fontId="8" fillId="0" borderId="1" xfId="0" applyNumberFormat="1" applyFont="1" applyBorder="1" applyAlignment="1" applyProtection="1">
      <alignment horizontal="center" vertical="center"/>
      <protection locked="0"/>
    </xf>
    <xf numFmtId="0" fontId="18" fillId="0" borderId="1" xfId="2" quotePrefix="1" applyFont="1" applyBorder="1" applyAlignment="1" applyProtection="1">
      <alignment horizontal="left" vertical="top"/>
      <protection locked="0"/>
    </xf>
    <xf numFmtId="0" fontId="5" fillId="2" borderId="18" xfId="0" applyFont="1" applyFill="1" applyBorder="1" applyAlignment="1" applyProtection="1">
      <alignment horizontal="center" vertical="center"/>
      <protection locked="0"/>
    </xf>
    <xf numFmtId="0" fontId="5" fillId="2" borderId="1" xfId="0" applyFont="1" applyFill="1" applyBorder="1" applyAlignment="1" applyProtection="1">
      <alignment horizontal="center"/>
      <protection locked="0"/>
    </xf>
    <xf numFmtId="0" fontId="5" fillId="2" borderId="1" xfId="0" applyFont="1" applyFill="1" applyBorder="1" applyAlignment="1" applyProtection="1">
      <alignment horizontal="center" vertical="center"/>
      <protection locked="0"/>
    </xf>
    <xf numFmtId="14" fontId="7" fillId="0" borderId="1" xfId="0" applyNumberFormat="1" applyFont="1" applyBorder="1" applyAlignment="1" applyProtection="1">
      <alignment horizontal="center" vertical="center"/>
      <protection locked="0"/>
    </xf>
    <xf numFmtId="0" fontId="7" fillId="0" borderId="1" xfId="0" applyFont="1" applyBorder="1" applyAlignment="1" applyProtection="1">
      <alignment horizontal="justify"/>
      <protection locked="0"/>
    </xf>
    <xf numFmtId="0" fontId="7" fillId="0" borderId="1" xfId="0" applyFont="1" applyBorder="1" applyAlignment="1" applyProtection="1">
      <alignment horizontal="center" vertical="center"/>
      <protection locked="0"/>
    </xf>
    <xf numFmtId="14" fontId="7" fillId="0" borderId="1" xfId="0" applyNumberFormat="1" applyFont="1" applyBorder="1" applyAlignment="1" applyProtection="1">
      <alignment vertical="center"/>
      <protection locked="0"/>
    </xf>
    <xf numFmtId="0" fontId="7" fillId="0" borderId="1" xfId="0" applyFont="1" applyBorder="1" applyAlignment="1" applyProtection="1">
      <alignment vertical="center"/>
      <protection locked="0"/>
    </xf>
    <xf numFmtId="0" fontId="7" fillId="2" borderId="1" xfId="0" applyFont="1" applyFill="1" applyBorder="1" applyAlignment="1" applyProtection="1">
      <alignment horizontal="justify" vertical="center" wrapText="1"/>
      <protection locked="0"/>
    </xf>
    <xf numFmtId="0" fontId="7" fillId="0" borderId="1" xfId="0" applyFont="1" applyBorder="1" applyAlignment="1" applyProtection="1">
      <alignment horizontal="justify" wrapText="1"/>
      <protection locked="0"/>
    </xf>
    <xf numFmtId="0" fontId="7" fillId="0" borderId="1" xfId="0" applyFont="1" applyBorder="1" applyAlignment="1" applyProtection="1">
      <alignment horizontal="justify" vertical="top" wrapText="1"/>
      <protection locked="0"/>
    </xf>
    <xf numFmtId="0" fontId="8" fillId="2" borderId="13" xfId="0" applyFont="1" applyFill="1" applyBorder="1" applyAlignment="1" applyProtection="1">
      <alignment horizontal="center" vertical="center" wrapText="1"/>
      <protection locked="0"/>
    </xf>
    <xf numFmtId="0" fontId="4" fillId="0" borderId="0" xfId="0" applyFont="1" applyAlignment="1">
      <alignment horizontal="center" vertical="center"/>
    </xf>
    <xf numFmtId="0" fontId="15" fillId="0" borderId="0" xfId="0" applyFont="1" applyAlignment="1">
      <alignment horizontal="left" vertical="top"/>
    </xf>
    <xf numFmtId="0" fontId="17" fillId="0" borderId="13" xfId="0" applyFont="1" applyBorder="1" applyAlignment="1" applyProtection="1">
      <alignment horizontal="center" vertical="center" wrapText="1"/>
      <protection locked="0"/>
    </xf>
    <xf numFmtId="0" fontId="8" fillId="2" borderId="13" xfId="0" applyFont="1" applyFill="1" applyBorder="1" applyAlignment="1" applyProtection="1">
      <alignment vertical="center" wrapText="1"/>
      <protection locked="0"/>
    </xf>
    <xf numFmtId="49" fontId="8" fillId="2" borderId="13" xfId="0" applyNumberFormat="1" applyFont="1" applyFill="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9" fontId="8" fillId="0" borderId="13" xfId="1"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protection locked="0"/>
    </xf>
    <xf numFmtId="0" fontId="18" fillId="2" borderId="13" xfId="2" quotePrefix="1" applyFont="1" applyFill="1" applyBorder="1" applyAlignment="1" applyProtection="1">
      <alignment horizontal="left" vertical="top" wrapText="1"/>
      <protection locked="0"/>
    </xf>
    <xf numFmtId="0" fontId="8" fillId="2" borderId="18" xfId="0" applyFont="1" applyFill="1" applyBorder="1" applyAlignment="1" applyProtection="1">
      <alignment vertical="center" wrapText="1"/>
      <protection locked="0"/>
    </xf>
    <xf numFmtId="14" fontId="7" fillId="0" borderId="1" xfId="0" applyNumberFormat="1" applyFont="1" applyBorder="1" applyAlignment="1">
      <alignment horizontal="center" vertical="center"/>
    </xf>
    <xf numFmtId="0" fontId="7" fillId="0" borderId="1" xfId="0" applyFont="1" applyBorder="1" applyAlignment="1">
      <alignment horizontal="justify"/>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14" fontId="7" fillId="0" borderId="14" xfId="0" applyNumberFormat="1" applyFont="1" applyBorder="1" applyAlignment="1">
      <alignment horizontal="center" vertical="center"/>
    </xf>
    <xf numFmtId="0" fontId="7" fillId="0" borderId="1" xfId="0" applyFont="1" applyBorder="1" applyAlignment="1">
      <alignment horizontal="justify" vertical="center" wrapText="1"/>
    </xf>
    <xf numFmtId="14" fontId="7" fillId="2" borderId="18" xfId="0" applyNumberFormat="1" applyFont="1" applyFill="1" applyBorder="1" applyAlignment="1">
      <alignment horizontal="center" vertical="center"/>
    </xf>
    <xf numFmtId="0" fontId="7" fillId="2" borderId="18" xfId="0" applyFont="1" applyFill="1" applyBorder="1" applyAlignment="1">
      <alignment horizontal="justify"/>
    </xf>
    <xf numFmtId="0" fontId="7" fillId="2" borderId="18" xfId="0" applyFont="1" applyFill="1" applyBorder="1" applyAlignment="1">
      <alignment horizontal="center" vertical="center"/>
    </xf>
    <xf numFmtId="0" fontId="7" fillId="2" borderId="18" xfId="0" applyFont="1" applyFill="1" applyBorder="1" applyAlignment="1">
      <alignment horizontal="center" vertical="center" wrapText="1"/>
    </xf>
    <xf numFmtId="0" fontId="7" fillId="2" borderId="18" xfId="0" applyFont="1" applyFill="1" applyBorder="1" applyAlignment="1">
      <alignment horizontal="justify" vertical="center" wrapText="1"/>
    </xf>
    <xf numFmtId="0" fontId="8" fillId="2" borderId="18" xfId="0" applyFont="1" applyFill="1" applyBorder="1" applyAlignment="1" applyProtection="1">
      <alignment horizontal="center" vertical="center" wrapText="1"/>
      <protection locked="0"/>
    </xf>
    <xf numFmtId="0" fontId="21" fillId="2" borderId="0" xfId="0" applyFont="1" applyFill="1"/>
    <xf numFmtId="9" fontId="27" fillId="2" borderId="0" xfId="0" applyNumberFormat="1" applyFont="1" applyFill="1" applyAlignment="1">
      <alignment horizontal="left" wrapText="1"/>
    </xf>
    <xf numFmtId="0" fontId="28" fillId="3" borderId="0" xfId="0" applyFont="1" applyFill="1"/>
    <xf numFmtId="0" fontId="5" fillId="6" borderId="1" xfId="0" applyFont="1" applyFill="1" applyBorder="1" applyAlignment="1">
      <alignment horizontal="center" vertical="center"/>
    </xf>
    <xf numFmtId="9" fontId="5" fillId="7" borderId="1" xfId="0" applyNumberFormat="1" applyFont="1" applyFill="1" applyBorder="1" applyAlignment="1">
      <alignment horizontal="center" vertical="center"/>
    </xf>
    <xf numFmtId="9" fontId="5" fillId="8" borderId="1" xfId="0" applyNumberFormat="1" applyFont="1" applyFill="1" applyBorder="1" applyAlignment="1">
      <alignment horizontal="center" vertical="center"/>
    </xf>
    <xf numFmtId="0" fontId="5" fillId="9" borderId="1" xfId="0" applyFont="1" applyFill="1" applyBorder="1" applyAlignment="1">
      <alignment horizontal="center" vertical="center"/>
    </xf>
    <xf numFmtId="0" fontId="5" fillId="0" borderId="1" xfId="0" applyFont="1" applyBorder="1" applyAlignment="1">
      <alignment horizontal="center" vertical="center"/>
    </xf>
    <xf numFmtId="0" fontId="5" fillId="9" borderId="2" xfId="0" applyFont="1" applyFill="1" applyBorder="1" applyAlignment="1">
      <alignment horizontal="center" vertical="center"/>
    </xf>
    <xf numFmtId="0" fontId="5" fillId="8" borderId="1" xfId="0" applyFont="1" applyFill="1" applyBorder="1" applyAlignment="1">
      <alignment horizontal="center" vertical="center"/>
    </xf>
    <xf numFmtId="0" fontId="28" fillId="5" borderId="0" xfId="0" applyFont="1" applyFill="1"/>
    <xf numFmtId="0" fontId="5" fillId="7" borderId="1" xfId="0" applyFont="1" applyFill="1" applyBorder="1" applyAlignment="1">
      <alignment horizontal="center" vertical="center"/>
    </xf>
    <xf numFmtId="0" fontId="8" fillId="2" borderId="22" xfId="0" applyFont="1" applyFill="1" applyBorder="1" applyAlignment="1" applyProtection="1">
      <alignment horizontal="center" vertical="center" wrapText="1"/>
      <protection locked="0"/>
    </xf>
    <xf numFmtId="0" fontId="5" fillId="6"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2" borderId="30"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30" xfId="0" applyFont="1" applyFill="1" applyBorder="1" applyAlignment="1">
      <alignment horizontal="center" wrapText="1"/>
    </xf>
    <xf numFmtId="0" fontId="8" fillId="2" borderId="0" xfId="0" applyFont="1" applyFill="1" applyAlignment="1">
      <alignment horizontal="center" wrapText="1"/>
    </xf>
    <xf numFmtId="0" fontId="8" fillId="2" borderId="18" xfId="0" applyFont="1" applyFill="1" applyBorder="1" applyAlignment="1">
      <alignment horizontal="center" vertical="center"/>
    </xf>
    <xf numFmtId="0" fontId="12" fillId="10" borderId="15" xfId="0" applyFont="1" applyFill="1" applyBorder="1" applyAlignment="1" applyProtection="1">
      <alignment horizontal="center" vertical="center" wrapText="1"/>
      <protection locked="0"/>
    </xf>
    <xf numFmtId="0" fontId="8" fillId="2" borderId="18" xfId="0" applyFont="1" applyFill="1" applyBorder="1" applyAlignment="1">
      <alignment horizontal="center" wrapText="1"/>
    </xf>
    <xf numFmtId="0" fontId="4" fillId="0" borderId="0" xfId="0" applyFont="1" applyAlignment="1">
      <alignment horizontal="center" vertical="center" wrapText="1"/>
    </xf>
    <xf numFmtId="0" fontId="7" fillId="2" borderId="2" xfId="0" applyFont="1" applyFill="1" applyBorder="1" applyAlignment="1">
      <alignment horizontal="center" vertical="center"/>
    </xf>
    <xf numFmtId="0" fontId="5" fillId="2" borderId="3" xfId="0" applyFont="1" applyFill="1" applyBorder="1" applyAlignment="1" applyProtection="1">
      <alignment horizontal="center" vertical="center"/>
      <protection locked="0"/>
    </xf>
    <xf numFmtId="0" fontId="5" fillId="2" borderId="14" xfId="0" applyFont="1" applyFill="1" applyBorder="1" applyAlignment="1">
      <alignment horizontal="center" vertical="center"/>
    </xf>
    <xf numFmtId="9" fontId="7" fillId="2" borderId="13" xfId="1" applyFont="1" applyFill="1" applyBorder="1" applyAlignment="1">
      <alignment horizontal="center" vertical="center"/>
    </xf>
    <xf numFmtId="0" fontId="21" fillId="14" borderId="18" xfId="0" applyFont="1" applyFill="1" applyBorder="1" applyAlignment="1">
      <alignment horizontal="center" vertical="center"/>
    </xf>
    <xf numFmtId="9" fontId="7" fillId="3" borderId="0" xfId="0" applyNumberFormat="1" applyFont="1" applyFill="1"/>
    <xf numFmtId="43" fontId="7" fillId="3" borderId="0" xfId="3" applyFont="1" applyFill="1"/>
    <xf numFmtId="0" fontId="25" fillId="2" borderId="0" xfId="0" applyFont="1" applyFill="1" applyAlignment="1">
      <alignment horizontal="center" wrapText="1"/>
    </xf>
    <xf numFmtId="9" fontId="7" fillId="3" borderId="0" xfId="1" applyFont="1" applyFill="1"/>
    <xf numFmtId="10" fontId="7" fillId="3" borderId="0" xfId="1" applyNumberFormat="1" applyFont="1" applyFill="1"/>
    <xf numFmtId="9" fontId="5" fillId="6" borderId="1" xfId="0" applyNumberFormat="1" applyFont="1" applyFill="1" applyBorder="1" applyAlignment="1">
      <alignment horizontal="center" vertical="center"/>
    </xf>
    <xf numFmtId="9" fontId="5" fillId="9" borderId="1" xfId="0" applyNumberFormat="1" applyFont="1" applyFill="1" applyBorder="1" applyAlignment="1">
      <alignment horizontal="center" vertical="center"/>
    </xf>
    <xf numFmtId="0" fontId="7" fillId="2" borderId="30" xfId="1" applyNumberFormat="1" applyFont="1" applyFill="1" applyBorder="1" applyAlignment="1" applyProtection="1">
      <alignment horizontal="center" vertical="center"/>
      <protection locked="0"/>
    </xf>
    <xf numFmtId="0" fontId="7" fillId="2" borderId="39" xfId="1" applyNumberFormat="1" applyFont="1" applyFill="1" applyBorder="1" applyAlignment="1" applyProtection="1">
      <alignment horizontal="center" vertical="center"/>
      <protection locked="0"/>
    </xf>
    <xf numFmtId="0" fontId="7" fillId="2" borderId="40" xfId="1" applyNumberFormat="1" applyFont="1" applyFill="1" applyBorder="1" applyAlignment="1" applyProtection="1">
      <alignment horizontal="center" vertical="center"/>
      <protection locked="0"/>
    </xf>
    <xf numFmtId="0" fontId="30" fillId="0" borderId="0" xfId="0" applyFont="1" applyAlignment="1" applyProtection="1">
      <alignment horizontal="center" wrapText="1"/>
      <protection locked="0"/>
    </xf>
    <xf numFmtId="0" fontId="7" fillId="2" borderId="1" xfId="0" applyFont="1" applyFill="1" applyBorder="1" applyAlignment="1">
      <alignment horizontal="center" vertical="center"/>
    </xf>
    <xf numFmtId="0" fontId="32" fillId="2" borderId="0" xfId="0" applyFont="1" applyFill="1" applyAlignment="1">
      <alignment vertical="center" wrapText="1"/>
    </xf>
    <xf numFmtId="10" fontId="7" fillId="3" borderId="0" xfId="0" applyNumberFormat="1" applyFont="1" applyFill="1"/>
    <xf numFmtId="10" fontId="21" fillId="3" borderId="0" xfId="0" applyNumberFormat="1" applyFont="1" applyFill="1"/>
    <xf numFmtId="0" fontId="7" fillId="2" borderId="0" xfId="1" applyNumberFormat="1" applyFont="1" applyFill="1" applyBorder="1" applyAlignment="1" applyProtection="1">
      <alignment horizontal="center" vertical="center"/>
      <protection locked="0"/>
    </xf>
    <xf numFmtId="9" fontId="21" fillId="2" borderId="1" xfId="1" applyFont="1" applyFill="1" applyBorder="1" applyAlignment="1">
      <alignment horizontal="center" vertical="center"/>
    </xf>
    <xf numFmtId="0" fontId="7" fillId="0" borderId="0" xfId="0" applyFont="1"/>
    <xf numFmtId="0" fontId="7" fillId="2" borderId="1" xfId="0" applyFont="1" applyFill="1" applyBorder="1" applyAlignment="1" applyProtection="1">
      <alignment horizontal="center" vertical="center"/>
      <protection locked="0"/>
    </xf>
    <xf numFmtId="0" fontId="9" fillId="10" borderId="2" xfId="0" applyFont="1" applyFill="1" applyBorder="1" applyAlignment="1">
      <alignment horizontal="center" vertical="center"/>
    </xf>
    <xf numFmtId="0" fontId="9" fillId="10" borderId="2" xfId="0" applyFont="1" applyFill="1" applyBorder="1" applyAlignment="1">
      <alignment horizontal="center" vertical="center" wrapText="1"/>
    </xf>
    <xf numFmtId="0" fontId="30" fillId="13" borderId="3" xfId="0" applyFont="1" applyFill="1" applyBorder="1"/>
    <xf numFmtId="0" fontId="30" fillId="13" borderId="9" xfId="0" applyFont="1" applyFill="1" applyBorder="1" applyAlignment="1">
      <alignment horizontal="center" vertical="center"/>
    </xf>
    <xf numFmtId="9" fontId="8" fillId="2" borderId="20" xfId="0" applyNumberFormat="1" applyFont="1" applyFill="1" applyBorder="1" applyAlignment="1" applyProtection="1">
      <alignment horizontal="center" vertical="center" wrapText="1"/>
      <protection locked="0"/>
    </xf>
    <xf numFmtId="0" fontId="8" fillId="2" borderId="21"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0" xfId="0" applyFont="1" applyFill="1" applyBorder="1" applyAlignment="1" applyProtection="1">
      <alignment horizontal="center" vertical="center" wrapText="1"/>
      <protection locked="0"/>
    </xf>
    <xf numFmtId="9" fontId="8" fillId="2" borderId="21" xfId="0" applyNumberFormat="1" applyFont="1" applyFill="1" applyBorder="1" applyAlignment="1" applyProtection="1">
      <alignment horizontal="center" vertical="center" wrapText="1"/>
      <protection locked="0"/>
    </xf>
    <xf numFmtId="9" fontId="8" fillId="2" borderId="22" xfId="0" applyNumberFormat="1" applyFont="1" applyFill="1" applyBorder="1" applyAlignment="1" applyProtection="1">
      <alignment horizontal="center" vertical="center" wrapText="1"/>
      <protection locked="0"/>
    </xf>
    <xf numFmtId="0" fontId="8" fillId="2" borderId="18"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22" xfId="0" applyFont="1" applyFill="1" applyBorder="1" applyAlignment="1">
      <alignment horizontal="center" vertical="center" wrapText="1"/>
    </xf>
    <xf numFmtId="9" fontId="8" fillId="2" borderId="20" xfId="1" applyFont="1" applyFill="1" applyBorder="1" applyAlignment="1" applyProtection="1">
      <alignment horizontal="center" vertical="center" wrapText="1"/>
    </xf>
    <xf numFmtId="9" fontId="8" fillId="2" borderId="21" xfId="1" applyFont="1" applyFill="1" applyBorder="1" applyAlignment="1" applyProtection="1">
      <alignment horizontal="center" vertical="center" wrapText="1"/>
    </xf>
    <xf numFmtId="9" fontId="8" fillId="2" borderId="22" xfId="1" applyFont="1" applyFill="1" applyBorder="1" applyAlignment="1" applyProtection="1">
      <alignment horizontal="center" vertical="center" wrapText="1"/>
    </xf>
    <xf numFmtId="9" fontId="8" fillId="2" borderId="28" xfId="1" applyFont="1" applyFill="1" applyBorder="1" applyAlignment="1">
      <alignment horizontal="center" vertical="center"/>
    </xf>
    <xf numFmtId="9" fontId="8" fillId="2" borderId="21" xfId="1" applyFont="1" applyFill="1" applyBorder="1" applyAlignment="1">
      <alignment horizontal="center" vertical="center"/>
    </xf>
    <xf numFmtId="9" fontId="8" fillId="2" borderId="27" xfId="1" applyFont="1" applyFill="1" applyBorder="1" applyAlignment="1">
      <alignment horizontal="center" vertical="center"/>
    </xf>
    <xf numFmtId="0" fontId="8" fillId="2" borderId="28"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5" fillId="2" borderId="4" xfId="0" applyFont="1" applyFill="1" applyBorder="1" applyAlignment="1" applyProtection="1">
      <alignment horizontal="center" vertical="center" wrapText="1"/>
      <protection locked="0"/>
    </xf>
    <xf numFmtId="0" fontId="5" fillId="2" borderId="11"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0" fontId="5" fillId="2" borderId="8" xfId="0" applyFont="1" applyFill="1" applyBorder="1" applyAlignment="1" applyProtection="1">
      <alignment horizontal="center" vertical="center" wrapText="1"/>
      <protection locked="0"/>
    </xf>
    <xf numFmtId="0" fontId="5" fillId="2" borderId="12" xfId="0" applyFont="1" applyFill="1" applyBorder="1" applyAlignment="1" applyProtection="1">
      <alignment horizontal="center" vertical="center" wrapText="1"/>
      <protection locked="0"/>
    </xf>
    <xf numFmtId="0" fontId="5" fillId="2" borderId="9" xfId="0" applyFont="1" applyFill="1" applyBorder="1" applyAlignment="1" applyProtection="1">
      <alignment horizontal="center" vertical="center" wrapText="1"/>
      <protection locked="0"/>
    </xf>
    <xf numFmtId="0" fontId="9" fillId="12" borderId="18" xfId="0" applyFont="1" applyFill="1" applyBorder="1" applyAlignment="1">
      <alignment horizontal="center" vertical="center" wrapText="1"/>
    </xf>
    <xf numFmtId="0" fontId="8" fillId="2" borderId="27" xfId="0" applyFont="1" applyFill="1" applyBorder="1" applyAlignment="1" applyProtection="1">
      <alignment horizontal="center" vertical="center" wrapText="1"/>
      <protection locked="0"/>
    </xf>
    <xf numFmtId="0" fontId="8" fillId="2" borderId="28"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7" xfId="0" applyFont="1" applyFill="1" applyBorder="1" applyAlignment="1">
      <alignment horizontal="center" vertical="center"/>
    </xf>
    <xf numFmtId="0" fontId="8" fillId="2" borderId="0" xfId="0" applyFont="1" applyFill="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4" fillId="2" borderId="20"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7" fillId="2" borderId="4" xfId="0" applyFont="1" applyFill="1" applyBorder="1" applyAlignment="1">
      <alignment horizontal="center"/>
    </xf>
    <xf numFmtId="0" fontId="7" fillId="2" borderId="11" xfId="0" applyFont="1" applyFill="1" applyBorder="1" applyAlignment="1">
      <alignment horizontal="center"/>
    </xf>
    <xf numFmtId="0" fontId="7" fillId="2" borderId="6" xfId="0" applyFont="1" applyFill="1" applyBorder="1" applyAlignment="1">
      <alignment horizontal="center"/>
    </xf>
    <xf numFmtId="0" fontId="7" fillId="2" borderId="0" xfId="0" applyFont="1" applyFill="1" applyAlignment="1">
      <alignment horizontal="center"/>
    </xf>
    <xf numFmtId="0" fontId="7" fillId="2" borderId="8" xfId="0" applyFont="1" applyFill="1" applyBorder="1" applyAlignment="1">
      <alignment horizontal="center"/>
    </xf>
    <xf numFmtId="0" fontId="7" fillId="2" borderId="12" xfId="0" applyFont="1" applyFill="1" applyBorder="1" applyAlignment="1">
      <alignment horizontal="center"/>
    </xf>
    <xf numFmtId="0" fontId="8" fillId="2" borderId="1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25" fillId="2" borderId="0" xfId="0" applyFont="1" applyFill="1" applyAlignment="1">
      <alignment horizontal="center" wrapText="1"/>
    </xf>
    <xf numFmtId="0" fontId="26" fillId="2" borderId="0" xfId="0" applyFont="1" applyFill="1" applyAlignment="1">
      <alignment horizontal="right" vertical="center" wrapText="1"/>
    </xf>
    <xf numFmtId="9" fontId="8" fillId="2" borderId="22" xfId="1" applyFont="1" applyFill="1" applyBorder="1" applyAlignment="1">
      <alignment horizontal="center" vertical="center"/>
    </xf>
    <xf numFmtId="0" fontId="8" fillId="2" borderId="20" xfId="0" applyFont="1" applyFill="1" applyBorder="1" applyAlignment="1" applyProtection="1">
      <alignment horizontal="center" vertical="center"/>
      <protection locked="0"/>
    </xf>
    <xf numFmtId="0" fontId="8" fillId="2" borderId="21" xfId="0" applyFont="1" applyFill="1" applyBorder="1" applyAlignment="1" applyProtection="1">
      <alignment horizontal="center" vertical="center"/>
      <protection locked="0"/>
    </xf>
    <xf numFmtId="0" fontId="8" fillId="2" borderId="22" xfId="0" applyFont="1" applyFill="1" applyBorder="1" applyAlignment="1" applyProtection="1">
      <alignment horizontal="center" vertical="center"/>
      <protection locked="0"/>
    </xf>
    <xf numFmtId="0" fontId="0" fillId="2" borderId="17" xfId="0" applyFill="1" applyBorder="1" applyAlignment="1">
      <alignment horizontal="center" vertical="center"/>
    </xf>
    <xf numFmtId="0" fontId="7" fillId="0" borderId="23" xfId="1" applyNumberFormat="1" applyFont="1" applyFill="1" applyBorder="1" applyAlignment="1">
      <alignment horizontal="center" vertical="center"/>
    </xf>
    <xf numFmtId="0" fontId="7" fillId="0" borderId="24" xfId="1" applyNumberFormat="1" applyFont="1" applyFill="1" applyBorder="1" applyAlignment="1">
      <alignment horizontal="center" vertical="center"/>
    </xf>
    <xf numFmtId="0" fontId="7" fillId="0" borderId="26" xfId="1" applyNumberFormat="1" applyFont="1" applyFill="1" applyBorder="1" applyAlignment="1">
      <alignment horizontal="center" vertical="center"/>
    </xf>
    <xf numFmtId="0" fontId="7" fillId="0" borderId="23" xfId="0" applyFont="1" applyBorder="1" applyAlignment="1">
      <alignment horizontal="center" vertical="center"/>
    </xf>
    <xf numFmtId="0" fontId="21" fillId="0" borderId="24" xfId="0" applyFont="1" applyBorder="1" applyAlignment="1"/>
    <xf numFmtId="0" fontId="27" fillId="0" borderId="25" xfId="0" applyFont="1" applyBorder="1" applyAlignment="1">
      <alignment horizontal="left" vertical="center" wrapText="1"/>
    </xf>
    <xf numFmtId="0" fontId="7" fillId="0" borderId="24" xfId="0" applyFont="1" applyBorder="1" applyAlignment="1">
      <alignment horizontal="center" vertical="center"/>
    </xf>
    <xf numFmtId="0" fontId="7" fillId="0" borderId="32" xfId="0" applyFont="1" applyBorder="1" applyAlignment="1">
      <alignment horizontal="center" vertical="center"/>
    </xf>
    <xf numFmtId="0" fontId="7" fillId="0" borderId="16" xfId="1" applyNumberFormat="1" applyFont="1" applyFill="1" applyBorder="1" applyAlignment="1">
      <alignment horizontal="center" vertical="center"/>
    </xf>
    <xf numFmtId="0" fontId="21" fillId="0" borderId="24" xfId="1" applyNumberFormat="1" applyFont="1" applyFill="1" applyBorder="1" applyAlignment="1"/>
    <xf numFmtId="0" fontId="5" fillId="3" borderId="0" xfId="0" applyFont="1" applyFill="1" applyAlignment="1">
      <alignment horizontal="center"/>
    </xf>
    <xf numFmtId="0" fontId="7" fillId="3" borderId="0" xfId="0" applyFont="1" applyFill="1" applyAlignment="1">
      <alignment horizontal="center" vertical="center"/>
    </xf>
    <xf numFmtId="0" fontId="23" fillId="2" borderId="0" xfId="0" applyFont="1" applyFill="1" applyAlignment="1" applyProtection="1">
      <alignment horizontal="justify" vertical="center" wrapText="1"/>
      <protection locked="0"/>
    </xf>
    <xf numFmtId="0" fontId="21" fillId="2" borderId="0" xfId="0" applyFont="1" applyFill="1" applyAlignment="1" applyProtection="1">
      <alignment horizontal="justify" vertical="center" wrapText="1"/>
      <protection locked="0"/>
    </xf>
    <xf numFmtId="0" fontId="21" fillId="2" borderId="7" xfId="0" applyFont="1" applyFill="1" applyBorder="1" applyAlignment="1" applyProtection="1">
      <alignment horizontal="justify" vertical="center" wrapText="1"/>
      <protection locked="0"/>
    </xf>
    <xf numFmtId="0" fontId="9" fillId="10" borderId="1" xfId="0" applyFont="1" applyFill="1" applyBorder="1" applyAlignment="1">
      <alignment horizontal="center" vertical="center" wrapText="1"/>
    </xf>
    <xf numFmtId="0" fontId="5" fillId="2" borderId="4"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7" xfId="0" applyFont="1" applyFill="1" applyBorder="1" applyAlignment="1" applyProtection="1">
      <alignment horizontal="center" vertical="center"/>
      <protection locked="0"/>
    </xf>
    <xf numFmtId="0" fontId="5" fillId="2" borderId="8"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9" fillId="10" borderId="2" xfId="0" applyFont="1" applyFill="1" applyBorder="1" applyAlignment="1">
      <alignment horizontal="center" vertical="center"/>
    </xf>
    <xf numFmtId="0" fontId="9" fillId="10" borderId="10" xfId="0" applyFont="1" applyFill="1" applyBorder="1" applyAlignment="1">
      <alignment horizontal="center" vertical="center"/>
    </xf>
    <xf numFmtId="0" fontId="9" fillId="10" borderId="3" xfId="0" applyFont="1" applyFill="1" applyBorder="1" applyAlignment="1">
      <alignment horizontal="center" vertical="center"/>
    </xf>
    <xf numFmtId="0" fontId="9" fillId="10" borderId="4" xfId="0" applyFont="1" applyFill="1" applyBorder="1" applyAlignment="1">
      <alignment horizontal="center" vertical="center" wrapText="1"/>
    </xf>
    <xf numFmtId="0" fontId="9" fillId="10" borderId="5" xfId="0" applyFont="1" applyFill="1" applyBorder="1" applyAlignment="1">
      <alignment horizontal="center" vertical="center" wrapText="1"/>
    </xf>
    <xf numFmtId="0" fontId="9" fillId="10" borderId="8" xfId="0" applyFont="1" applyFill="1" applyBorder="1" applyAlignment="1">
      <alignment horizontal="center" vertical="center" wrapText="1"/>
    </xf>
    <xf numFmtId="0" fontId="9" fillId="10" borderId="9"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3" borderId="0" xfId="0" applyFont="1" applyFill="1" applyAlignment="1">
      <alignment horizontal="center" vertical="center"/>
    </xf>
    <xf numFmtId="0" fontId="5" fillId="2" borderId="1" xfId="0" applyFont="1" applyFill="1" applyBorder="1" applyAlignment="1" applyProtection="1">
      <alignment horizontal="center" vertical="center"/>
      <protection locked="0"/>
    </xf>
    <xf numFmtId="0" fontId="9" fillId="12" borderId="4" xfId="0" applyFont="1" applyFill="1" applyBorder="1" applyAlignment="1">
      <alignment horizontal="center" vertical="center"/>
    </xf>
    <xf numFmtId="0" fontId="9" fillId="12" borderId="11" xfId="0" applyFont="1" applyFill="1" applyBorder="1" applyAlignment="1">
      <alignment horizontal="center" vertical="center"/>
    </xf>
    <xf numFmtId="0" fontId="9" fillId="12" borderId="5" xfId="0" applyFont="1" applyFill="1" applyBorder="1" applyAlignment="1">
      <alignment horizontal="center" vertical="center"/>
    </xf>
    <xf numFmtId="0" fontId="5" fillId="11" borderId="0" xfId="0" applyFont="1" applyFill="1" applyAlignment="1">
      <alignment horizontal="left" vertical="top" wrapText="1"/>
    </xf>
    <xf numFmtId="0" fontId="5" fillId="11" borderId="7" xfId="0" applyFont="1" applyFill="1" applyBorder="1" applyAlignment="1">
      <alignment horizontal="left" vertical="top" wrapText="1"/>
    </xf>
    <xf numFmtId="0" fontId="9" fillId="10" borderId="6" xfId="0" applyFont="1" applyFill="1" applyBorder="1" applyAlignment="1">
      <alignment horizontal="center" vertical="center" wrapText="1"/>
    </xf>
    <xf numFmtId="0" fontId="9" fillId="10" borderId="7" xfId="0" applyFont="1" applyFill="1" applyBorder="1" applyAlignment="1">
      <alignment horizontal="center" vertical="center" wrapText="1"/>
    </xf>
    <xf numFmtId="0" fontId="5" fillId="2" borderId="11" xfId="0" applyFont="1" applyFill="1" applyBorder="1" applyAlignment="1" applyProtection="1">
      <alignment horizontal="center" vertical="center"/>
      <protection locked="0"/>
    </xf>
    <xf numFmtId="0" fontId="5" fillId="2" borderId="0" xfId="0" applyFont="1" applyFill="1" applyAlignment="1" applyProtection="1">
      <alignment horizontal="center" vertical="center"/>
      <protection locked="0"/>
    </xf>
    <xf numFmtId="0" fontId="5" fillId="2" borderId="12" xfId="0" applyFont="1" applyFill="1" applyBorder="1" applyAlignment="1" applyProtection="1">
      <alignment horizontal="center" vertical="center"/>
      <protection locked="0"/>
    </xf>
    <xf numFmtId="0" fontId="5" fillId="2" borderId="0" xfId="0" applyFont="1" applyFill="1" applyAlignment="1">
      <alignment horizontal="center" vertical="center"/>
    </xf>
    <xf numFmtId="0" fontId="5" fillId="2" borderId="4"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9" xfId="0" applyFont="1" applyFill="1" applyBorder="1" applyAlignment="1">
      <alignment horizontal="center" vertical="center"/>
    </xf>
    <xf numFmtId="0" fontId="9" fillId="10" borderId="4" xfId="0" applyFont="1" applyFill="1" applyBorder="1" applyAlignment="1">
      <alignment horizontal="center" vertical="center"/>
    </xf>
    <xf numFmtId="0" fontId="9" fillId="10" borderId="5" xfId="0" applyFont="1" applyFill="1" applyBorder="1" applyAlignment="1">
      <alignment horizontal="center" vertical="center"/>
    </xf>
    <xf numFmtId="0" fontId="9" fillId="10" borderId="8" xfId="0" applyFont="1" applyFill="1" applyBorder="1" applyAlignment="1">
      <alignment horizontal="center" vertical="center"/>
    </xf>
    <xf numFmtId="0" fontId="9" fillId="10" borderId="9" xfId="0" applyFont="1" applyFill="1" applyBorder="1" applyAlignment="1">
      <alignment horizontal="center" vertical="center"/>
    </xf>
    <xf numFmtId="1" fontId="5" fillId="2" borderId="4" xfId="1" applyNumberFormat="1" applyFont="1" applyFill="1" applyBorder="1" applyAlignment="1">
      <alignment horizontal="center" vertical="center"/>
    </xf>
    <xf numFmtId="1" fontId="5" fillId="2" borderId="5" xfId="1" applyNumberFormat="1" applyFont="1" applyFill="1" applyBorder="1" applyAlignment="1">
      <alignment horizontal="center" vertical="center"/>
    </xf>
    <xf numFmtId="1" fontId="5" fillId="2" borderId="8" xfId="1" applyNumberFormat="1" applyFont="1" applyFill="1" applyBorder="1" applyAlignment="1">
      <alignment horizontal="center" vertical="center"/>
    </xf>
    <xf numFmtId="1" fontId="5" fillId="2" borderId="9" xfId="1" applyNumberFormat="1" applyFont="1" applyFill="1" applyBorder="1" applyAlignment="1">
      <alignment horizontal="center" vertical="center"/>
    </xf>
    <xf numFmtId="0" fontId="23" fillId="2" borderId="0" xfId="0" applyFont="1" applyFill="1" applyAlignment="1" applyProtection="1">
      <alignment horizontal="left" vertical="top" wrapText="1"/>
      <protection locked="0"/>
    </xf>
    <xf numFmtId="0" fontId="29" fillId="2" borderId="0" xfId="0" applyFont="1" applyFill="1" applyAlignment="1" applyProtection="1">
      <alignment horizontal="left" vertical="top" wrapText="1"/>
      <protection locked="0"/>
    </xf>
    <xf numFmtId="0" fontId="29" fillId="2" borderId="7" xfId="0" applyFont="1" applyFill="1" applyBorder="1" applyAlignment="1" applyProtection="1">
      <alignment horizontal="left" vertical="top" wrapText="1"/>
      <protection locked="0"/>
    </xf>
    <xf numFmtId="0" fontId="5" fillId="11" borderId="0" xfId="0" applyFont="1" applyFill="1" applyAlignment="1">
      <alignment horizontal="left" vertical="top"/>
    </xf>
    <xf numFmtId="0" fontId="5" fillId="11" borderId="7" xfId="0" applyFont="1" applyFill="1" applyBorder="1" applyAlignment="1">
      <alignment horizontal="left" vertical="top"/>
    </xf>
    <xf numFmtId="0" fontId="5" fillId="3" borderId="0" xfId="0" applyFont="1" applyFill="1" applyAlignment="1">
      <alignment horizontal="center" vertical="center" wrapText="1"/>
    </xf>
    <xf numFmtId="0" fontId="3" fillId="11" borderId="16" xfId="0" applyFont="1" applyFill="1" applyBorder="1" applyAlignment="1">
      <alignment horizontal="center" vertical="center"/>
    </xf>
    <xf numFmtId="0" fontId="9" fillId="10" borderId="13"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13" fillId="2" borderId="0" xfId="2" applyFont="1" applyFill="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9" fillId="10" borderId="1" xfId="0" applyFont="1" applyFill="1" applyBorder="1" applyAlignment="1">
      <alignment horizontal="center" vertical="center"/>
    </xf>
    <xf numFmtId="0" fontId="5" fillId="2" borderId="1" xfId="0" applyFont="1" applyFill="1" applyBorder="1" applyAlignment="1" applyProtection="1">
      <alignment horizontal="left"/>
      <protection locked="0"/>
    </xf>
    <xf numFmtId="0" fontId="5" fillId="2" borderId="1" xfId="0" applyFont="1" applyFill="1" applyBorder="1" applyAlignment="1">
      <alignment horizontal="left" vertical="center"/>
    </xf>
    <xf numFmtId="0" fontId="5" fillId="2" borderId="0" xfId="0" applyFont="1" applyFill="1" applyAlignment="1" applyProtection="1">
      <alignment horizontal="center"/>
      <protection locked="0"/>
    </xf>
    <xf numFmtId="0" fontId="9" fillId="12" borderId="1" xfId="0" applyFont="1" applyFill="1" applyBorder="1" applyAlignment="1">
      <alignment horizontal="center"/>
    </xf>
    <xf numFmtId="0" fontId="5" fillId="2" borderId="1" xfId="1" applyNumberFormat="1" applyFont="1" applyFill="1" applyBorder="1" applyAlignment="1">
      <alignment horizontal="center" vertical="center" wrapText="1"/>
    </xf>
    <xf numFmtId="0" fontId="5" fillId="2" borderId="2"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center" wrapText="1"/>
      <protection locked="0"/>
    </xf>
    <xf numFmtId="0" fontId="9" fillId="2" borderId="2"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25" fillId="2" borderId="0" xfId="0" applyFont="1" applyFill="1" applyAlignment="1">
      <alignment horizontal="center" vertical="center" wrapText="1"/>
    </xf>
    <xf numFmtId="0" fontId="26" fillId="2" borderId="0" xfId="0" applyFont="1" applyFill="1" applyAlignment="1">
      <alignment horizontal="right" vertical="top" wrapText="1"/>
    </xf>
    <xf numFmtId="0" fontId="7" fillId="0" borderId="16" xfId="1" applyNumberFormat="1" applyFont="1" applyFill="1" applyBorder="1" applyAlignment="1">
      <alignment horizontal="center" vertical="center" wrapText="1"/>
    </xf>
    <xf numFmtId="0" fontId="9" fillId="10" borderId="6" xfId="0" applyFont="1" applyFill="1" applyBorder="1" applyAlignment="1">
      <alignment horizontal="center" vertical="center"/>
    </xf>
    <xf numFmtId="0" fontId="9" fillId="10" borderId="7" xfId="0" applyFont="1" applyFill="1" applyBorder="1" applyAlignment="1">
      <alignment horizontal="center" vertical="center"/>
    </xf>
    <xf numFmtId="0" fontId="7" fillId="2" borderId="0" xfId="0" applyFont="1" applyFill="1" applyAlignment="1" applyProtection="1">
      <alignment horizontal="left" vertical="top" wrapText="1"/>
      <protection locked="0"/>
    </xf>
    <xf numFmtId="0" fontId="7" fillId="2" borderId="7" xfId="0" applyFont="1" applyFill="1" applyBorder="1" applyAlignment="1" applyProtection="1">
      <alignment horizontal="left" vertical="top" wrapText="1"/>
      <protection locked="0"/>
    </xf>
    <xf numFmtId="0" fontId="9" fillId="4" borderId="14" xfId="0" applyFont="1" applyFill="1" applyBorder="1" applyAlignment="1">
      <alignment horizontal="center" vertical="center"/>
    </xf>
    <xf numFmtId="0" fontId="9" fillId="10" borderId="16" xfId="0" applyFont="1" applyFill="1" applyBorder="1" applyAlignment="1">
      <alignment horizontal="center" vertical="center"/>
    </xf>
    <xf numFmtId="0" fontId="9" fillId="10" borderId="31" xfId="0" applyFont="1" applyFill="1" applyBorder="1" applyAlignment="1">
      <alignment horizontal="center" vertical="center"/>
    </xf>
    <xf numFmtId="0" fontId="9" fillId="4" borderId="1" xfId="0" applyFont="1" applyFill="1" applyBorder="1" applyAlignment="1">
      <alignment horizontal="center" vertical="center"/>
    </xf>
    <xf numFmtId="49" fontId="7" fillId="0" borderId="23" xfId="0" applyNumberFormat="1" applyFont="1" applyBorder="1" applyAlignment="1">
      <alignment horizontal="center" vertical="center"/>
    </xf>
    <xf numFmtId="49" fontId="7" fillId="0" borderId="24" xfId="0" applyNumberFormat="1" applyFont="1" applyBorder="1" applyAlignment="1">
      <alignment horizontal="center" vertical="center"/>
    </xf>
    <xf numFmtId="49" fontId="7" fillId="0" borderId="32" xfId="0" applyNumberFormat="1" applyFont="1" applyBorder="1" applyAlignment="1">
      <alignment horizontal="center" vertical="center"/>
    </xf>
    <xf numFmtId="0" fontId="27" fillId="0" borderId="33" xfId="0" applyFont="1" applyBorder="1" applyAlignment="1">
      <alignment horizontal="left" vertical="center" wrapText="1"/>
    </xf>
    <xf numFmtId="0" fontId="27" fillId="0" borderId="34" xfId="0" applyFont="1" applyBorder="1" applyAlignment="1">
      <alignment horizontal="left" vertical="center" wrapText="1"/>
    </xf>
    <xf numFmtId="0" fontId="27" fillId="0" borderId="35" xfId="0" applyFont="1" applyBorder="1" applyAlignment="1">
      <alignment horizontal="left" vertical="center" wrapText="1"/>
    </xf>
    <xf numFmtId="49" fontId="7" fillId="0" borderId="36" xfId="0" applyNumberFormat="1" applyFont="1" applyBorder="1" applyAlignment="1">
      <alignment horizontal="center" vertical="center"/>
    </xf>
    <xf numFmtId="49" fontId="7" fillId="0" borderId="37" xfId="0" applyNumberFormat="1" applyFont="1" applyBorder="1" applyAlignment="1">
      <alignment horizontal="center" vertical="center"/>
    </xf>
    <xf numFmtId="49" fontId="7" fillId="0" borderId="38" xfId="0" applyNumberFormat="1" applyFont="1" applyBorder="1" applyAlignment="1">
      <alignment horizontal="center" vertical="center"/>
    </xf>
    <xf numFmtId="0" fontId="9" fillId="12" borderId="1" xfId="0" applyFont="1" applyFill="1" applyBorder="1" applyAlignment="1">
      <alignment horizontal="center" vertical="center"/>
    </xf>
    <xf numFmtId="0" fontId="9" fillId="12" borderId="14" xfId="0" applyFont="1" applyFill="1" applyBorder="1" applyAlignment="1">
      <alignment horizontal="center" vertical="center"/>
    </xf>
    <xf numFmtId="0" fontId="3" fillId="2" borderId="0" xfId="0" applyFont="1" applyFill="1" applyAlignment="1">
      <alignment horizontal="center" vertical="center"/>
    </xf>
    <xf numFmtId="0" fontId="30" fillId="0" borderId="0" xfId="0" applyFont="1" applyAlignment="1">
      <alignment horizontal="left" vertical="top" wrapText="1"/>
    </xf>
    <xf numFmtId="0" fontId="23" fillId="0" borderId="0" xfId="0" applyFont="1" applyAlignment="1">
      <alignment horizontal="left" vertical="top" wrapText="1"/>
    </xf>
    <xf numFmtId="0" fontId="23" fillId="0" borderId="7" xfId="0" applyFont="1" applyBorder="1" applyAlignment="1">
      <alignment horizontal="left" vertical="top" wrapText="1"/>
    </xf>
    <xf numFmtId="0" fontId="23" fillId="0" borderId="12" xfId="0" applyFont="1" applyBorder="1" applyAlignment="1">
      <alignment horizontal="left" vertical="top" wrapText="1"/>
    </xf>
    <xf numFmtId="0" fontId="23" fillId="0" borderId="9" xfId="0" applyFont="1" applyBorder="1" applyAlignment="1">
      <alignment horizontal="left" vertical="top" wrapText="1"/>
    </xf>
    <xf numFmtId="0" fontId="5" fillId="11" borderId="7" xfId="0" applyFont="1" applyFill="1" applyBorder="1" applyAlignment="1">
      <alignment horizontal="left" vertical="center" wrapText="1"/>
    </xf>
    <xf numFmtId="0" fontId="7" fillId="11" borderId="15" xfId="0" applyFont="1" applyFill="1" applyBorder="1" applyAlignment="1">
      <alignment horizontal="left" vertical="center" wrapText="1"/>
    </xf>
    <xf numFmtId="0" fontId="36" fillId="0" borderId="0" xfId="0" applyFont="1" applyAlignment="1">
      <alignment vertical="center" wrapText="1"/>
    </xf>
    <xf numFmtId="0" fontId="23" fillId="0" borderId="0" xfId="0" applyFont="1" applyAlignment="1">
      <alignment vertical="center" wrapText="1"/>
    </xf>
    <xf numFmtId="0" fontId="23" fillId="0" borderId="7" xfId="0" applyFont="1" applyBorder="1" applyAlignment="1">
      <alignment vertical="center" wrapText="1"/>
    </xf>
    <xf numFmtId="0" fontId="23" fillId="0" borderId="12" xfId="0" applyFont="1" applyBorder="1" applyAlignment="1">
      <alignment vertical="center" wrapText="1"/>
    </xf>
    <xf numFmtId="0" fontId="23" fillId="0" borderId="9" xfId="0" applyFont="1" applyBorder="1" applyAlignment="1">
      <alignment vertical="center" wrapText="1"/>
    </xf>
    <xf numFmtId="0" fontId="7" fillId="2" borderId="7" xfId="0" applyFont="1" applyFill="1" applyBorder="1" applyAlignment="1" applyProtection="1">
      <alignment horizontal="justify" vertical="top"/>
      <protection locked="0"/>
    </xf>
    <xf numFmtId="0" fontId="7" fillId="2" borderId="15" xfId="0" applyFont="1" applyFill="1" applyBorder="1" applyAlignment="1" applyProtection="1">
      <alignment horizontal="justify" vertical="top"/>
      <protection locked="0"/>
    </xf>
    <xf numFmtId="0" fontId="9" fillId="12" borderId="8" xfId="0" applyFont="1" applyFill="1" applyBorder="1" applyAlignment="1">
      <alignment horizontal="center" vertical="center"/>
    </xf>
    <xf numFmtId="0" fontId="9" fillId="12" borderId="0" xfId="0" applyFont="1" applyFill="1" applyAlignment="1">
      <alignment horizontal="center" vertical="center"/>
    </xf>
    <xf numFmtId="0" fontId="9" fillId="12" borderId="12" xfId="0" applyFont="1" applyFill="1" applyBorder="1" applyAlignment="1">
      <alignment horizontal="center" vertical="center"/>
    </xf>
    <xf numFmtId="0" fontId="9" fillId="12" borderId="9"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3" xfId="0" applyFont="1" applyFill="1" applyBorder="1" applyAlignment="1">
      <alignment horizontal="center" vertical="center" wrapText="1"/>
    </xf>
    <xf numFmtId="9" fontId="5" fillId="2" borderId="4" xfId="1" applyFont="1" applyFill="1" applyBorder="1" applyAlignment="1">
      <alignment horizontal="center" vertical="center"/>
    </xf>
    <xf numFmtId="9" fontId="5" fillId="2" borderId="5" xfId="1" applyFont="1" applyFill="1" applyBorder="1" applyAlignment="1">
      <alignment horizontal="center" vertical="center"/>
    </xf>
    <xf numFmtId="9" fontId="5" fillId="2" borderId="8" xfId="1" applyFont="1" applyFill="1" applyBorder="1" applyAlignment="1">
      <alignment horizontal="center" vertical="center"/>
    </xf>
    <xf numFmtId="9" fontId="5" fillId="2" borderId="9" xfId="1" applyFont="1" applyFill="1" applyBorder="1" applyAlignment="1">
      <alignment horizontal="center" vertical="center"/>
    </xf>
    <xf numFmtId="0" fontId="5" fillId="2" borderId="2"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3" xfId="0" applyFont="1" applyFill="1" applyBorder="1" applyAlignment="1">
      <alignment horizontal="center" vertical="center"/>
    </xf>
    <xf numFmtId="9" fontId="5" fillId="2" borderId="1" xfId="1" applyFont="1" applyFill="1" applyBorder="1" applyAlignment="1">
      <alignment horizontal="center" vertical="center"/>
    </xf>
    <xf numFmtId="0" fontId="7" fillId="2" borderId="1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pplyProtection="1">
      <alignment horizontal="left" vertical="center"/>
      <protection locked="0"/>
    </xf>
    <xf numFmtId="0" fontId="7" fillId="2" borderId="1" xfId="0" applyFont="1" applyFill="1" applyBorder="1" applyAlignment="1" applyProtection="1">
      <alignment horizontal="left" vertical="center"/>
      <protection locked="0"/>
    </xf>
    <xf numFmtId="0" fontId="7" fillId="2" borderId="3" xfId="0" applyFont="1" applyFill="1" applyBorder="1" applyAlignment="1">
      <alignment horizontal="center" vertical="center"/>
    </xf>
    <xf numFmtId="0" fontId="8" fillId="2" borderId="1" xfId="0" applyFont="1" applyFill="1" applyBorder="1" applyAlignment="1">
      <alignment horizontal="center" vertical="center" wrapText="1"/>
    </xf>
    <xf numFmtId="0" fontId="5" fillId="11" borderId="5" xfId="0" applyFont="1" applyFill="1" applyBorder="1" applyAlignment="1">
      <alignment horizontal="left" vertical="center" wrapText="1"/>
    </xf>
    <xf numFmtId="0" fontId="7" fillId="11" borderId="14" xfId="0" applyFont="1" applyFill="1" applyBorder="1" applyAlignment="1">
      <alignment horizontal="left" vertical="center" wrapText="1"/>
    </xf>
    <xf numFmtId="0" fontId="7" fillId="2" borderId="9" xfId="0" applyFont="1" applyFill="1" applyBorder="1" applyAlignment="1">
      <alignment horizontal="justify" vertical="top"/>
    </xf>
    <xf numFmtId="0" fontId="7" fillId="2" borderId="13" xfId="0" applyFont="1" applyFill="1" applyBorder="1" applyAlignment="1">
      <alignment horizontal="justify" vertical="top"/>
    </xf>
    <xf numFmtId="0" fontId="9" fillId="10" borderId="11" xfId="0" applyFont="1" applyFill="1" applyBorder="1" applyAlignment="1">
      <alignment horizontal="center" vertical="center" wrapText="1"/>
    </xf>
    <xf numFmtId="0" fontId="9" fillId="10" borderId="12" xfId="0" applyFont="1" applyFill="1" applyBorder="1" applyAlignment="1">
      <alignment horizontal="center" vertical="center" wrapText="1"/>
    </xf>
    <xf numFmtId="0" fontId="7" fillId="2" borderId="16" xfId="1" applyNumberFormat="1" applyFont="1" applyFill="1" applyBorder="1" applyAlignment="1" applyProtection="1">
      <alignment horizontal="center" vertical="center"/>
      <protection locked="0"/>
    </xf>
    <xf numFmtId="49" fontId="7" fillId="2" borderId="16" xfId="1" applyNumberFormat="1" applyFont="1" applyFill="1" applyBorder="1" applyAlignment="1" applyProtection="1">
      <alignment horizontal="center" vertical="center"/>
      <protection locked="0"/>
    </xf>
    <xf numFmtId="0" fontId="7" fillId="2" borderId="16" xfId="1" applyNumberFormat="1" applyFont="1" applyFill="1" applyBorder="1" applyAlignment="1" applyProtection="1">
      <alignment horizontal="left" vertical="center" wrapText="1"/>
      <protection locked="0"/>
    </xf>
    <xf numFmtId="0" fontId="7" fillId="2" borderId="16" xfId="1" applyNumberFormat="1" applyFont="1" applyFill="1" applyBorder="1" applyAlignment="1" applyProtection="1">
      <alignment horizontal="center" vertical="top"/>
      <protection locked="0"/>
    </xf>
    <xf numFmtId="49" fontId="7" fillId="2" borderId="16" xfId="1" applyNumberFormat="1" applyFont="1" applyFill="1" applyBorder="1" applyAlignment="1" applyProtection="1">
      <alignment horizontal="center" vertical="top"/>
      <protection locked="0"/>
    </xf>
    <xf numFmtId="0" fontId="7" fillId="2" borderId="16" xfId="1" applyNumberFormat="1" applyFont="1" applyFill="1" applyBorder="1" applyAlignment="1" applyProtection="1">
      <alignment horizontal="left" vertical="top" wrapText="1"/>
      <protection locked="0"/>
    </xf>
    <xf numFmtId="0" fontId="30" fillId="2" borderId="9" xfId="0" applyFont="1" applyFill="1" applyBorder="1" applyAlignment="1" applyProtection="1">
      <alignment horizontal="justify" vertical="center" wrapText="1"/>
      <protection locked="0"/>
    </xf>
    <xf numFmtId="0" fontId="5" fillId="2" borderId="13" xfId="0" applyFont="1" applyFill="1" applyBorder="1" applyAlignment="1" applyProtection="1">
      <alignment horizontal="justify" vertical="center"/>
      <protection locked="0"/>
    </xf>
    <xf numFmtId="0" fontId="5" fillId="2" borderId="3" xfId="0" applyFont="1" applyFill="1" applyBorder="1" applyAlignment="1" applyProtection="1">
      <alignment horizontal="justify" vertical="center"/>
      <protection locked="0"/>
    </xf>
    <xf numFmtId="0" fontId="5" fillId="2" borderId="1" xfId="0" applyFont="1" applyFill="1" applyBorder="1" applyAlignment="1" applyProtection="1">
      <alignment horizontal="justify" vertical="center"/>
      <protection locked="0"/>
    </xf>
    <xf numFmtId="0" fontId="5" fillId="2" borderId="5" xfId="0" applyFont="1" applyFill="1" applyBorder="1" applyAlignment="1" applyProtection="1">
      <alignment horizontal="justify" vertical="center"/>
      <protection locked="0"/>
    </xf>
    <xf numFmtId="0" fontId="5" fillId="2" borderId="14" xfId="0" applyFont="1" applyFill="1" applyBorder="1" applyAlignment="1" applyProtection="1">
      <alignment horizontal="justify" vertical="center"/>
      <protection locked="0"/>
    </xf>
    <xf numFmtId="0" fontId="23" fillId="2" borderId="9" xfId="0" applyFont="1" applyFill="1" applyBorder="1" applyAlignment="1" applyProtection="1">
      <alignment horizontal="justify" vertical="top" wrapText="1"/>
      <protection locked="0"/>
    </xf>
    <xf numFmtId="0" fontId="7" fillId="2" borderId="13" xfId="0" applyFont="1" applyFill="1" applyBorder="1" applyAlignment="1" applyProtection="1">
      <alignment horizontal="justify" vertical="top"/>
      <protection locked="0"/>
    </xf>
    <xf numFmtId="0" fontId="7" fillId="2" borderId="3" xfId="0" applyFont="1" applyFill="1" applyBorder="1" applyAlignment="1" applyProtection="1">
      <alignment horizontal="justify" vertical="top"/>
      <protection locked="0"/>
    </xf>
    <xf numFmtId="0" fontId="7" fillId="2" borderId="1" xfId="0" applyFont="1" applyFill="1" applyBorder="1" applyAlignment="1" applyProtection="1">
      <alignment horizontal="justify" vertical="top"/>
      <protection locked="0"/>
    </xf>
    <xf numFmtId="0" fontId="7" fillId="2" borderId="5" xfId="0" applyFont="1" applyFill="1" applyBorder="1" applyAlignment="1" applyProtection="1">
      <alignment horizontal="justify" vertical="top"/>
      <protection locked="0"/>
    </xf>
    <xf numFmtId="0" fontId="7" fillId="2" borderId="14" xfId="0" applyFont="1" applyFill="1" applyBorder="1" applyAlignment="1" applyProtection="1">
      <alignment horizontal="justify" vertical="top"/>
      <protection locked="0"/>
    </xf>
    <xf numFmtId="0" fontId="26" fillId="2" borderId="0" xfId="0" applyFont="1" applyFill="1" applyAlignment="1">
      <alignment horizontal="center" vertical="center" wrapText="1"/>
    </xf>
    <xf numFmtId="0" fontId="7" fillId="0" borderId="23" xfId="1" applyNumberFormat="1" applyFont="1" applyFill="1" applyBorder="1" applyAlignment="1">
      <alignment horizontal="center" vertical="center" wrapText="1"/>
    </xf>
    <xf numFmtId="0" fontId="7" fillId="0" borderId="24" xfId="1" applyNumberFormat="1" applyFont="1" applyFill="1" applyBorder="1" applyAlignment="1">
      <alignment horizontal="center" vertical="center" wrapText="1"/>
    </xf>
    <xf numFmtId="0" fontId="7" fillId="0" borderId="26" xfId="1" applyNumberFormat="1" applyFont="1" applyFill="1" applyBorder="1" applyAlignment="1">
      <alignment horizontal="center" vertical="center" wrapText="1"/>
    </xf>
    <xf numFmtId="165" fontId="7" fillId="0" borderId="23" xfId="1" applyNumberFormat="1" applyFont="1" applyBorder="1" applyAlignment="1">
      <alignment horizontal="center" vertical="center"/>
    </xf>
    <xf numFmtId="165" fontId="21" fillId="0" borderId="24" xfId="1" applyNumberFormat="1" applyFont="1" applyBorder="1" applyAlignment="1"/>
    <xf numFmtId="165" fontId="21" fillId="0" borderId="26" xfId="1" applyNumberFormat="1" applyFont="1" applyBorder="1" applyAlignment="1"/>
    <xf numFmtId="0" fontId="23" fillId="0" borderId="30" xfId="0" applyFont="1" applyBorder="1" applyAlignment="1">
      <alignment horizontal="justify" vertical="center" wrapText="1"/>
    </xf>
    <xf numFmtId="0" fontId="23" fillId="0" borderId="39" xfId="0" applyFont="1" applyBorder="1" applyAlignment="1">
      <alignment horizontal="justify" vertical="center" wrapText="1"/>
    </xf>
    <xf numFmtId="0" fontId="23" fillId="0" borderId="40" xfId="0" applyFont="1" applyBorder="1" applyAlignment="1">
      <alignment horizontal="justify" vertical="center" wrapText="1"/>
    </xf>
    <xf numFmtId="0" fontId="31" fillId="2" borderId="0" xfId="0" applyFont="1" applyFill="1" applyAlignment="1" applyProtection="1">
      <alignment horizontal="left" vertical="top" wrapText="1"/>
      <protection locked="0"/>
    </xf>
    <xf numFmtId="0" fontId="32" fillId="2" borderId="0" xfId="0" applyFont="1" applyFill="1" applyAlignment="1" applyProtection="1">
      <alignment horizontal="left" vertical="top"/>
      <protection locked="0"/>
    </xf>
    <xf numFmtId="0" fontId="32" fillId="2" borderId="7" xfId="0" applyFont="1" applyFill="1" applyBorder="1" applyAlignment="1" applyProtection="1">
      <alignment horizontal="left" vertical="top"/>
      <protection locked="0"/>
    </xf>
    <xf numFmtId="0" fontId="31" fillId="2" borderId="9" xfId="0" applyFont="1" applyFill="1" applyBorder="1" applyAlignment="1" applyProtection="1">
      <alignment horizontal="justify" vertical="top" wrapText="1"/>
      <protection locked="0"/>
    </xf>
    <xf numFmtId="0" fontId="32" fillId="2" borderId="13" xfId="0" applyFont="1" applyFill="1" applyBorder="1" applyAlignment="1" applyProtection="1">
      <alignment horizontal="justify" vertical="top"/>
      <protection locked="0"/>
    </xf>
    <xf numFmtId="0" fontId="32" fillId="2" borderId="3" xfId="0" applyFont="1" applyFill="1" applyBorder="1" applyAlignment="1" applyProtection="1">
      <alignment horizontal="justify" vertical="top"/>
      <protection locked="0"/>
    </xf>
    <xf numFmtId="0" fontId="32" fillId="2" borderId="1" xfId="0" applyFont="1" applyFill="1" applyBorder="1" applyAlignment="1" applyProtection="1">
      <alignment horizontal="justify" vertical="top"/>
      <protection locked="0"/>
    </xf>
    <xf numFmtId="0" fontId="32" fillId="2" borderId="5" xfId="0" applyFont="1" applyFill="1" applyBorder="1" applyAlignment="1" applyProtection="1">
      <alignment horizontal="justify" vertical="top"/>
      <protection locked="0"/>
    </xf>
    <xf numFmtId="0" fontId="32" fillId="2" borderId="14" xfId="0" applyFont="1" applyFill="1" applyBorder="1" applyAlignment="1" applyProtection="1">
      <alignment horizontal="justify" vertical="top"/>
      <protection locked="0"/>
    </xf>
    <xf numFmtId="0" fontId="7" fillId="2" borderId="1" xfId="0" applyFont="1" applyFill="1" applyBorder="1" applyAlignment="1">
      <alignment horizontal="left" vertical="center"/>
    </xf>
    <xf numFmtId="9" fontId="5" fillId="2" borderId="1" xfId="1" applyFont="1" applyFill="1" applyBorder="1" applyAlignment="1" applyProtection="1">
      <alignment horizontal="center" vertical="center" wrapText="1"/>
      <protection locked="0"/>
    </xf>
    <xf numFmtId="0" fontId="5" fillId="2" borderId="1" xfId="0" applyFont="1" applyFill="1" applyBorder="1" applyAlignment="1" applyProtection="1">
      <alignment horizontal="left" vertical="center" wrapText="1"/>
      <protection locked="0"/>
    </xf>
    <xf numFmtId="9" fontId="5" fillId="2" borderId="1" xfId="1" applyFont="1" applyFill="1" applyBorder="1" applyAlignment="1">
      <alignment horizontal="center" vertical="center" wrapText="1"/>
    </xf>
    <xf numFmtId="0" fontId="7" fillId="0" borderId="23" xfId="1" applyNumberFormat="1" applyFont="1" applyBorder="1" applyAlignment="1">
      <alignment horizontal="center" vertical="center" wrapText="1"/>
    </xf>
    <xf numFmtId="0" fontId="7" fillId="0" borderId="24" xfId="1" applyNumberFormat="1" applyFont="1" applyBorder="1" applyAlignment="1">
      <alignment horizontal="center" vertical="center" wrapText="1"/>
    </xf>
    <xf numFmtId="0" fontId="7" fillId="0" borderId="26" xfId="1" applyNumberFormat="1" applyFont="1" applyBorder="1" applyAlignment="1">
      <alignment horizontal="center" vertical="center" wrapText="1"/>
    </xf>
    <xf numFmtId="0" fontId="7" fillId="2" borderId="30" xfId="1" applyNumberFormat="1" applyFont="1" applyFill="1" applyBorder="1" applyAlignment="1" applyProtection="1">
      <alignment horizontal="center" vertical="center"/>
      <protection locked="0"/>
    </xf>
    <xf numFmtId="0" fontId="7" fillId="2" borderId="39" xfId="1" applyNumberFormat="1" applyFont="1" applyFill="1" applyBorder="1" applyAlignment="1" applyProtection="1">
      <alignment horizontal="center" vertical="center"/>
      <protection locked="0"/>
    </xf>
    <xf numFmtId="0" fontId="7" fillId="2" borderId="40" xfId="1" applyNumberFormat="1" applyFont="1" applyFill="1" applyBorder="1" applyAlignment="1" applyProtection="1">
      <alignment horizontal="center" vertical="center"/>
      <protection locked="0"/>
    </xf>
    <xf numFmtId="0" fontId="5" fillId="2" borderId="1" xfId="0" applyFont="1" applyFill="1" applyBorder="1" applyAlignment="1" applyProtection="1">
      <alignment horizontal="center" vertical="center" wrapText="1"/>
      <protection locked="0"/>
    </xf>
    <xf numFmtId="0" fontId="7" fillId="2" borderId="31" xfId="1" applyNumberFormat="1" applyFont="1" applyFill="1" applyBorder="1" applyAlignment="1" applyProtection="1">
      <alignment horizontal="center" vertical="center"/>
      <protection locked="0"/>
    </xf>
    <xf numFmtId="0" fontId="37" fillId="2" borderId="9" xfId="0" applyFont="1" applyFill="1" applyBorder="1" applyAlignment="1" applyProtection="1">
      <alignment vertical="top" wrapText="1"/>
      <protection locked="0"/>
    </xf>
    <xf numFmtId="0" fontId="32" fillId="2" borderId="13" xfId="0" applyFont="1" applyFill="1" applyBorder="1" applyAlignment="1" applyProtection="1">
      <alignment vertical="top"/>
      <protection locked="0"/>
    </xf>
    <xf numFmtId="0" fontId="32" fillId="2" borderId="3" xfId="0" applyFont="1" applyFill="1" applyBorder="1" applyAlignment="1" applyProtection="1">
      <alignment vertical="top"/>
      <protection locked="0"/>
    </xf>
    <xf numFmtId="0" fontId="32" fillId="2" borderId="1" xfId="0" applyFont="1" applyFill="1" applyBorder="1" applyAlignment="1" applyProtection="1">
      <alignment vertical="top"/>
      <protection locked="0"/>
    </xf>
    <xf numFmtId="0" fontId="32" fillId="2" borderId="5" xfId="0" applyFont="1" applyFill="1" applyBorder="1" applyAlignment="1" applyProtection="1">
      <alignment vertical="top"/>
      <protection locked="0"/>
    </xf>
    <xf numFmtId="0" fontId="32" fillId="2" borderId="14" xfId="0" applyFont="1" applyFill="1" applyBorder="1" applyAlignment="1" applyProtection="1">
      <alignment vertical="top"/>
      <protection locked="0"/>
    </xf>
    <xf numFmtId="0" fontId="37" fillId="2" borderId="0" xfId="0" applyFont="1" applyFill="1" applyAlignment="1" applyProtection="1">
      <alignment horizontal="left" vertical="top" wrapText="1"/>
      <protection locked="0"/>
    </xf>
    <xf numFmtId="0" fontId="7" fillId="2" borderId="18" xfId="1" applyNumberFormat="1" applyFont="1" applyFill="1" applyBorder="1" applyAlignment="1">
      <alignment horizontal="center" vertical="center"/>
    </xf>
    <xf numFmtId="0" fontId="7" fillId="2" borderId="17" xfId="1" applyNumberFormat="1" applyFont="1" applyFill="1" applyBorder="1" applyAlignment="1">
      <alignment horizontal="center" vertical="center"/>
    </xf>
    <xf numFmtId="1" fontId="7" fillId="2" borderId="16" xfId="1" applyNumberFormat="1" applyFont="1" applyFill="1" applyBorder="1" applyAlignment="1" applyProtection="1">
      <alignment horizontal="center" vertical="center"/>
      <protection locked="0"/>
    </xf>
    <xf numFmtId="0" fontId="7" fillId="2" borderId="9" xfId="0" applyFont="1" applyFill="1" applyBorder="1" applyAlignment="1" applyProtection="1">
      <alignment horizontal="justify" vertical="top" wrapText="1"/>
      <protection locked="0"/>
    </xf>
    <xf numFmtId="0" fontId="23" fillId="0" borderId="45" xfId="0" applyFont="1" applyBorder="1" applyAlignment="1">
      <alignment horizontal="justify" vertical="center" wrapText="1"/>
    </xf>
    <xf numFmtId="0" fontId="23" fillId="0" borderId="46" xfId="0" applyFont="1" applyBorder="1" applyAlignment="1">
      <alignment horizontal="justify" vertical="center" wrapText="1"/>
    </xf>
    <xf numFmtId="0" fontId="23" fillId="0" borderId="47" xfId="0" applyFont="1" applyBorder="1" applyAlignment="1">
      <alignment horizontal="justify" vertical="center" wrapText="1"/>
    </xf>
    <xf numFmtId="0" fontId="7" fillId="0" borderId="18" xfId="1" applyNumberFormat="1" applyFont="1" applyFill="1" applyBorder="1" applyAlignment="1">
      <alignment horizontal="center" vertical="center" wrapText="1"/>
    </xf>
    <xf numFmtId="9" fontId="23" fillId="0" borderId="18" xfId="1" applyFont="1" applyFill="1" applyBorder="1" applyAlignment="1">
      <alignment horizontal="justify" vertical="center" wrapText="1"/>
    </xf>
    <xf numFmtId="9" fontId="7" fillId="0" borderId="18" xfId="1" applyFont="1" applyFill="1" applyBorder="1" applyAlignment="1">
      <alignment horizontal="justify" vertical="center" wrapText="1"/>
    </xf>
    <xf numFmtId="9" fontId="21" fillId="0" borderId="18" xfId="1" applyFont="1" applyFill="1" applyBorder="1" applyAlignment="1">
      <alignment horizontal="center" vertical="center" wrapText="1"/>
    </xf>
    <xf numFmtId="0" fontId="7" fillId="0" borderId="30" xfId="1" applyNumberFormat="1" applyFont="1" applyFill="1" applyBorder="1" applyAlignment="1">
      <alignment horizontal="center" vertical="center" wrapText="1"/>
    </xf>
    <xf numFmtId="0" fontId="7" fillId="0" borderId="39" xfId="1" applyNumberFormat="1" applyFont="1" applyFill="1" applyBorder="1" applyAlignment="1">
      <alignment horizontal="center" vertical="center" wrapText="1"/>
    </xf>
    <xf numFmtId="0" fontId="7" fillId="0" borderId="40" xfId="1" applyNumberFormat="1" applyFont="1" applyFill="1" applyBorder="1" applyAlignment="1">
      <alignment horizontal="center" vertical="center" wrapText="1"/>
    </xf>
    <xf numFmtId="0" fontId="23" fillId="0" borderId="18" xfId="1" applyNumberFormat="1" applyFont="1" applyFill="1" applyBorder="1" applyAlignment="1">
      <alignment horizontal="center" vertical="center" wrapText="1"/>
    </xf>
    <xf numFmtId="0" fontId="29" fillId="0" borderId="18" xfId="1" applyNumberFormat="1" applyFont="1" applyFill="1" applyBorder="1" applyAlignment="1">
      <alignment horizontal="center" vertical="center" wrapText="1"/>
    </xf>
    <xf numFmtId="0" fontId="23" fillId="13" borderId="30" xfId="0" applyFont="1" applyFill="1" applyBorder="1" applyAlignment="1">
      <alignment horizontal="justify" vertical="center" wrapText="1"/>
    </xf>
    <xf numFmtId="0" fontId="23" fillId="13" borderId="39" xfId="0" applyFont="1" applyFill="1" applyBorder="1" applyAlignment="1">
      <alignment horizontal="justify" vertical="center" wrapText="1"/>
    </xf>
    <xf numFmtId="0" fontId="23" fillId="13" borderId="40" xfId="0" applyFont="1" applyFill="1" applyBorder="1" applyAlignment="1">
      <alignment horizontal="justify" vertical="center" wrapText="1"/>
    </xf>
    <xf numFmtId="0" fontId="7" fillId="2" borderId="42" xfId="1" applyNumberFormat="1" applyFont="1" applyFill="1" applyBorder="1" applyAlignment="1" applyProtection="1">
      <alignment horizontal="center" vertical="center" wrapText="1"/>
      <protection locked="0"/>
    </xf>
    <xf numFmtId="0" fontId="7" fillId="2" borderId="43" xfId="1" applyNumberFormat="1" applyFont="1" applyFill="1" applyBorder="1" applyAlignment="1" applyProtection="1">
      <alignment horizontal="center" vertical="center" wrapText="1"/>
      <protection locked="0"/>
    </xf>
    <xf numFmtId="0" fontId="7" fillId="2" borderId="44" xfId="1" applyNumberFormat="1" applyFont="1" applyFill="1" applyBorder="1" applyAlignment="1" applyProtection="1">
      <alignment horizontal="center" vertical="center" wrapText="1"/>
      <protection locked="0"/>
    </xf>
    <xf numFmtId="0" fontId="7" fillId="2" borderId="30" xfId="1" applyNumberFormat="1" applyFont="1" applyFill="1" applyBorder="1" applyAlignment="1" applyProtection="1">
      <alignment horizontal="center" vertical="center" wrapText="1"/>
      <protection locked="0"/>
    </xf>
    <xf numFmtId="0" fontId="7" fillId="2" borderId="39" xfId="1" applyNumberFormat="1" applyFont="1" applyFill="1" applyBorder="1" applyAlignment="1" applyProtection="1">
      <alignment horizontal="center" vertical="center" wrapText="1"/>
      <protection locked="0"/>
    </xf>
    <xf numFmtId="0" fontId="7" fillId="2" borderId="40" xfId="1" applyNumberFormat="1" applyFont="1" applyFill="1" applyBorder="1" applyAlignment="1" applyProtection="1">
      <alignment horizontal="center" vertical="center" wrapText="1"/>
      <protection locked="0"/>
    </xf>
    <xf numFmtId="0" fontId="7" fillId="2" borderId="36" xfId="1" applyNumberFormat="1" applyFont="1" applyFill="1" applyBorder="1" applyAlignment="1" applyProtection="1">
      <alignment horizontal="center" vertical="center" wrapText="1"/>
      <protection locked="0"/>
    </xf>
    <xf numFmtId="0" fontId="7" fillId="2" borderId="37" xfId="1" applyNumberFormat="1" applyFont="1" applyFill="1" applyBorder="1" applyAlignment="1" applyProtection="1">
      <alignment horizontal="center" vertical="center" wrapText="1"/>
      <protection locked="0"/>
    </xf>
    <xf numFmtId="0" fontId="7" fillId="2" borderId="41" xfId="1" applyNumberFormat="1" applyFont="1" applyFill="1" applyBorder="1" applyAlignment="1" applyProtection="1">
      <alignment horizontal="center" vertical="center" wrapText="1"/>
      <protection locked="0"/>
    </xf>
    <xf numFmtId="0" fontId="7" fillId="0" borderId="30" xfId="1" applyNumberFormat="1" applyFont="1" applyFill="1" applyBorder="1" applyAlignment="1" applyProtection="1">
      <alignment horizontal="center" vertical="center" wrapText="1"/>
      <protection locked="0"/>
    </xf>
    <xf numFmtId="0" fontId="7" fillId="0" borderId="39" xfId="1" applyNumberFormat="1" applyFont="1" applyFill="1" applyBorder="1" applyAlignment="1" applyProtection="1">
      <alignment horizontal="center" vertical="center" wrapText="1"/>
      <protection locked="0"/>
    </xf>
    <xf numFmtId="0" fontId="7" fillId="0" borderId="40" xfId="1" applyNumberFormat="1" applyFont="1" applyFill="1" applyBorder="1" applyAlignment="1" applyProtection="1">
      <alignment horizontal="center" vertical="center" wrapText="1"/>
      <protection locked="0"/>
    </xf>
    <xf numFmtId="0" fontId="21" fillId="13" borderId="30" xfId="0" applyFont="1" applyFill="1" applyBorder="1" applyAlignment="1">
      <alignment horizontal="justify" vertical="center" wrapText="1"/>
    </xf>
    <xf numFmtId="0" fontId="21" fillId="13" borderId="39" xfId="0" applyFont="1" applyFill="1" applyBorder="1" applyAlignment="1">
      <alignment horizontal="justify" vertical="center" wrapText="1"/>
    </xf>
    <xf numFmtId="0" fontId="21" fillId="13" borderId="40" xfId="0" applyFont="1" applyFill="1" applyBorder="1" applyAlignment="1">
      <alignment horizontal="justify" vertical="center" wrapText="1"/>
    </xf>
    <xf numFmtId="0" fontId="5" fillId="0" borderId="1" xfId="0" applyFont="1" applyBorder="1" applyAlignment="1">
      <alignment horizontal="center" vertical="center" wrapText="1"/>
    </xf>
    <xf numFmtId="0" fontId="23" fillId="2" borderId="0" xfId="0" applyFont="1" applyFill="1" applyAlignment="1">
      <alignment horizontal="left" vertical="top" wrapText="1"/>
    </xf>
    <xf numFmtId="0" fontId="23" fillId="2" borderId="7" xfId="0" applyFont="1" applyFill="1" applyBorder="1" applyAlignment="1">
      <alignment horizontal="left" vertical="top" wrapText="1"/>
    </xf>
    <xf numFmtId="0" fontId="23" fillId="2" borderId="9" xfId="0" applyFont="1" applyFill="1" applyBorder="1" applyAlignment="1" applyProtection="1">
      <alignment horizontal="left" vertical="top" wrapText="1"/>
      <protection locked="0"/>
    </xf>
    <xf numFmtId="0" fontId="7" fillId="2" borderId="13" xfId="0" applyFont="1" applyFill="1" applyBorder="1" applyAlignment="1" applyProtection="1">
      <alignment horizontal="left" vertical="top"/>
      <protection locked="0"/>
    </xf>
    <xf numFmtId="0" fontId="7" fillId="2" borderId="3" xfId="0" applyFont="1" applyFill="1" applyBorder="1" applyAlignment="1" applyProtection="1">
      <alignment horizontal="left" vertical="top"/>
      <protection locked="0"/>
    </xf>
    <xf numFmtId="0" fontId="7" fillId="2" borderId="1" xfId="0" applyFont="1" applyFill="1" applyBorder="1" applyAlignment="1" applyProtection="1">
      <alignment horizontal="left" vertical="top"/>
      <protection locked="0"/>
    </xf>
    <xf numFmtId="0" fontId="7" fillId="2" borderId="5" xfId="0" applyFont="1" applyFill="1" applyBorder="1" applyAlignment="1" applyProtection="1">
      <alignment horizontal="left" vertical="top"/>
      <protection locked="0"/>
    </xf>
    <xf numFmtId="0" fontId="7" fillId="2" borderId="14" xfId="0" applyFont="1" applyFill="1" applyBorder="1" applyAlignment="1" applyProtection="1">
      <alignment horizontal="left" vertical="top"/>
      <protection locked="0"/>
    </xf>
    <xf numFmtId="9" fontId="21" fillId="0" borderId="30" xfId="1" applyFont="1" applyFill="1" applyBorder="1" applyAlignment="1">
      <alignment horizontal="center" vertical="center" wrapText="1"/>
    </xf>
    <xf numFmtId="0" fontId="24" fillId="2" borderId="2"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23" fillId="2" borderId="1" xfId="0" applyFont="1" applyFill="1" applyBorder="1" applyAlignment="1">
      <alignment vertical="top" wrapText="1"/>
    </xf>
    <xf numFmtId="0" fontId="12" fillId="10" borderId="12" xfId="0" applyFont="1" applyFill="1" applyBorder="1" applyAlignment="1">
      <alignment horizontal="center"/>
    </xf>
    <xf numFmtId="0" fontId="24" fillId="2" borderId="4"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8" fillId="2" borderId="48" xfId="2" quotePrefix="1" applyFont="1" applyFill="1" applyBorder="1" applyAlignment="1" applyProtection="1">
      <alignment horizontal="center" vertical="center"/>
    </xf>
    <xf numFmtId="0" fontId="8" fillId="2" borderId="49" xfId="2" quotePrefix="1" applyFont="1" applyFill="1" applyBorder="1" applyAlignment="1" applyProtection="1">
      <alignment horizontal="center" vertical="center"/>
    </xf>
    <xf numFmtId="0" fontId="8" fillId="2" borderId="50" xfId="2" quotePrefix="1" applyFont="1" applyFill="1" applyBorder="1" applyAlignment="1" applyProtection="1">
      <alignment horizontal="center" vertical="center"/>
    </xf>
    <xf numFmtId="0" fontId="8" fillId="2" borderId="20" xfId="2" quotePrefix="1" applyFont="1" applyFill="1" applyBorder="1" applyAlignment="1" applyProtection="1">
      <alignment horizontal="center" vertical="center"/>
    </xf>
    <xf numFmtId="0" fontId="8" fillId="2" borderId="21" xfId="2" quotePrefix="1" applyFont="1" applyFill="1" applyBorder="1" applyAlignment="1" applyProtection="1">
      <alignment horizontal="center" vertical="center"/>
    </xf>
    <xf numFmtId="0" fontId="8" fillId="2" borderId="22" xfId="2" quotePrefix="1" applyFont="1" applyFill="1" applyBorder="1" applyAlignment="1" applyProtection="1">
      <alignment horizontal="center" vertical="center"/>
    </xf>
    <xf numFmtId="0" fontId="8" fillId="2" borderId="51" xfId="2" quotePrefix="1" applyFont="1" applyFill="1" applyBorder="1" applyAlignment="1" applyProtection="1">
      <alignment horizontal="center" vertical="center"/>
    </xf>
    <xf numFmtId="9" fontId="23" fillId="13" borderId="13" xfId="0" applyNumberFormat="1" applyFont="1" applyFill="1" applyBorder="1" applyAlignment="1">
      <alignment horizontal="center" vertical="center"/>
    </xf>
  </cellXfs>
  <cellStyles count="5">
    <cellStyle name="Hipervínculo" xfId="2" builtinId="8"/>
    <cellStyle name="Millares" xfId="3" builtinId="3"/>
    <cellStyle name="Millares 2" xfId="4" xr:uid="{3B7F6C85-502F-40B7-9F67-30BCCC9DEFFA}"/>
    <cellStyle name="Normal" xfId="0" builtinId="0"/>
    <cellStyle name="Porcentaje" xfId="1" builtinId="5"/>
  </cellStyles>
  <dxfs count="4">
    <dxf>
      <fill>
        <patternFill>
          <bgColor rgb="FF00B050"/>
        </patternFill>
      </fill>
    </dxf>
    <dxf>
      <fill>
        <patternFill>
          <bgColor rgb="FFFFFF00"/>
        </patternFill>
      </fill>
    </dxf>
    <dxf>
      <fill>
        <patternFill>
          <bgColor rgb="FFFF0000"/>
        </patternFill>
      </fill>
    </dxf>
    <dxf>
      <fill>
        <patternFill>
          <bgColor rgb="FF00B0F0"/>
        </patternFill>
      </fill>
    </dxf>
  </dxfs>
  <tableStyles count="0" defaultTableStyle="TableStyleMedium2" defaultPivotStyle="PivotStyleLight16"/>
  <colors>
    <mruColors>
      <color rgb="FFFBE122"/>
      <color rgb="FF00482B"/>
      <color rgb="FFEDE394"/>
      <color rgb="FFFAC927"/>
      <color rgb="FFDAAA00"/>
      <color rgb="FF4E4B48"/>
      <color rgb="FF4B514E"/>
      <color rgb="FFD5CA3D"/>
      <color rgb="FFD8C7EE"/>
      <color rgb="FF0F3D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'MFA-13'!$C$49</c:f>
              <c:strCache>
                <c:ptCount val="1"/>
                <c:pt idx="0">
                  <c:v>VALOR </c:v>
                </c:pt>
              </c:strCache>
            </c:strRef>
          </c:tx>
          <c:spPr>
            <a:ln w="34925" cap="rnd">
              <a:solidFill>
                <a:schemeClr val="accent2"/>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'MFA-13'!$D$46:$N$46</c15:sqref>
                  </c15:fullRef>
                </c:ext>
              </c:extLst>
              <c:f>'MFA-13'!$D$46:$F$46</c:f>
              <c:strCache>
                <c:ptCount val="2"/>
                <c:pt idx="0">
                  <c:v>JUNIO</c:v>
                </c:pt>
                <c:pt idx="1">
                  <c:v>DICIEMBRE</c:v>
                </c:pt>
              </c:strCache>
            </c:strRef>
          </c:cat>
          <c:val>
            <c:numRef>
              <c:extLst>
                <c:ext xmlns:c15="http://schemas.microsoft.com/office/drawing/2012/chart" uri="{02D57815-91ED-43cb-92C2-25804820EDAC}">
                  <c15:fullRef>
                    <c15:sqref>'MFA-13'!$D$49:$N$49</c15:sqref>
                  </c15:fullRef>
                </c:ext>
              </c:extLst>
              <c:f>'MFA-13'!$D$49:$F$49</c:f>
              <c:numCache>
                <c:formatCode>General</c:formatCode>
                <c:ptCount val="3"/>
                <c:pt idx="0">
                  <c:v>694</c:v>
                </c:pt>
                <c:pt idx="1">
                  <c:v>646</c:v>
                </c:pt>
              </c:numCache>
            </c:numRef>
          </c:val>
          <c:smooth val="0"/>
          <c:extLst>
            <c:ext xmlns:c16="http://schemas.microsoft.com/office/drawing/2014/chart" uri="{C3380CC4-5D6E-409C-BE32-E72D297353CC}">
              <c16:uniqueId val="{00000000-CB01-48D9-BE18-2357A2FB4763}"/>
            </c:ext>
          </c:extLst>
        </c:ser>
        <c:ser>
          <c:idx val="1"/>
          <c:order val="1"/>
          <c:tx>
            <c:strRef>
              <c:f>'MFA-13'!$C$50</c:f>
              <c:strCache>
                <c:ptCount val="1"/>
                <c:pt idx="0">
                  <c:v>META PONDERADA</c:v>
                </c:pt>
              </c:strCache>
            </c:strRef>
          </c:tx>
          <c:spPr>
            <a:ln w="34925" cap="rnd">
              <a:solidFill>
                <a:srgbClr val="00B050"/>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'MFA-13'!$D$46:$N$46</c15:sqref>
                  </c15:fullRef>
                </c:ext>
              </c:extLst>
              <c:f>'MFA-13'!$D$46:$F$46</c:f>
              <c:strCache>
                <c:ptCount val="2"/>
                <c:pt idx="0">
                  <c:v>JUNIO</c:v>
                </c:pt>
                <c:pt idx="1">
                  <c:v>DICIEMBRE</c:v>
                </c:pt>
              </c:strCache>
            </c:strRef>
          </c:cat>
          <c:val>
            <c:numRef>
              <c:extLst>
                <c:ext xmlns:c15="http://schemas.microsoft.com/office/drawing/2012/chart" uri="{02D57815-91ED-43cb-92C2-25804820EDAC}">
                  <c15:fullRef>
                    <c15:sqref>'MFA-13'!$D$50:$N$50</c15:sqref>
                  </c15:fullRef>
                </c:ext>
              </c:extLst>
              <c:f>'MFA-13'!$D$50:$F$50</c:f>
              <c:numCache>
                <c:formatCode>General</c:formatCode>
                <c:ptCount val="3"/>
                <c:pt idx="0">
                  <c:v>650</c:v>
                </c:pt>
                <c:pt idx="1">
                  <c:v>650</c:v>
                </c:pt>
                <c:pt idx="2">
                  <c:v>0</c:v>
                </c:pt>
              </c:numCache>
            </c:numRef>
          </c:val>
          <c:smooth val="0"/>
          <c:extLst>
            <c:ext xmlns:c16="http://schemas.microsoft.com/office/drawing/2014/chart" uri="{C3380CC4-5D6E-409C-BE32-E72D297353CC}">
              <c16:uniqueId val="{00000001-CB01-48D9-BE18-2357A2FB4763}"/>
            </c:ext>
          </c:extLst>
        </c:ser>
        <c:dLbls>
          <c:showLegendKey val="0"/>
          <c:showVal val="0"/>
          <c:showCatName val="0"/>
          <c:showSerName val="0"/>
          <c:showPercent val="0"/>
          <c:showBubbleSize val="0"/>
        </c:dLbls>
        <c:smooth val="0"/>
        <c:axId val="345228160"/>
        <c:axId val="345223264"/>
      </c:lineChart>
      <c:catAx>
        <c:axId val="345228160"/>
        <c:scaling>
          <c:orientation val="minMax"/>
        </c:scaling>
        <c:delete val="0"/>
        <c:axPos val="b"/>
        <c:numFmt formatCode="General" sourceLinked="0"/>
        <c:majorTickMark val="none"/>
        <c:minorTickMark val="none"/>
        <c:tickLblPos val="nextTo"/>
        <c:spPr>
          <a:noFill/>
          <a:ln w="12700" cap="flat" cmpd="sng" algn="ctr">
            <a:solidFill>
              <a:schemeClr val="tx1">
                <a:lumMod val="15000"/>
                <a:lumOff val="85000"/>
              </a:schemeClr>
            </a:solidFill>
            <a:round/>
          </a:ln>
          <a:effectLst/>
        </c:spPr>
        <c:txPr>
          <a:bodyPr rot="-2700000" spcFirstLastPara="1" vertOverflow="ellipsis"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345223264"/>
        <c:crosses val="autoZero"/>
        <c:auto val="1"/>
        <c:lblAlgn val="ctr"/>
        <c:lblOffset val="100"/>
        <c:noMultiLvlLbl val="0"/>
      </c:catAx>
      <c:valAx>
        <c:axId val="3452232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3452281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b="1">
          <a:solidFill>
            <a:schemeClr val="tx1"/>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'MFA-14'!$C$49</c:f>
              <c:strCache>
                <c:ptCount val="1"/>
                <c:pt idx="0">
                  <c:v>VALOR </c:v>
                </c:pt>
              </c:strCache>
            </c:strRef>
          </c:tx>
          <c:spPr>
            <a:ln w="34925" cap="rnd">
              <a:solidFill>
                <a:schemeClr val="accent2">
                  <a:lumMod val="75000"/>
                </a:schemeClr>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'MFA-14'!$E$46:$O$46</c15:sqref>
                  </c15:fullRef>
                </c:ext>
              </c:extLst>
              <c:f>'MFA-14'!$E$46:$H$46</c:f>
              <c:strCache>
                <c:ptCount val="1"/>
                <c:pt idx="0">
                  <c:v>DICIEMBRE</c:v>
                </c:pt>
              </c:strCache>
            </c:strRef>
          </c:cat>
          <c:val>
            <c:numRef>
              <c:extLst>
                <c:ext xmlns:c15="http://schemas.microsoft.com/office/drawing/2012/chart" uri="{02D57815-91ED-43cb-92C2-25804820EDAC}">
                  <c15:fullRef>
                    <c15:sqref>'MFA-14'!$D$49:$O$49</c15:sqref>
                  </c15:fullRef>
                </c:ext>
              </c:extLst>
              <c:f>'MFA-14'!$D$49:$G$49</c:f>
              <c:numCache>
                <c:formatCode>0%</c:formatCode>
                <c:ptCount val="4"/>
                <c:pt idx="0">
                  <c:v>0.88</c:v>
                </c:pt>
                <c:pt idx="1">
                  <c:v>1</c:v>
                </c:pt>
                <c:pt idx="2">
                  <c:v>0</c:v>
                </c:pt>
                <c:pt idx="3">
                  <c:v>0</c:v>
                </c:pt>
              </c:numCache>
            </c:numRef>
          </c:val>
          <c:smooth val="0"/>
          <c:extLst>
            <c:ext xmlns:c16="http://schemas.microsoft.com/office/drawing/2014/chart" uri="{C3380CC4-5D6E-409C-BE32-E72D297353CC}">
              <c16:uniqueId val="{00000000-D9D8-4EAA-B2F9-7A095E8CFFF3}"/>
            </c:ext>
          </c:extLst>
        </c:ser>
        <c:dLbls>
          <c:showLegendKey val="0"/>
          <c:showVal val="0"/>
          <c:showCatName val="0"/>
          <c:showSerName val="0"/>
          <c:showPercent val="0"/>
          <c:showBubbleSize val="0"/>
        </c:dLbls>
        <c:smooth val="0"/>
        <c:axId val="345228704"/>
        <c:axId val="345223808"/>
      </c:lineChart>
      <c:catAx>
        <c:axId val="345228704"/>
        <c:scaling>
          <c:orientation val="minMax"/>
        </c:scaling>
        <c:delete val="0"/>
        <c:axPos val="b"/>
        <c:numFmt formatCode="General" sourceLinked="0"/>
        <c:majorTickMark val="none"/>
        <c:minorTickMark val="none"/>
        <c:tickLblPos val="nextTo"/>
        <c:spPr>
          <a:noFill/>
          <a:ln w="12700" cap="flat" cmpd="sng" algn="ctr">
            <a:solidFill>
              <a:schemeClr val="tx1">
                <a:lumMod val="15000"/>
                <a:lumOff val="85000"/>
              </a:schemeClr>
            </a:solidFill>
            <a:round/>
          </a:ln>
          <a:effectLst/>
        </c:spPr>
        <c:txPr>
          <a:bodyPr rot="-2700000" spcFirstLastPara="1" vertOverflow="ellipsis"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345223808"/>
        <c:crosses val="autoZero"/>
        <c:auto val="1"/>
        <c:lblAlgn val="ctr"/>
        <c:lblOffset val="100"/>
        <c:noMultiLvlLbl val="0"/>
      </c:catAx>
      <c:valAx>
        <c:axId val="345223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3452287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'MFA-15'!$C$49</c:f>
              <c:strCache>
                <c:ptCount val="1"/>
                <c:pt idx="0">
                  <c:v>VALOR </c:v>
                </c:pt>
              </c:strCache>
            </c:strRef>
          </c:tx>
          <c:spPr>
            <a:ln w="34925" cap="rnd">
              <a:solidFill>
                <a:schemeClr val="accent2">
                  <a:lumMod val="75000"/>
                </a:schemeClr>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'MFA-15'!$D$46:$O$46</c15:sqref>
                  </c15:fullRef>
                </c:ext>
              </c:extLst>
              <c:f>'MFA-15'!$D$46:$G$46</c:f>
              <c:strCache>
                <c:ptCount val="2"/>
                <c:pt idx="0">
                  <c:v>JUNIO</c:v>
                </c:pt>
                <c:pt idx="1">
                  <c:v>DICIEMBRE</c:v>
                </c:pt>
              </c:strCache>
            </c:strRef>
          </c:cat>
          <c:val>
            <c:numRef>
              <c:extLst>
                <c:ext xmlns:c15="http://schemas.microsoft.com/office/drawing/2012/chart" uri="{02D57815-91ED-43cb-92C2-25804820EDAC}">
                  <c15:fullRef>
                    <c15:sqref>'MFA-15'!$D$49:$O$49</c15:sqref>
                  </c15:fullRef>
                </c:ext>
              </c:extLst>
              <c:f>'MFA-15'!$D$49:$G$49</c:f>
              <c:numCache>
                <c:formatCode>0%</c:formatCode>
                <c:ptCount val="4"/>
                <c:pt idx="0">
                  <c:v>0.80645161290322576</c:v>
                </c:pt>
                <c:pt idx="1">
                  <c:v>0.75</c:v>
                </c:pt>
                <c:pt idx="2">
                  <c:v>0</c:v>
                </c:pt>
                <c:pt idx="3">
                  <c:v>0</c:v>
                </c:pt>
              </c:numCache>
            </c:numRef>
          </c:val>
          <c:smooth val="0"/>
          <c:extLst>
            <c:ext xmlns:c16="http://schemas.microsoft.com/office/drawing/2014/chart" uri="{C3380CC4-5D6E-409C-BE32-E72D297353CC}">
              <c16:uniqueId val="{00000000-A1A8-4567-98D9-B1C07597D56D}"/>
            </c:ext>
          </c:extLst>
        </c:ser>
        <c:dLbls>
          <c:showLegendKey val="0"/>
          <c:showVal val="0"/>
          <c:showCatName val="0"/>
          <c:showSerName val="0"/>
          <c:showPercent val="0"/>
          <c:showBubbleSize val="0"/>
        </c:dLbls>
        <c:smooth val="0"/>
        <c:axId val="345228704"/>
        <c:axId val="345223808"/>
      </c:lineChart>
      <c:catAx>
        <c:axId val="345228704"/>
        <c:scaling>
          <c:orientation val="minMax"/>
        </c:scaling>
        <c:delete val="0"/>
        <c:axPos val="b"/>
        <c:numFmt formatCode="General" sourceLinked="0"/>
        <c:majorTickMark val="none"/>
        <c:minorTickMark val="none"/>
        <c:tickLblPos val="nextTo"/>
        <c:spPr>
          <a:noFill/>
          <a:ln w="12700" cap="flat" cmpd="sng" algn="ctr">
            <a:solidFill>
              <a:schemeClr val="tx1">
                <a:lumMod val="15000"/>
                <a:lumOff val="85000"/>
              </a:schemeClr>
            </a:solidFill>
            <a:round/>
          </a:ln>
          <a:effectLst/>
        </c:spPr>
        <c:txPr>
          <a:bodyPr rot="-2700000" spcFirstLastPara="1" vertOverflow="ellipsis"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345223808"/>
        <c:crosses val="autoZero"/>
        <c:auto val="1"/>
        <c:lblAlgn val="ctr"/>
        <c:lblOffset val="100"/>
        <c:noMultiLvlLbl val="0"/>
      </c:catAx>
      <c:valAx>
        <c:axId val="345223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3452287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'MFA-16'!$C$49</c:f>
              <c:strCache>
                <c:ptCount val="1"/>
                <c:pt idx="0">
                  <c:v>VALOR </c:v>
                </c:pt>
              </c:strCache>
            </c:strRef>
          </c:tx>
          <c:spPr>
            <a:ln w="34925" cap="rnd">
              <a:solidFill>
                <a:schemeClr val="accent2">
                  <a:lumMod val="75000"/>
                </a:schemeClr>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'MFA-16'!$D$46:$O$46</c15:sqref>
                  </c15:fullRef>
                </c:ext>
              </c:extLst>
              <c:f>'MFA-16'!$D$46:$G$46</c:f>
              <c:strCache>
                <c:ptCount val="2"/>
                <c:pt idx="0">
                  <c:v>JUNIO</c:v>
                </c:pt>
                <c:pt idx="1">
                  <c:v>DICIEMBRE</c:v>
                </c:pt>
              </c:strCache>
            </c:strRef>
          </c:cat>
          <c:val>
            <c:numRef>
              <c:extLst>
                <c:ext xmlns:c15="http://schemas.microsoft.com/office/drawing/2012/chart" uri="{02D57815-91ED-43cb-92C2-25804820EDAC}">
                  <c15:fullRef>
                    <c15:sqref>'MFA-16'!$D$49:$O$49</c15:sqref>
                  </c15:fullRef>
                </c:ext>
              </c:extLst>
              <c:f>'MFA-16'!$D$49:$G$49</c:f>
              <c:numCache>
                <c:formatCode>0%</c:formatCode>
                <c:ptCount val="4"/>
                <c:pt idx="0">
                  <c:v>0.83864475008386452</c:v>
                </c:pt>
                <c:pt idx="1">
                  <c:v>0.71665765696192751</c:v>
                </c:pt>
                <c:pt idx="2">
                  <c:v>0</c:v>
                </c:pt>
                <c:pt idx="3">
                  <c:v>0</c:v>
                </c:pt>
              </c:numCache>
            </c:numRef>
          </c:val>
          <c:smooth val="0"/>
          <c:extLst>
            <c:ext xmlns:c16="http://schemas.microsoft.com/office/drawing/2014/chart" uri="{C3380CC4-5D6E-409C-BE32-E72D297353CC}">
              <c16:uniqueId val="{00000000-B395-4A03-87A6-7C599B090F77}"/>
            </c:ext>
          </c:extLst>
        </c:ser>
        <c:ser>
          <c:idx val="1"/>
          <c:order val="1"/>
          <c:tx>
            <c:strRef>
              <c:f>'MFA-16'!$C$50</c:f>
              <c:strCache>
                <c:ptCount val="1"/>
                <c:pt idx="0">
                  <c:v>META PONDERADA</c:v>
                </c:pt>
              </c:strCache>
            </c:strRef>
          </c:tx>
          <c:spPr>
            <a:ln w="34925" cap="rnd">
              <a:solidFill>
                <a:srgbClr val="00B050"/>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'MFA-16'!$D$46:$O$46</c15:sqref>
                  </c15:fullRef>
                </c:ext>
              </c:extLst>
              <c:f>'MFA-16'!$D$46:$G$46</c:f>
              <c:strCache>
                <c:ptCount val="2"/>
                <c:pt idx="0">
                  <c:v>JUNIO</c:v>
                </c:pt>
                <c:pt idx="1">
                  <c:v>DICIEMBRE</c:v>
                </c:pt>
              </c:strCache>
            </c:strRef>
          </c:cat>
          <c:val>
            <c:numRef>
              <c:extLst>
                <c:ext xmlns:c15="http://schemas.microsoft.com/office/drawing/2012/chart" uri="{02D57815-91ED-43cb-92C2-25804820EDAC}">
                  <c15:fullRef>
                    <c15:sqref>'MFA-16'!$D$50:$O$50</c15:sqref>
                  </c15:fullRef>
                </c:ext>
              </c:extLst>
              <c:f>'MFA-16'!$D$50:$G$50</c:f>
              <c:numCache>
                <c:formatCode>0%</c:formatCode>
                <c:ptCount val="4"/>
                <c:pt idx="0">
                  <c:v>0.9</c:v>
                </c:pt>
                <c:pt idx="1">
                  <c:v>0.9</c:v>
                </c:pt>
                <c:pt idx="2">
                  <c:v>0</c:v>
                </c:pt>
                <c:pt idx="3">
                  <c:v>0</c:v>
                </c:pt>
              </c:numCache>
            </c:numRef>
          </c:val>
          <c:smooth val="0"/>
          <c:extLst>
            <c:ext xmlns:c16="http://schemas.microsoft.com/office/drawing/2014/chart" uri="{C3380CC4-5D6E-409C-BE32-E72D297353CC}">
              <c16:uniqueId val="{00000001-B395-4A03-87A6-7C599B090F77}"/>
            </c:ext>
          </c:extLst>
        </c:ser>
        <c:dLbls>
          <c:showLegendKey val="0"/>
          <c:showVal val="0"/>
          <c:showCatName val="0"/>
          <c:showSerName val="0"/>
          <c:showPercent val="0"/>
          <c:showBubbleSize val="0"/>
        </c:dLbls>
        <c:smooth val="0"/>
        <c:axId val="345228704"/>
        <c:axId val="345223808"/>
      </c:lineChart>
      <c:catAx>
        <c:axId val="345228704"/>
        <c:scaling>
          <c:orientation val="minMax"/>
        </c:scaling>
        <c:delete val="0"/>
        <c:axPos val="b"/>
        <c:numFmt formatCode="General" sourceLinked="0"/>
        <c:majorTickMark val="none"/>
        <c:minorTickMark val="none"/>
        <c:tickLblPos val="nextTo"/>
        <c:spPr>
          <a:noFill/>
          <a:ln w="12700" cap="flat" cmpd="sng" algn="ctr">
            <a:solidFill>
              <a:schemeClr val="tx1">
                <a:lumMod val="15000"/>
                <a:lumOff val="85000"/>
              </a:schemeClr>
            </a:solidFill>
            <a:round/>
          </a:ln>
          <a:effectLst/>
        </c:spPr>
        <c:txPr>
          <a:bodyPr rot="-2700000" spcFirstLastPara="1" vertOverflow="ellipsis"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345223808"/>
        <c:crosses val="autoZero"/>
        <c:auto val="1"/>
        <c:lblAlgn val="ctr"/>
        <c:lblOffset val="100"/>
        <c:noMultiLvlLbl val="0"/>
      </c:catAx>
      <c:valAx>
        <c:axId val="345223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3452287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'MFA-20'!$C$49</c:f>
              <c:strCache>
                <c:ptCount val="1"/>
                <c:pt idx="0">
                  <c:v>VALOR </c:v>
                </c:pt>
              </c:strCache>
            </c:strRef>
          </c:tx>
          <c:spPr>
            <a:ln w="34925" cap="rnd">
              <a:solidFill>
                <a:schemeClr val="accent2">
                  <a:lumMod val="75000"/>
                </a:schemeClr>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'MFA-20'!$D$46:$O$46</c15:sqref>
                  </c15:fullRef>
                </c:ext>
              </c:extLst>
              <c:f>'MFA-20'!$D$46:$G$46</c:f>
              <c:strCache>
                <c:ptCount val="2"/>
                <c:pt idx="0">
                  <c:v>JUNIO</c:v>
                </c:pt>
                <c:pt idx="1">
                  <c:v>DICIEMBRE</c:v>
                </c:pt>
              </c:strCache>
            </c:strRef>
          </c:cat>
          <c:val>
            <c:numRef>
              <c:extLst>
                <c:ext xmlns:c15="http://schemas.microsoft.com/office/drawing/2012/chart" uri="{02D57815-91ED-43cb-92C2-25804820EDAC}">
                  <c15:fullRef>
                    <c15:sqref>'MFA-20'!$D$49:$O$49</c15:sqref>
                  </c15:fullRef>
                </c:ext>
              </c:extLst>
              <c:f>'MFA-20'!$D$49:$G$49</c:f>
              <c:numCache>
                <c:formatCode>0%</c:formatCode>
                <c:ptCount val="4"/>
                <c:pt idx="0">
                  <c:v>1</c:v>
                </c:pt>
                <c:pt idx="1">
                  <c:v>1</c:v>
                </c:pt>
                <c:pt idx="2">
                  <c:v>0</c:v>
                </c:pt>
                <c:pt idx="3">
                  <c:v>0</c:v>
                </c:pt>
              </c:numCache>
            </c:numRef>
          </c:val>
          <c:smooth val="0"/>
          <c:extLst>
            <c:ext xmlns:c16="http://schemas.microsoft.com/office/drawing/2014/chart" uri="{C3380CC4-5D6E-409C-BE32-E72D297353CC}">
              <c16:uniqueId val="{00000000-4060-4400-A163-7FC4B497C262}"/>
            </c:ext>
          </c:extLst>
        </c:ser>
        <c:ser>
          <c:idx val="1"/>
          <c:order val="1"/>
          <c:tx>
            <c:strRef>
              <c:f>'MFA-20'!$C$50</c:f>
              <c:strCache>
                <c:ptCount val="1"/>
                <c:pt idx="0">
                  <c:v>META PONDERADA</c:v>
                </c:pt>
              </c:strCache>
            </c:strRef>
          </c:tx>
          <c:spPr>
            <a:ln w="34925" cap="rnd">
              <a:solidFill>
                <a:srgbClr val="00B050"/>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'MFA-20'!$D$46:$O$46</c15:sqref>
                  </c15:fullRef>
                </c:ext>
              </c:extLst>
              <c:f>'MFA-20'!$D$46:$G$46</c:f>
              <c:strCache>
                <c:ptCount val="2"/>
                <c:pt idx="0">
                  <c:v>JUNIO</c:v>
                </c:pt>
                <c:pt idx="1">
                  <c:v>DICIEMBRE</c:v>
                </c:pt>
              </c:strCache>
            </c:strRef>
          </c:cat>
          <c:val>
            <c:numRef>
              <c:extLst>
                <c:ext xmlns:c15="http://schemas.microsoft.com/office/drawing/2012/chart" uri="{02D57815-91ED-43cb-92C2-25804820EDAC}">
                  <c15:fullRef>
                    <c15:sqref>'MFA-20'!$D$50:$O$50</c15:sqref>
                  </c15:fullRef>
                </c:ext>
              </c:extLst>
              <c:f>'MFA-20'!$D$50:$G$50</c:f>
              <c:numCache>
                <c:formatCode>0%</c:formatCode>
                <c:ptCount val="4"/>
                <c:pt idx="0">
                  <c:v>0.9</c:v>
                </c:pt>
                <c:pt idx="1">
                  <c:v>0.9</c:v>
                </c:pt>
                <c:pt idx="2">
                  <c:v>0</c:v>
                </c:pt>
                <c:pt idx="3">
                  <c:v>0</c:v>
                </c:pt>
              </c:numCache>
            </c:numRef>
          </c:val>
          <c:smooth val="0"/>
          <c:extLst>
            <c:ext xmlns:c16="http://schemas.microsoft.com/office/drawing/2014/chart" uri="{C3380CC4-5D6E-409C-BE32-E72D297353CC}">
              <c16:uniqueId val="{00000001-4060-4400-A163-7FC4B497C262}"/>
            </c:ext>
          </c:extLst>
        </c:ser>
        <c:dLbls>
          <c:showLegendKey val="0"/>
          <c:showVal val="0"/>
          <c:showCatName val="0"/>
          <c:showSerName val="0"/>
          <c:showPercent val="0"/>
          <c:showBubbleSize val="0"/>
        </c:dLbls>
        <c:smooth val="0"/>
        <c:axId val="345228704"/>
        <c:axId val="345223808"/>
      </c:lineChart>
      <c:catAx>
        <c:axId val="345228704"/>
        <c:scaling>
          <c:orientation val="minMax"/>
        </c:scaling>
        <c:delete val="0"/>
        <c:axPos val="b"/>
        <c:numFmt formatCode="General" sourceLinked="0"/>
        <c:majorTickMark val="none"/>
        <c:minorTickMark val="none"/>
        <c:tickLblPos val="nextTo"/>
        <c:spPr>
          <a:noFill/>
          <a:ln w="12700" cap="flat" cmpd="sng" algn="ctr">
            <a:solidFill>
              <a:schemeClr val="tx1">
                <a:lumMod val="15000"/>
                <a:lumOff val="85000"/>
              </a:schemeClr>
            </a:solidFill>
            <a:round/>
          </a:ln>
          <a:effectLst/>
        </c:spPr>
        <c:txPr>
          <a:bodyPr rot="-2700000" spcFirstLastPara="1" vertOverflow="ellipsis"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345223808"/>
        <c:crosses val="autoZero"/>
        <c:auto val="1"/>
        <c:lblAlgn val="ctr"/>
        <c:lblOffset val="100"/>
        <c:noMultiLvlLbl val="0"/>
      </c:catAx>
      <c:valAx>
        <c:axId val="345223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3452287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'MFA-21'!$C$49</c:f>
              <c:strCache>
                <c:ptCount val="1"/>
                <c:pt idx="0">
                  <c:v>VALOR </c:v>
                </c:pt>
              </c:strCache>
            </c:strRef>
          </c:tx>
          <c:spPr>
            <a:ln w="34925" cap="rnd">
              <a:solidFill>
                <a:schemeClr val="accent2">
                  <a:lumMod val="75000"/>
                </a:schemeClr>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'MFA-21'!$D$46:$O$46</c15:sqref>
                  </c15:fullRef>
                </c:ext>
              </c:extLst>
              <c:f>'MFA-21'!$D$46:$G$46</c:f>
              <c:strCache>
                <c:ptCount val="2"/>
                <c:pt idx="0">
                  <c:v>JUNIO</c:v>
                </c:pt>
                <c:pt idx="1">
                  <c:v>DICIEMBRE</c:v>
                </c:pt>
              </c:strCache>
            </c:strRef>
          </c:cat>
          <c:val>
            <c:numRef>
              <c:extLst>
                <c:ext xmlns:c15="http://schemas.microsoft.com/office/drawing/2012/chart" uri="{02D57815-91ED-43cb-92C2-25804820EDAC}">
                  <c15:fullRef>
                    <c15:sqref>'MFA-21'!$D$49:$O$49</c15:sqref>
                  </c15:fullRef>
                </c:ext>
              </c:extLst>
              <c:f>'MFA-21'!$D$49:$G$49</c:f>
              <c:numCache>
                <c:formatCode>0%</c:formatCode>
                <c:ptCount val="4"/>
                <c:pt idx="0">
                  <c:v>0.99927166788055355</c:v>
                </c:pt>
                <c:pt idx="1">
                  <c:v>0.98933074684772071</c:v>
                </c:pt>
                <c:pt idx="2">
                  <c:v>0</c:v>
                </c:pt>
                <c:pt idx="3">
                  <c:v>0</c:v>
                </c:pt>
              </c:numCache>
            </c:numRef>
          </c:val>
          <c:smooth val="0"/>
          <c:extLst>
            <c:ext xmlns:c16="http://schemas.microsoft.com/office/drawing/2014/chart" uri="{C3380CC4-5D6E-409C-BE32-E72D297353CC}">
              <c16:uniqueId val="{00000000-584F-4420-B9A1-842BF6EB75E2}"/>
            </c:ext>
          </c:extLst>
        </c:ser>
        <c:ser>
          <c:idx val="1"/>
          <c:order val="1"/>
          <c:tx>
            <c:strRef>
              <c:f>'MFA-21'!$C$50</c:f>
              <c:strCache>
                <c:ptCount val="1"/>
                <c:pt idx="0">
                  <c:v>META PONDERADA</c:v>
                </c:pt>
              </c:strCache>
            </c:strRef>
          </c:tx>
          <c:spPr>
            <a:ln w="34925" cap="rnd">
              <a:solidFill>
                <a:srgbClr val="00B050"/>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'MFA-21'!$D$46:$O$46</c15:sqref>
                  </c15:fullRef>
                </c:ext>
              </c:extLst>
              <c:f>'MFA-21'!$D$46:$G$46</c:f>
              <c:strCache>
                <c:ptCount val="2"/>
                <c:pt idx="0">
                  <c:v>JUNIO</c:v>
                </c:pt>
                <c:pt idx="1">
                  <c:v>DICIEMBRE</c:v>
                </c:pt>
              </c:strCache>
            </c:strRef>
          </c:cat>
          <c:val>
            <c:numRef>
              <c:extLst>
                <c:ext xmlns:c15="http://schemas.microsoft.com/office/drawing/2012/chart" uri="{02D57815-91ED-43cb-92C2-25804820EDAC}">
                  <c15:fullRef>
                    <c15:sqref>'MFA-21'!$D$50:$O$50</c15:sqref>
                  </c15:fullRef>
                </c:ext>
              </c:extLst>
              <c:f>'MFA-21'!$D$50:$G$50</c:f>
              <c:numCache>
                <c:formatCode>0%</c:formatCode>
                <c:ptCount val="4"/>
                <c:pt idx="0">
                  <c:v>0.9</c:v>
                </c:pt>
                <c:pt idx="1">
                  <c:v>0.9</c:v>
                </c:pt>
                <c:pt idx="2">
                  <c:v>0</c:v>
                </c:pt>
                <c:pt idx="3">
                  <c:v>0</c:v>
                </c:pt>
              </c:numCache>
            </c:numRef>
          </c:val>
          <c:smooth val="0"/>
          <c:extLst>
            <c:ext xmlns:c16="http://schemas.microsoft.com/office/drawing/2014/chart" uri="{C3380CC4-5D6E-409C-BE32-E72D297353CC}">
              <c16:uniqueId val="{00000001-584F-4420-B9A1-842BF6EB75E2}"/>
            </c:ext>
          </c:extLst>
        </c:ser>
        <c:dLbls>
          <c:showLegendKey val="0"/>
          <c:showVal val="0"/>
          <c:showCatName val="0"/>
          <c:showSerName val="0"/>
          <c:showPercent val="0"/>
          <c:showBubbleSize val="0"/>
        </c:dLbls>
        <c:smooth val="0"/>
        <c:axId val="345228704"/>
        <c:axId val="345223808"/>
      </c:lineChart>
      <c:catAx>
        <c:axId val="345228704"/>
        <c:scaling>
          <c:orientation val="minMax"/>
        </c:scaling>
        <c:delete val="0"/>
        <c:axPos val="b"/>
        <c:numFmt formatCode="General" sourceLinked="0"/>
        <c:majorTickMark val="none"/>
        <c:minorTickMark val="none"/>
        <c:tickLblPos val="nextTo"/>
        <c:spPr>
          <a:noFill/>
          <a:ln w="12700" cap="flat" cmpd="sng" algn="ctr">
            <a:solidFill>
              <a:schemeClr val="tx1">
                <a:lumMod val="15000"/>
                <a:lumOff val="85000"/>
              </a:schemeClr>
            </a:solidFill>
            <a:round/>
          </a:ln>
          <a:effectLst/>
        </c:spPr>
        <c:txPr>
          <a:bodyPr rot="-2700000" spcFirstLastPara="1" vertOverflow="ellipsis"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345223808"/>
        <c:crosses val="autoZero"/>
        <c:auto val="1"/>
        <c:lblAlgn val="ctr"/>
        <c:lblOffset val="100"/>
        <c:noMultiLvlLbl val="0"/>
      </c:catAx>
      <c:valAx>
        <c:axId val="345223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3452287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'INS-6'!$C$50</c:f>
              <c:strCache>
                <c:ptCount val="1"/>
                <c:pt idx="0">
                  <c:v>VALOR </c:v>
                </c:pt>
              </c:strCache>
            </c:strRef>
          </c:tx>
          <c:spPr>
            <a:ln w="34925" cap="rnd">
              <a:solidFill>
                <a:schemeClr val="accent2">
                  <a:lumMod val="75000"/>
                </a:schemeClr>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'INS-6'!$D$47:$O$47</c15:sqref>
                  </c15:fullRef>
                </c:ext>
              </c:extLst>
              <c:f>'INS-6'!$D$47:$G$47</c:f>
              <c:strCache>
                <c:ptCount val="2"/>
                <c:pt idx="0">
                  <c:v>JUNIO</c:v>
                </c:pt>
                <c:pt idx="1">
                  <c:v>DICIEMBRE</c:v>
                </c:pt>
              </c:strCache>
            </c:strRef>
          </c:cat>
          <c:val>
            <c:numRef>
              <c:extLst>
                <c:ext xmlns:c15="http://schemas.microsoft.com/office/drawing/2012/chart" uri="{02D57815-91ED-43cb-92C2-25804820EDAC}">
                  <c15:fullRef>
                    <c15:sqref>'INS-6'!$D$50:$O$50</c15:sqref>
                  </c15:fullRef>
                </c:ext>
              </c:extLst>
              <c:f>'INS-6'!$D$50:$G$50</c:f>
              <c:numCache>
                <c:formatCode>0%</c:formatCode>
                <c:ptCount val="4"/>
                <c:pt idx="0">
                  <c:v>0.70896946564885499</c:v>
                </c:pt>
                <c:pt idx="1">
                  <c:v>0.77767175572519087</c:v>
                </c:pt>
                <c:pt idx="3">
                  <c:v>0</c:v>
                </c:pt>
              </c:numCache>
            </c:numRef>
          </c:val>
          <c:smooth val="0"/>
          <c:extLst>
            <c:ext xmlns:c16="http://schemas.microsoft.com/office/drawing/2014/chart" uri="{C3380CC4-5D6E-409C-BE32-E72D297353CC}">
              <c16:uniqueId val="{00000000-74B7-4E70-953B-D35726F6FEA3}"/>
            </c:ext>
          </c:extLst>
        </c:ser>
        <c:dLbls>
          <c:showLegendKey val="0"/>
          <c:showVal val="0"/>
          <c:showCatName val="0"/>
          <c:showSerName val="0"/>
          <c:showPercent val="0"/>
          <c:showBubbleSize val="0"/>
        </c:dLbls>
        <c:smooth val="0"/>
        <c:axId val="345228704"/>
        <c:axId val="345223808"/>
      </c:lineChart>
      <c:catAx>
        <c:axId val="345228704"/>
        <c:scaling>
          <c:orientation val="minMax"/>
        </c:scaling>
        <c:delete val="0"/>
        <c:axPos val="b"/>
        <c:numFmt formatCode="General" sourceLinked="0"/>
        <c:majorTickMark val="none"/>
        <c:minorTickMark val="none"/>
        <c:tickLblPos val="nextTo"/>
        <c:spPr>
          <a:noFill/>
          <a:ln w="12700" cap="flat" cmpd="sng" algn="ctr">
            <a:solidFill>
              <a:schemeClr val="tx1">
                <a:lumMod val="15000"/>
                <a:lumOff val="85000"/>
              </a:schemeClr>
            </a:solidFill>
            <a:round/>
          </a:ln>
          <a:effectLst/>
        </c:spPr>
        <c:txPr>
          <a:bodyPr rot="-2700000" spcFirstLastPara="1" vertOverflow="ellipsis"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345223808"/>
        <c:crosses val="autoZero"/>
        <c:auto val="1"/>
        <c:lblAlgn val="ctr"/>
        <c:lblOffset val="100"/>
        <c:noMultiLvlLbl val="0"/>
      </c:catAx>
      <c:valAx>
        <c:axId val="345223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3452287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trlProps/ctrlProp1.xml><?xml version="1.0" encoding="utf-8"?>
<formControlPr xmlns="http://schemas.microsoft.com/office/spreadsheetml/2009/9/main" objectType="Radio" firstButton="1" fmlaLink="$E$17" lockText="1" noThreeD="1"/>
</file>

<file path=xl/ctrlProps/ctrlProp10.xml><?xml version="1.0" encoding="utf-8"?>
<formControlPr xmlns="http://schemas.microsoft.com/office/spreadsheetml/2009/9/main" objectType="Radio" checked="Checked" firstButton="1" fmlaLink="$E$17"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checked="Checked" firstButton="1" fmlaLink="$E$17"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checked="Checked" firstButton="1" fmlaLink="$E$17"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checked="Checked" firstButton="1" fmlaLink="$E$17" lockText="1" noThreeD="1"/>
</file>

<file path=xl/ctrlProps/ctrlProp2.xml><?xml version="1.0" encoding="utf-8"?>
<formControlPr xmlns="http://schemas.microsoft.com/office/spreadsheetml/2009/9/main" objectType="Radio" checked="Checked"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checked="Checked" firstButton="1" fmlaLink="$E$17"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checked="Checked" firstButton="1" fmlaLink="$E$17"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8" Type="http://schemas.openxmlformats.org/officeDocument/2006/relationships/hyperlink" Target="#'INS-6'!A1"/><Relationship Id="rId3" Type="http://schemas.openxmlformats.org/officeDocument/2006/relationships/image" Target="../media/image2.png"/><Relationship Id="rId7" Type="http://schemas.openxmlformats.org/officeDocument/2006/relationships/hyperlink" Target="#'MFA-20'!A1"/><Relationship Id="rId2" Type="http://schemas.openxmlformats.org/officeDocument/2006/relationships/hyperlink" Target="#'MFA-13'!A1"/><Relationship Id="rId1" Type="http://schemas.openxmlformats.org/officeDocument/2006/relationships/image" Target="../media/image1.png"/><Relationship Id="rId6" Type="http://schemas.openxmlformats.org/officeDocument/2006/relationships/hyperlink" Target="#'MFA-16'!A1"/><Relationship Id="rId5" Type="http://schemas.openxmlformats.org/officeDocument/2006/relationships/hyperlink" Target="#'MFA-15'!A1"/><Relationship Id="rId4" Type="http://schemas.openxmlformats.org/officeDocument/2006/relationships/hyperlink" Target="#'MFA-14'!A1"/><Relationship Id="rId9" Type="http://schemas.openxmlformats.org/officeDocument/2006/relationships/hyperlink" Target="#'MFA-21'!&#193;rea_de_impresi&#243;n"/></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TRIZ DE INDICADORES'!A1"/><Relationship Id="rId1" Type="http://schemas.openxmlformats.org/officeDocument/2006/relationships/chart" Target="../charts/chart1.xml"/><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TRIZ DE INDICADORES'!A1"/><Relationship Id="rId1" Type="http://schemas.openxmlformats.org/officeDocument/2006/relationships/chart" Target="../charts/chart2.xml"/><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TRIZ DE INDICADORES'!A1"/><Relationship Id="rId1" Type="http://schemas.openxmlformats.org/officeDocument/2006/relationships/chart" Target="../charts/chart3.xml"/><Relationship Id="rId4"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TRIZ DE INDICADORES'!A1"/><Relationship Id="rId1" Type="http://schemas.openxmlformats.org/officeDocument/2006/relationships/chart" Target="../charts/chart4.xml"/><Relationship Id="rId4"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TRIZ DE INDICADORES'!A1"/><Relationship Id="rId1" Type="http://schemas.openxmlformats.org/officeDocument/2006/relationships/chart" Target="../charts/chart5.xml"/><Relationship Id="rId4"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TRIZ DE INDICADORES'!A1"/><Relationship Id="rId1" Type="http://schemas.openxmlformats.org/officeDocument/2006/relationships/chart" Target="../charts/chart6.xml"/><Relationship Id="rId4"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TRIZ DE INDICADORES'!A1"/><Relationship Id="rId1" Type="http://schemas.openxmlformats.org/officeDocument/2006/relationships/chart" Target="../charts/chart7.xml"/><Relationship Id="rId4"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1202532</xdr:colOff>
      <xdr:row>1</xdr:row>
      <xdr:rowOff>35718</xdr:rowOff>
    </xdr:from>
    <xdr:to>
      <xdr:col>2</xdr:col>
      <xdr:colOff>161767</xdr:colOff>
      <xdr:row>5</xdr:row>
      <xdr:rowOff>4015</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97782" y="226218"/>
          <a:ext cx="387985" cy="720000"/>
        </a:xfrm>
        <a:prstGeom prst="rect">
          <a:avLst/>
        </a:prstGeom>
        <a:noFill/>
        <a:ln>
          <a:noFill/>
        </a:ln>
        <a:extLst>
          <a:ext uri="{53640926-AAD7-44D8-BBD7-CCE9431645EC}">
            <a14:shadowObscured xmlns:a14="http://schemas.microsoft.com/office/drawing/2010/main"/>
          </a:ext>
        </a:extLst>
      </xdr:spPr>
    </xdr:pic>
    <xdr:clientData/>
  </xdr:twoCellAnchor>
  <xdr:oneCellAnchor>
    <xdr:from>
      <xdr:col>20</xdr:col>
      <xdr:colOff>212396</xdr:colOff>
      <xdr:row>16</xdr:row>
      <xdr:rowOff>77392</xdr:rowOff>
    </xdr:from>
    <xdr:ext cx="440373" cy="440373"/>
    <xdr:pic>
      <xdr:nvPicPr>
        <xdr:cNvPr id="11" name="Imagen 10">
          <a:hlinkClick xmlns:r="http://schemas.openxmlformats.org/officeDocument/2006/relationships" r:id="rId2"/>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596896" y="2727074"/>
          <a:ext cx="440373" cy="440373"/>
        </a:xfrm>
        <a:prstGeom prst="rect">
          <a:avLst/>
        </a:prstGeom>
      </xdr:spPr>
    </xdr:pic>
    <xdr:clientData/>
  </xdr:oneCellAnchor>
  <xdr:oneCellAnchor>
    <xdr:from>
      <xdr:col>20</xdr:col>
      <xdr:colOff>241527</xdr:colOff>
      <xdr:row>27</xdr:row>
      <xdr:rowOff>272682</xdr:rowOff>
    </xdr:from>
    <xdr:ext cx="440373" cy="440373"/>
    <xdr:pic>
      <xdr:nvPicPr>
        <xdr:cNvPr id="26" name="Imagen 25">
          <a:hlinkClick xmlns:r="http://schemas.openxmlformats.org/officeDocument/2006/relationships" r:id="rId4"/>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38348" y="13675718"/>
          <a:ext cx="440373" cy="440373"/>
        </a:xfrm>
        <a:prstGeom prst="rect">
          <a:avLst/>
        </a:prstGeom>
      </xdr:spPr>
    </xdr:pic>
    <xdr:clientData/>
  </xdr:oneCellAnchor>
  <xdr:oneCellAnchor>
    <xdr:from>
      <xdr:col>20</xdr:col>
      <xdr:colOff>214313</xdr:colOff>
      <xdr:row>42</xdr:row>
      <xdr:rowOff>82182</xdr:rowOff>
    </xdr:from>
    <xdr:ext cx="440373" cy="440373"/>
    <xdr:pic>
      <xdr:nvPicPr>
        <xdr:cNvPr id="34" name="Imagen 33">
          <a:hlinkClick xmlns:r="http://schemas.openxmlformats.org/officeDocument/2006/relationships" r:id="rId5"/>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759738" y="5063757"/>
          <a:ext cx="440373" cy="440373"/>
        </a:xfrm>
        <a:prstGeom prst="rect">
          <a:avLst/>
        </a:prstGeom>
      </xdr:spPr>
    </xdr:pic>
    <xdr:clientData/>
  </xdr:oneCellAnchor>
  <xdr:oneCellAnchor>
    <xdr:from>
      <xdr:col>20</xdr:col>
      <xdr:colOff>190500</xdr:colOff>
      <xdr:row>49</xdr:row>
      <xdr:rowOff>58370</xdr:rowOff>
    </xdr:from>
    <xdr:ext cx="440373" cy="440373"/>
    <xdr:pic>
      <xdr:nvPicPr>
        <xdr:cNvPr id="47" name="Imagen 46">
          <a:hlinkClick xmlns:r="http://schemas.openxmlformats.org/officeDocument/2006/relationships" r:id="rId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735925" y="6325820"/>
          <a:ext cx="440373" cy="440373"/>
        </a:xfrm>
        <a:prstGeom prst="rect">
          <a:avLst/>
        </a:prstGeom>
      </xdr:spPr>
    </xdr:pic>
    <xdr:clientData/>
  </xdr:oneCellAnchor>
  <xdr:oneCellAnchor>
    <xdr:from>
      <xdr:col>20</xdr:col>
      <xdr:colOff>202406</xdr:colOff>
      <xdr:row>56</xdr:row>
      <xdr:rowOff>738187</xdr:rowOff>
    </xdr:from>
    <xdr:ext cx="440373" cy="440373"/>
    <xdr:pic>
      <xdr:nvPicPr>
        <xdr:cNvPr id="54" name="Imagen 53">
          <a:hlinkClick xmlns:r="http://schemas.openxmlformats.org/officeDocument/2006/relationships" r:id="rId7"/>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747831" y="8139112"/>
          <a:ext cx="440373" cy="440373"/>
        </a:xfrm>
        <a:prstGeom prst="rect">
          <a:avLst/>
        </a:prstGeom>
      </xdr:spPr>
    </xdr:pic>
    <xdr:clientData/>
  </xdr:oneCellAnchor>
  <xdr:oneCellAnchor>
    <xdr:from>
      <xdr:col>20</xdr:col>
      <xdr:colOff>239245</xdr:colOff>
      <xdr:row>60</xdr:row>
      <xdr:rowOff>1134785</xdr:rowOff>
    </xdr:from>
    <xdr:ext cx="440373" cy="440373"/>
    <xdr:pic>
      <xdr:nvPicPr>
        <xdr:cNvPr id="58" name="Imagen 57">
          <a:hlinkClick xmlns:r="http://schemas.openxmlformats.org/officeDocument/2006/relationships" r:id="rId8"/>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36066" y="64557678"/>
          <a:ext cx="440373" cy="440373"/>
        </a:xfrm>
        <a:prstGeom prst="rect">
          <a:avLst/>
        </a:prstGeom>
      </xdr:spPr>
    </xdr:pic>
    <xdr:clientData/>
  </xdr:oneCellAnchor>
  <xdr:oneCellAnchor>
    <xdr:from>
      <xdr:col>20</xdr:col>
      <xdr:colOff>142875</xdr:colOff>
      <xdr:row>65</xdr:row>
      <xdr:rowOff>891267</xdr:rowOff>
    </xdr:from>
    <xdr:ext cx="440373" cy="440373"/>
    <xdr:pic>
      <xdr:nvPicPr>
        <xdr:cNvPr id="57" name="Imagen 56">
          <a:hlinkClick xmlns:r="http://schemas.openxmlformats.org/officeDocument/2006/relationships" r:id="rId9"/>
          <a:extLst>
            <a:ext uri="{FF2B5EF4-FFF2-40B4-BE49-F238E27FC236}">
              <a16:creationId xmlns:a16="http://schemas.microsoft.com/office/drawing/2014/main" id="{FD1A8CBB-AF03-4281-99C1-CD81DD2E4EE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098875" y="68399705"/>
          <a:ext cx="440373" cy="44037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2</xdr:col>
      <xdr:colOff>9525</xdr:colOff>
      <xdr:row>26</xdr:row>
      <xdr:rowOff>42861</xdr:rowOff>
    </xdr:from>
    <xdr:to>
      <xdr:col>8</xdr:col>
      <xdr:colOff>781049</xdr:colOff>
      <xdr:row>42</xdr:row>
      <xdr:rowOff>142874</xdr:rowOff>
    </xdr:to>
    <xdr:graphicFrame macro="">
      <xdr:nvGraphicFramePr>
        <xdr:cNvPr id="2" name="3 Gráfico">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82316</xdr:colOff>
      <xdr:row>1</xdr:row>
      <xdr:rowOff>58797</xdr:rowOff>
    </xdr:from>
    <xdr:to>
      <xdr:col>2</xdr:col>
      <xdr:colOff>313751</xdr:colOff>
      <xdr:row>3</xdr:row>
      <xdr:rowOff>105832</xdr:rowOff>
    </xdr:to>
    <xdr:pic>
      <xdr:nvPicPr>
        <xdr:cNvPr id="6" name="Imagen 5">
          <a:hlinkClick xmlns:r="http://schemas.openxmlformats.org/officeDocument/2006/relationships" r:id="rId2"/>
          <a:extLst>
            <a:ext uri="{FF2B5EF4-FFF2-40B4-BE49-F238E27FC236}">
              <a16:creationId xmlns:a16="http://schemas.microsoft.com/office/drawing/2014/main" id="{00000000-0008-0000-0100-000006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49016" y="192147"/>
          <a:ext cx="660060" cy="428035"/>
        </a:xfrm>
        <a:prstGeom prst="rect">
          <a:avLst/>
        </a:prstGeom>
      </xdr:spPr>
    </xdr:pic>
    <xdr:clientData/>
  </xdr:twoCellAnchor>
  <xdr:twoCellAnchor editAs="oneCell">
    <xdr:from>
      <xdr:col>2</xdr:col>
      <xdr:colOff>1131094</xdr:colOff>
      <xdr:row>4</xdr:row>
      <xdr:rowOff>23812</xdr:rowOff>
    </xdr:from>
    <xdr:to>
      <xdr:col>2</xdr:col>
      <xdr:colOff>1538478</xdr:colOff>
      <xdr:row>7</xdr:row>
      <xdr:rowOff>184499</xdr:rowOff>
    </xdr:to>
    <xdr:pic>
      <xdr:nvPicPr>
        <xdr:cNvPr id="7" name="Imagen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1821657" y="738187"/>
          <a:ext cx="407384" cy="756000"/>
        </a:xfrm>
        <a:prstGeom prst="rect">
          <a:avLst/>
        </a:prstGeom>
        <a:noFill/>
        <a:ln>
          <a:noFill/>
        </a:ln>
        <a:extLst>
          <a:ext uri="{53640926-AAD7-44D8-BBD7-CCE9431645EC}">
            <a14:shadowObscured xmlns:a14="http://schemas.microsoft.com/office/drawing/2010/main"/>
          </a:ext>
        </a:extLst>
      </xdr:spPr>
    </xdr:pic>
    <xdr:clientData/>
  </xdr:twoCellAnchor>
  <mc:AlternateContent xmlns:mc="http://schemas.openxmlformats.org/markup-compatibility/2006">
    <mc:Choice xmlns:a14="http://schemas.microsoft.com/office/drawing/2010/main" Requires="a14">
      <xdr:twoCellAnchor editAs="oneCell">
        <xdr:from>
          <xdr:col>5</xdr:col>
          <xdr:colOff>28575</xdr:colOff>
          <xdr:row>16</xdr:row>
          <xdr:rowOff>142875</xdr:rowOff>
        </xdr:from>
        <xdr:to>
          <xdr:col>5</xdr:col>
          <xdr:colOff>895350</xdr:colOff>
          <xdr:row>16</xdr:row>
          <xdr:rowOff>333375</xdr:rowOff>
        </xdr:to>
        <xdr:sp macro="" textlink="">
          <xdr:nvSpPr>
            <xdr:cNvPr id="346119" name="Option Button 7" hidden="1">
              <a:extLst>
                <a:ext uri="{63B3BB69-23CF-44E3-9099-C40C66FF867C}">
                  <a14:compatExt spid="_x0000_s346119"/>
                </a:ext>
                <a:ext uri="{FF2B5EF4-FFF2-40B4-BE49-F238E27FC236}">
                  <a16:creationId xmlns:a16="http://schemas.microsoft.com/office/drawing/2014/main" id="{00000000-0008-0000-0100-0000074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16</xdr:row>
          <xdr:rowOff>123825</xdr:rowOff>
        </xdr:from>
        <xdr:to>
          <xdr:col>5</xdr:col>
          <xdr:colOff>47625</xdr:colOff>
          <xdr:row>16</xdr:row>
          <xdr:rowOff>333375</xdr:rowOff>
        </xdr:to>
        <xdr:sp macro="" textlink="">
          <xdr:nvSpPr>
            <xdr:cNvPr id="346120" name="Option Button 8" hidden="1">
              <a:extLst>
                <a:ext uri="{63B3BB69-23CF-44E3-9099-C40C66FF867C}">
                  <a14:compatExt spid="_x0000_s346120"/>
                </a:ext>
                <a:ext uri="{FF2B5EF4-FFF2-40B4-BE49-F238E27FC236}">
                  <a16:creationId xmlns:a16="http://schemas.microsoft.com/office/drawing/2014/main" id="{00000000-0008-0000-0100-0000084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16</xdr:row>
          <xdr:rowOff>123825</xdr:rowOff>
        </xdr:from>
        <xdr:to>
          <xdr:col>7</xdr:col>
          <xdr:colOff>104775</xdr:colOff>
          <xdr:row>16</xdr:row>
          <xdr:rowOff>333375</xdr:rowOff>
        </xdr:to>
        <xdr:sp macro="" textlink="">
          <xdr:nvSpPr>
            <xdr:cNvPr id="346121" name="Option Button 9" hidden="1">
              <a:extLst>
                <a:ext uri="{63B3BB69-23CF-44E3-9099-C40C66FF867C}">
                  <a14:compatExt spid="_x0000_s346121"/>
                </a:ext>
                <a:ext uri="{FF2B5EF4-FFF2-40B4-BE49-F238E27FC236}">
                  <a16:creationId xmlns:a16="http://schemas.microsoft.com/office/drawing/2014/main" id="{00000000-0008-0000-0100-0000094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RELATIVO</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9525</xdr:colOff>
      <xdr:row>26</xdr:row>
      <xdr:rowOff>42861</xdr:rowOff>
    </xdr:from>
    <xdr:to>
      <xdr:col>8</xdr:col>
      <xdr:colOff>781049</xdr:colOff>
      <xdr:row>42</xdr:row>
      <xdr:rowOff>142874</xdr:rowOff>
    </xdr:to>
    <xdr:graphicFrame macro="">
      <xdr:nvGraphicFramePr>
        <xdr:cNvPr id="2" name="3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28575</xdr:colOff>
          <xdr:row>16</xdr:row>
          <xdr:rowOff>142875</xdr:rowOff>
        </xdr:from>
        <xdr:to>
          <xdr:col>5</xdr:col>
          <xdr:colOff>895350</xdr:colOff>
          <xdr:row>16</xdr:row>
          <xdr:rowOff>333375</xdr:rowOff>
        </xdr:to>
        <xdr:sp macro="" textlink="">
          <xdr:nvSpPr>
            <xdr:cNvPr id="379905" name="Option Button 1" hidden="1">
              <a:extLst>
                <a:ext uri="{63B3BB69-23CF-44E3-9099-C40C66FF867C}">
                  <a14:compatExt spid="_x0000_s379905"/>
                </a:ext>
                <a:ext uri="{FF2B5EF4-FFF2-40B4-BE49-F238E27FC236}">
                  <a16:creationId xmlns:a16="http://schemas.microsoft.com/office/drawing/2014/main" id="{00000000-0008-0000-0200-000001C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16</xdr:row>
          <xdr:rowOff>123825</xdr:rowOff>
        </xdr:from>
        <xdr:to>
          <xdr:col>5</xdr:col>
          <xdr:colOff>47625</xdr:colOff>
          <xdr:row>16</xdr:row>
          <xdr:rowOff>333375</xdr:rowOff>
        </xdr:to>
        <xdr:sp macro="" textlink="">
          <xdr:nvSpPr>
            <xdr:cNvPr id="379906" name="Option Button 2" hidden="1">
              <a:extLst>
                <a:ext uri="{63B3BB69-23CF-44E3-9099-C40C66FF867C}">
                  <a14:compatExt spid="_x0000_s379906"/>
                </a:ext>
                <a:ext uri="{FF2B5EF4-FFF2-40B4-BE49-F238E27FC236}">
                  <a16:creationId xmlns:a16="http://schemas.microsoft.com/office/drawing/2014/main" id="{00000000-0008-0000-0200-000002C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xdr:twoCellAnchor editAs="oneCell">
    <xdr:from>
      <xdr:col>1</xdr:col>
      <xdr:colOff>82316</xdr:colOff>
      <xdr:row>1</xdr:row>
      <xdr:rowOff>58797</xdr:rowOff>
    </xdr:from>
    <xdr:to>
      <xdr:col>2</xdr:col>
      <xdr:colOff>294701</xdr:colOff>
      <xdr:row>3</xdr:row>
      <xdr:rowOff>105832</xdr:rowOff>
    </xdr:to>
    <xdr:pic>
      <xdr:nvPicPr>
        <xdr:cNvPr id="5" name="Imagen 4">
          <a:hlinkClick xmlns:r="http://schemas.openxmlformats.org/officeDocument/2006/relationships" r:id="rId2"/>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49016" y="163572"/>
          <a:ext cx="660060" cy="447085"/>
        </a:xfrm>
        <a:prstGeom prst="rect">
          <a:avLst/>
        </a:prstGeom>
      </xdr:spPr>
    </xdr:pic>
    <xdr:clientData/>
  </xdr:twoCellAnchor>
  <xdr:twoCellAnchor editAs="oneCell">
    <xdr:from>
      <xdr:col>2</xdr:col>
      <xdr:colOff>1119188</xdr:colOff>
      <xdr:row>4</xdr:row>
      <xdr:rowOff>35719</xdr:rowOff>
    </xdr:from>
    <xdr:to>
      <xdr:col>2</xdr:col>
      <xdr:colOff>1526572</xdr:colOff>
      <xdr:row>7</xdr:row>
      <xdr:rowOff>184500</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1833563" y="731044"/>
          <a:ext cx="407384" cy="748856"/>
        </a:xfrm>
        <a:prstGeom prst="rect">
          <a:avLst/>
        </a:prstGeom>
        <a:noFill/>
        <a:ln>
          <a:noFill/>
        </a:ln>
        <a:extLst>
          <a:ext uri="{53640926-AAD7-44D8-BBD7-CCE9431645EC}">
            <a14:shadowObscured xmlns:a14="http://schemas.microsoft.com/office/drawing/2010/main"/>
          </a:ext>
        </a:extLst>
      </xdr:spPr>
    </xdr:pic>
    <xdr:clientData/>
  </xdr:twoCellAnchor>
  <mc:AlternateContent xmlns:mc="http://schemas.openxmlformats.org/markup-compatibility/2006">
    <mc:Choice xmlns:a14="http://schemas.microsoft.com/office/drawing/2010/main" Requires="a14">
      <xdr:twoCellAnchor editAs="oneCell">
        <xdr:from>
          <xdr:col>5</xdr:col>
          <xdr:colOff>895350</xdr:colOff>
          <xdr:row>16</xdr:row>
          <xdr:rowOff>123825</xdr:rowOff>
        </xdr:from>
        <xdr:to>
          <xdr:col>7</xdr:col>
          <xdr:colOff>104775</xdr:colOff>
          <xdr:row>16</xdr:row>
          <xdr:rowOff>333375</xdr:rowOff>
        </xdr:to>
        <xdr:sp macro="" textlink="">
          <xdr:nvSpPr>
            <xdr:cNvPr id="379907" name="Option Button 3" hidden="1">
              <a:extLst>
                <a:ext uri="{63B3BB69-23CF-44E3-9099-C40C66FF867C}">
                  <a14:compatExt spid="_x0000_s379907"/>
                </a:ext>
                <a:ext uri="{FF2B5EF4-FFF2-40B4-BE49-F238E27FC236}">
                  <a16:creationId xmlns:a16="http://schemas.microsoft.com/office/drawing/2014/main" id="{00000000-0008-0000-0200-000003C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RELATIVO</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2</xdr:col>
      <xdr:colOff>9525</xdr:colOff>
      <xdr:row>26</xdr:row>
      <xdr:rowOff>42861</xdr:rowOff>
    </xdr:from>
    <xdr:to>
      <xdr:col>8</xdr:col>
      <xdr:colOff>781049</xdr:colOff>
      <xdr:row>42</xdr:row>
      <xdr:rowOff>142874</xdr:rowOff>
    </xdr:to>
    <xdr:graphicFrame macro="">
      <xdr:nvGraphicFramePr>
        <xdr:cNvPr id="2" name="3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28575</xdr:colOff>
          <xdr:row>16</xdr:row>
          <xdr:rowOff>142875</xdr:rowOff>
        </xdr:from>
        <xdr:to>
          <xdr:col>5</xdr:col>
          <xdr:colOff>895350</xdr:colOff>
          <xdr:row>17</xdr:row>
          <xdr:rowOff>9525</xdr:rowOff>
        </xdr:to>
        <xdr:sp macro="" textlink="">
          <xdr:nvSpPr>
            <xdr:cNvPr id="380929" name="Option Button 1" hidden="1">
              <a:extLst>
                <a:ext uri="{63B3BB69-23CF-44E3-9099-C40C66FF867C}">
                  <a14:compatExt spid="_x0000_s380929"/>
                </a:ext>
                <a:ext uri="{FF2B5EF4-FFF2-40B4-BE49-F238E27FC236}">
                  <a16:creationId xmlns:a16="http://schemas.microsoft.com/office/drawing/2014/main" id="{00000000-0008-0000-0300-000001D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16</xdr:row>
          <xdr:rowOff>123825</xdr:rowOff>
        </xdr:from>
        <xdr:to>
          <xdr:col>5</xdr:col>
          <xdr:colOff>47625</xdr:colOff>
          <xdr:row>17</xdr:row>
          <xdr:rowOff>9525</xdr:rowOff>
        </xdr:to>
        <xdr:sp macro="" textlink="">
          <xdr:nvSpPr>
            <xdr:cNvPr id="380930" name="Option Button 2" hidden="1">
              <a:extLst>
                <a:ext uri="{63B3BB69-23CF-44E3-9099-C40C66FF867C}">
                  <a14:compatExt spid="_x0000_s380930"/>
                </a:ext>
                <a:ext uri="{FF2B5EF4-FFF2-40B4-BE49-F238E27FC236}">
                  <a16:creationId xmlns:a16="http://schemas.microsoft.com/office/drawing/2014/main" id="{00000000-0008-0000-0300-000002D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xdr:twoCellAnchor editAs="oneCell">
    <xdr:from>
      <xdr:col>1</xdr:col>
      <xdr:colOff>82316</xdr:colOff>
      <xdr:row>1</xdr:row>
      <xdr:rowOff>58797</xdr:rowOff>
    </xdr:from>
    <xdr:to>
      <xdr:col>2</xdr:col>
      <xdr:colOff>294701</xdr:colOff>
      <xdr:row>3</xdr:row>
      <xdr:rowOff>105832</xdr:rowOff>
    </xdr:to>
    <xdr:pic>
      <xdr:nvPicPr>
        <xdr:cNvPr id="5" name="Imagen 4">
          <a:hlinkClick xmlns:r="http://schemas.openxmlformats.org/officeDocument/2006/relationships" r:id="rId2"/>
          <a:extLst>
            <a:ext uri="{FF2B5EF4-FFF2-40B4-BE49-F238E27FC236}">
              <a16:creationId xmlns:a16="http://schemas.microsoft.com/office/drawing/2014/main" id="{00000000-0008-0000-0300-00000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49016" y="163572"/>
          <a:ext cx="660060" cy="447085"/>
        </a:xfrm>
        <a:prstGeom prst="rect">
          <a:avLst/>
        </a:prstGeom>
      </xdr:spPr>
    </xdr:pic>
    <xdr:clientData/>
  </xdr:twoCellAnchor>
  <xdr:twoCellAnchor editAs="oneCell">
    <xdr:from>
      <xdr:col>2</xdr:col>
      <xdr:colOff>1119188</xdr:colOff>
      <xdr:row>4</xdr:row>
      <xdr:rowOff>35719</xdr:rowOff>
    </xdr:from>
    <xdr:to>
      <xdr:col>2</xdr:col>
      <xdr:colOff>1526572</xdr:colOff>
      <xdr:row>7</xdr:row>
      <xdr:rowOff>184500</xdr:rowOff>
    </xdr:to>
    <xdr:pic>
      <xdr:nvPicPr>
        <xdr:cNvPr id="6" name="Imagen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1833563" y="731044"/>
          <a:ext cx="407384" cy="748856"/>
        </a:xfrm>
        <a:prstGeom prst="rect">
          <a:avLst/>
        </a:prstGeom>
        <a:noFill/>
        <a:ln>
          <a:noFill/>
        </a:ln>
        <a:extLst>
          <a:ext uri="{53640926-AAD7-44D8-BBD7-CCE9431645EC}">
            <a14:shadowObscured xmlns:a14="http://schemas.microsoft.com/office/drawing/2010/main"/>
          </a:ext>
        </a:extLst>
      </xdr:spPr>
    </xdr:pic>
    <xdr:clientData/>
  </xdr:twoCellAnchor>
  <mc:AlternateContent xmlns:mc="http://schemas.openxmlformats.org/markup-compatibility/2006">
    <mc:Choice xmlns:a14="http://schemas.microsoft.com/office/drawing/2010/main" Requires="a14">
      <xdr:twoCellAnchor editAs="oneCell">
        <xdr:from>
          <xdr:col>5</xdr:col>
          <xdr:colOff>895350</xdr:colOff>
          <xdr:row>16</xdr:row>
          <xdr:rowOff>123825</xdr:rowOff>
        </xdr:from>
        <xdr:to>
          <xdr:col>7</xdr:col>
          <xdr:colOff>104775</xdr:colOff>
          <xdr:row>17</xdr:row>
          <xdr:rowOff>9525</xdr:rowOff>
        </xdr:to>
        <xdr:sp macro="" textlink="">
          <xdr:nvSpPr>
            <xdr:cNvPr id="380931" name="Option Button 3" hidden="1">
              <a:extLst>
                <a:ext uri="{63B3BB69-23CF-44E3-9099-C40C66FF867C}">
                  <a14:compatExt spid="_x0000_s380931"/>
                </a:ext>
                <a:ext uri="{FF2B5EF4-FFF2-40B4-BE49-F238E27FC236}">
                  <a16:creationId xmlns:a16="http://schemas.microsoft.com/office/drawing/2014/main" id="{00000000-0008-0000-0300-000003D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RELATIVO</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2</xdr:col>
      <xdr:colOff>9525</xdr:colOff>
      <xdr:row>26</xdr:row>
      <xdr:rowOff>42861</xdr:rowOff>
    </xdr:from>
    <xdr:to>
      <xdr:col>8</xdr:col>
      <xdr:colOff>781049</xdr:colOff>
      <xdr:row>42</xdr:row>
      <xdr:rowOff>142874</xdr:rowOff>
    </xdr:to>
    <xdr:graphicFrame macro="">
      <xdr:nvGraphicFramePr>
        <xdr:cNvPr id="2" name="3 Gráfico">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28575</xdr:colOff>
          <xdr:row>16</xdr:row>
          <xdr:rowOff>142875</xdr:rowOff>
        </xdr:from>
        <xdr:to>
          <xdr:col>5</xdr:col>
          <xdr:colOff>895350</xdr:colOff>
          <xdr:row>16</xdr:row>
          <xdr:rowOff>333375</xdr:rowOff>
        </xdr:to>
        <xdr:sp macro="" textlink="">
          <xdr:nvSpPr>
            <xdr:cNvPr id="381953" name="Option Button 1" hidden="1">
              <a:extLst>
                <a:ext uri="{63B3BB69-23CF-44E3-9099-C40C66FF867C}">
                  <a14:compatExt spid="_x0000_s381953"/>
                </a:ext>
                <a:ext uri="{FF2B5EF4-FFF2-40B4-BE49-F238E27FC236}">
                  <a16:creationId xmlns:a16="http://schemas.microsoft.com/office/drawing/2014/main" id="{00000000-0008-0000-0400-000001D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16</xdr:row>
          <xdr:rowOff>123825</xdr:rowOff>
        </xdr:from>
        <xdr:to>
          <xdr:col>5</xdr:col>
          <xdr:colOff>47625</xdr:colOff>
          <xdr:row>16</xdr:row>
          <xdr:rowOff>333375</xdr:rowOff>
        </xdr:to>
        <xdr:sp macro="" textlink="">
          <xdr:nvSpPr>
            <xdr:cNvPr id="381954" name="Option Button 2" hidden="1">
              <a:extLst>
                <a:ext uri="{63B3BB69-23CF-44E3-9099-C40C66FF867C}">
                  <a14:compatExt spid="_x0000_s381954"/>
                </a:ext>
                <a:ext uri="{FF2B5EF4-FFF2-40B4-BE49-F238E27FC236}">
                  <a16:creationId xmlns:a16="http://schemas.microsoft.com/office/drawing/2014/main" id="{00000000-0008-0000-0400-000002D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xdr:twoCellAnchor editAs="oneCell">
    <xdr:from>
      <xdr:col>1</xdr:col>
      <xdr:colOff>82316</xdr:colOff>
      <xdr:row>1</xdr:row>
      <xdr:rowOff>58797</xdr:rowOff>
    </xdr:from>
    <xdr:to>
      <xdr:col>2</xdr:col>
      <xdr:colOff>294701</xdr:colOff>
      <xdr:row>3</xdr:row>
      <xdr:rowOff>105832</xdr:rowOff>
    </xdr:to>
    <xdr:pic>
      <xdr:nvPicPr>
        <xdr:cNvPr id="5" name="Imagen 4">
          <a:hlinkClick xmlns:r="http://schemas.openxmlformats.org/officeDocument/2006/relationships" r:id="rId2"/>
          <a:extLst>
            <a:ext uri="{FF2B5EF4-FFF2-40B4-BE49-F238E27FC236}">
              <a16:creationId xmlns:a16="http://schemas.microsoft.com/office/drawing/2014/main" id="{00000000-0008-0000-0400-00000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49016" y="163572"/>
          <a:ext cx="660060" cy="447085"/>
        </a:xfrm>
        <a:prstGeom prst="rect">
          <a:avLst/>
        </a:prstGeom>
      </xdr:spPr>
    </xdr:pic>
    <xdr:clientData/>
  </xdr:twoCellAnchor>
  <xdr:twoCellAnchor editAs="oneCell">
    <xdr:from>
      <xdr:col>2</xdr:col>
      <xdr:colOff>1119188</xdr:colOff>
      <xdr:row>4</xdr:row>
      <xdr:rowOff>35719</xdr:rowOff>
    </xdr:from>
    <xdr:to>
      <xdr:col>2</xdr:col>
      <xdr:colOff>1526572</xdr:colOff>
      <xdr:row>7</xdr:row>
      <xdr:rowOff>184500</xdr:rowOff>
    </xdr:to>
    <xdr:pic>
      <xdr:nvPicPr>
        <xdr:cNvPr id="6" name="Imagen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1833563" y="731044"/>
          <a:ext cx="407384" cy="748856"/>
        </a:xfrm>
        <a:prstGeom prst="rect">
          <a:avLst/>
        </a:prstGeom>
        <a:noFill/>
        <a:ln>
          <a:noFill/>
        </a:ln>
        <a:extLst>
          <a:ext uri="{53640926-AAD7-44D8-BBD7-CCE9431645EC}">
            <a14:shadowObscured xmlns:a14="http://schemas.microsoft.com/office/drawing/2010/main"/>
          </a:ext>
        </a:extLst>
      </xdr:spPr>
    </xdr:pic>
    <xdr:clientData/>
  </xdr:twoCellAnchor>
  <mc:AlternateContent xmlns:mc="http://schemas.openxmlformats.org/markup-compatibility/2006">
    <mc:Choice xmlns:a14="http://schemas.microsoft.com/office/drawing/2010/main" Requires="a14">
      <xdr:twoCellAnchor editAs="oneCell">
        <xdr:from>
          <xdr:col>5</xdr:col>
          <xdr:colOff>895350</xdr:colOff>
          <xdr:row>16</xdr:row>
          <xdr:rowOff>123825</xdr:rowOff>
        </xdr:from>
        <xdr:to>
          <xdr:col>7</xdr:col>
          <xdr:colOff>104775</xdr:colOff>
          <xdr:row>16</xdr:row>
          <xdr:rowOff>333375</xdr:rowOff>
        </xdr:to>
        <xdr:sp macro="" textlink="">
          <xdr:nvSpPr>
            <xdr:cNvPr id="381955" name="Option Button 3" hidden="1">
              <a:extLst>
                <a:ext uri="{63B3BB69-23CF-44E3-9099-C40C66FF867C}">
                  <a14:compatExt spid="_x0000_s381955"/>
                </a:ext>
                <a:ext uri="{FF2B5EF4-FFF2-40B4-BE49-F238E27FC236}">
                  <a16:creationId xmlns:a16="http://schemas.microsoft.com/office/drawing/2014/main" id="{00000000-0008-0000-0400-000003D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RELATIVO</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2</xdr:col>
      <xdr:colOff>9525</xdr:colOff>
      <xdr:row>26</xdr:row>
      <xdr:rowOff>71436</xdr:rowOff>
    </xdr:from>
    <xdr:to>
      <xdr:col>8</xdr:col>
      <xdr:colOff>781049</xdr:colOff>
      <xdr:row>42</xdr:row>
      <xdr:rowOff>171449</xdr:rowOff>
    </xdr:to>
    <xdr:graphicFrame macro="">
      <xdr:nvGraphicFramePr>
        <xdr:cNvPr id="2" name="3 Gráfico">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28575</xdr:colOff>
          <xdr:row>16</xdr:row>
          <xdr:rowOff>142875</xdr:rowOff>
        </xdr:from>
        <xdr:to>
          <xdr:col>5</xdr:col>
          <xdr:colOff>895350</xdr:colOff>
          <xdr:row>16</xdr:row>
          <xdr:rowOff>333375</xdr:rowOff>
        </xdr:to>
        <xdr:sp macro="" textlink="">
          <xdr:nvSpPr>
            <xdr:cNvPr id="389121" name="Option Button 1" hidden="1">
              <a:extLst>
                <a:ext uri="{63B3BB69-23CF-44E3-9099-C40C66FF867C}">
                  <a14:compatExt spid="_x0000_s389121"/>
                </a:ext>
                <a:ext uri="{FF2B5EF4-FFF2-40B4-BE49-F238E27FC236}">
                  <a16:creationId xmlns:a16="http://schemas.microsoft.com/office/drawing/2014/main" id="{00000000-0008-0000-0600-000001F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16</xdr:row>
          <xdr:rowOff>123825</xdr:rowOff>
        </xdr:from>
        <xdr:to>
          <xdr:col>5</xdr:col>
          <xdr:colOff>47625</xdr:colOff>
          <xdr:row>16</xdr:row>
          <xdr:rowOff>333375</xdr:rowOff>
        </xdr:to>
        <xdr:sp macro="" textlink="">
          <xdr:nvSpPr>
            <xdr:cNvPr id="389122" name="Option Button 2" hidden="1">
              <a:extLst>
                <a:ext uri="{63B3BB69-23CF-44E3-9099-C40C66FF867C}">
                  <a14:compatExt spid="_x0000_s389122"/>
                </a:ext>
                <a:ext uri="{FF2B5EF4-FFF2-40B4-BE49-F238E27FC236}">
                  <a16:creationId xmlns:a16="http://schemas.microsoft.com/office/drawing/2014/main" id="{00000000-0008-0000-0600-000002F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xdr:oneCellAnchor>
    <xdr:from>
      <xdr:col>1</xdr:col>
      <xdr:colOff>82316</xdr:colOff>
      <xdr:row>1</xdr:row>
      <xdr:rowOff>58797</xdr:rowOff>
    </xdr:from>
    <xdr:ext cx="660620" cy="450447"/>
    <xdr:pic>
      <xdr:nvPicPr>
        <xdr:cNvPr id="3" name="Imagen 2">
          <a:hlinkClick xmlns:r="http://schemas.openxmlformats.org/officeDocument/2006/relationships" r:id="rId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56636" y="157857"/>
          <a:ext cx="660620" cy="450447"/>
        </a:xfrm>
        <a:prstGeom prst="rect">
          <a:avLst/>
        </a:prstGeom>
      </xdr:spPr>
    </xdr:pic>
    <xdr:clientData/>
  </xdr:oneCellAnchor>
  <xdr:oneCellAnchor>
    <xdr:from>
      <xdr:col>2</xdr:col>
      <xdr:colOff>1119188</xdr:colOff>
      <xdr:row>4</xdr:row>
      <xdr:rowOff>35719</xdr:rowOff>
    </xdr:from>
    <xdr:ext cx="407384" cy="753898"/>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1850708" y="721519"/>
          <a:ext cx="407384" cy="753898"/>
        </a:xfrm>
        <a:prstGeom prst="rect">
          <a:avLst/>
        </a:prstGeom>
        <a:noFill/>
        <a:ln>
          <a:noFill/>
        </a:ln>
        <a:extLst>
          <a:ext uri="{53640926-AAD7-44D8-BBD7-CCE9431645EC}">
            <a14:shadowObscured xmlns:a14="http://schemas.microsoft.com/office/drawing/2010/main"/>
          </a:ext>
        </a:extLst>
      </xdr:spPr>
    </xdr:pic>
    <xdr:clientData/>
  </xdr:oneCellAnchor>
  <mc:AlternateContent xmlns:mc="http://schemas.openxmlformats.org/markup-compatibility/2006">
    <mc:Choice xmlns:a14="http://schemas.microsoft.com/office/drawing/2010/main" Requires="a14">
      <xdr:twoCellAnchor editAs="oneCell">
        <xdr:from>
          <xdr:col>5</xdr:col>
          <xdr:colOff>895350</xdr:colOff>
          <xdr:row>16</xdr:row>
          <xdr:rowOff>123825</xdr:rowOff>
        </xdr:from>
        <xdr:to>
          <xdr:col>7</xdr:col>
          <xdr:colOff>104775</xdr:colOff>
          <xdr:row>16</xdr:row>
          <xdr:rowOff>333375</xdr:rowOff>
        </xdr:to>
        <xdr:sp macro="" textlink="">
          <xdr:nvSpPr>
            <xdr:cNvPr id="389123" name="Option Button 3" hidden="1">
              <a:extLst>
                <a:ext uri="{63B3BB69-23CF-44E3-9099-C40C66FF867C}">
                  <a14:compatExt spid="_x0000_s389123"/>
                </a:ext>
                <a:ext uri="{FF2B5EF4-FFF2-40B4-BE49-F238E27FC236}">
                  <a16:creationId xmlns:a16="http://schemas.microsoft.com/office/drawing/2014/main" id="{00000000-0008-0000-0600-000003F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RELATIVO</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2</xdr:col>
      <xdr:colOff>9525</xdr:colOff>
      <xdr:row>26</xdr:row>
      <xdr:rowOff>71436</xdr:rowOff>
    </xdr:from>
    <xdr:to>
      <xdr:col>8</xdr:col>
      <xdr:colOff>781049</xdr:colOff>
      <xdr:row>42</xdr:row>
      <xdr:rowOff>171449</xdr:rowOff>
    </xdr:to>
    <xdr:graphicFrame macro="">
      <xdr:nvGraphicFramePr>
        <xdr:cNvPr id="2" name="3 Gráfico">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28575</xdr:colOff>
          <xdr:row>16</xdr:row>
          <xdr:rowOff>142875</xdr:rowOff>
        </xdr:from>
        <xdr:to>
          <xdr:col>5</xdr:col>
          <xdr:colOff>895350</xdr:colOff>
          <xdr:row>16</xdr:row>
          <xdr:rowOff>333375</xdr:rowOff>
        </xdr:to>
        <xdr:sp macro="" textlink="">
          <xdr:nvSpPr>
            <xdr:cNvPr id="388097" name="Option Button 1" hidden="1">
              <a:extLst>
                <a:ext uri="{63B3BB69-23CF-44E3-9099-C40C66FF867C}">
                  <a14:compatExt spid="_x0000_s388097"/>
                </a:ext>
                <a:ext uri="{FF2B5EF4-FFF2-40B4-BE49-F238E27FC236}">
                  <a16:creationId xmlns:a16="http://schemas.microsoft.com/office/drawing/2014/main" id="{00000000-0008-0000-0500-000001E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16</xdr:row>
          <xdr:rowOff>123825</xdr:rowOff>
        </xdr:from>
        <xdr:to>
          <xdr:col>5</xdr:col>
          <xdr:colOff>47625</xdr:colOff>
          <xdr:row>16</xdr:row>
          <xdr:rowOff>333375</xdr:rowOff>
        </xdr:to>
        <xdr:sp macro="" textlink="">
          <xdr:nvSpPr>
            <xdr:cNvPr id="388098" name="Option Button 2" hidden="1">
              <a:extLst>
                <a:ext uri="{63B3BB69-23CF-44E3-9099-C40C66FF867C}">
                  <a14:compatExt spid="_x0000_s388098"/>
                </a:ext>
                <a:ext uri="{FF2B5EF4-FFF2-40B4-BE49-F238E27FC236}">
                  <a16:creationId xmlns:a16="http://schemas.microsoft.com/office/drawing/2014/main" id="{00000000-0008-0000-0500-000002E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xdr:twoCellAnchor editAs="oneCell">
    <xdr:from>
      <xdr:col>1</xdr:col>
      <xdr:colOff>82316</xdr:colOff>
      <xdr:row>1</xdr:row>
      <xdr:rowOff>58797</xdr:rowOff>
    </xdr:from>
    <xdr:to>
      <xdr:col>2</xdr:col>
      <xdr:colOff>294701</xdr:colOff>
      <xdr:row>3</xdr:row>
      <xdr:rowOff>105832</xdr:rowOff>
    </xdr:to>
    <xdr:pic>
      <xdr:nvPicPr>
        <xdr:cNvPr id="3" name="Imagen 2">
          <a:hlinkClick xmlns:r="http://schemas.openxmlformats.org/officeDocument/2006/relationships" r:id="rId2"/>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56636" y="157857"/>
          <a:ext cx="669585" cy="443275"/>
        </a:xfrm>
        <a:prstGeom prst="rect">
          <a:avLst/>
        </a:prstGeom>
      </xdr:spPr>
    </xdr:pic>
    <xdr:clientData/>
  </xdr:twoCellAnchor>
  <xdr:twoCellAnchor editAs="oneCell">
    <xdr:from>
      <xdr:col>2</xdr:col>
      <xdr:colOff>1119188</xdr:colOff>
      <xdr:row>4</xdr:row>
      <xdr:rowOff>35719</xdr:rowOff>
    </xdr:from>
    <xdr:to>
      <xdr:col>2</xdr:col>
      <xdr:colOff>1526572</xdr:colOff>
      <xdr:row>7</xdr:row>
      <xdr:rowOff>178150</xdr:rowOff>
    </xdr:to>
    <xdr:pic>
      <xdr:nvPicPr>
        <xdr:cNvPr id="4" name="Imagen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1850708" y="721519"/>
          <a:ext cx="407384" cy="743141"/>
        </a:xfrm>
        <a:prstGeom prst="rect">
          <a:avLst/>
        </a:prstGeom>
        <a:noFill/>
        <a:ln>
          <a:noFill/>
        </a:ln>
        <a:extLst>
          <a:ext uri="{53640926-AAD7-44D8-BBD7-CCE9431645EC}">
            <a14:shadowObscured xmlns:a14="http://schemas.microsoft.com/office/drawing/2010/main"/>
          </a:ext>
        </a:extLst>
      </xdr:spPr>
    </xdr:pic>
    <xdr:clientData/>
  </xdr:twoCellAnchor>
  <mc:AlternateContent xmlns:mc="http://schemas.openxmlformats.org/markup-compatibility/2006">
    <mc:Choice xmlns:a14="http://schemas.microsoft.com/office/drawing/2010/main" Requires="a14">
      <xdr:twoCellAnchor editAs="oneCell">
        <xdr:from>
          <xdr:col>5</xdr:col>
          <xdr:colOff>895350</xdr:colOff>
          <xdr:row>16</xdr:row>
          <xdr:rowOff>123825</xdr:rowOff>
        </xdr:from>
        <xdr:to>
          <xdr:col>7</xdr:col>
          <xdr:colOff>104775</xdr:colOff>
          <xdr:row>16</xdr:row>
          <xdr:rowOff>333375</xdr:rowOff>
        </xdr:to>
        <xdr:sp macro="" textlink="">
          <xdr:nvSpPr>
            <xdr:cNvPr id="388099" name="Option Button 3" hidden="1">
              <a:extLst>
                <a:ext uri="{63B3BB69-23CF-44E3-9099-C40C66FF867C}">
                  <a14:compatExt spid="_x0000_s388099"/>
                </a:ext>
                <a:ext uri="{FF2B5EF4-FFF2-40B4-BE49-F238E27FC236}">
                  <a16:creationId xmlns:a16="http://schemas.microsoft.com/office/drawing/2014/main" id="{00000000-0008-0000-0500-000003E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RELATIVO</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2</xdr:col>
      <xdr:colOff>9525</xdr:colOff>
      <xdr:row>26</xdr:row>
      <xdr:rowOff>42861</xdr:rowOff>
    </xdr:from>
    <xdr:to>
      <xdr:col>8</xdr:col>
      <xdr:colOff>781049</xdr:colOff>
      <xdr:row>43</xdr:row>
      <xdr:rowOff>142874</xdr:rowOff>
    </xdr:to>
    <xdr:graphicFrame macro="">
      <xdr:nvGraphicFramePr>
        <xdr:cNvPr id="2" name="3 Gráfico">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28575</xdr:colOff>
          <xdr:row>16</xdr:row>
          <xdr:rowOff>142875</xdr:rowOff>
        </xdr:from>
        <xdr:to>
          <xdr:col>5</xdr:col>
          <xdr:colOff>895350</xdr:colOff>
          <xdr:row>16</xdr:row>
          <xdr:rowOff>333375</xdr:rowOff>
        </xdr:to>
        <xdr:sp macro="" textlink="">
          <xdr:nvSpPr>
            <xdr:cNvPr id="385025" name="Option Button 1" hidden="1">
              <a:extLst>
                <a:ext uri="{63B3BB69-23CF-44E3-9099-C40C66FF867C}">
                  <a14:compatExt spid="_x0000_s385025"/>
                </a:ext>
                <a:ext uri="{FF2B5EF4-FFF2-40B4-BE49-F238E27FC236}">
                  <a16:creationId xmlns:a16="http://schemas.microsoft.com/office/drawing/2014/main" id="{00000000-0008-0000-0700-000001E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16</xdr:row>
          <xdr:rowOff>123825</xdr:rowOff>
        </xdr:from>
        <xdr:to>
          <xdr:col>5</xdr:col>
          <xdr:colOff>47625</xdr:colOff>
          <xdr:row>16</xdr:row>
          <xdr:rowOff>333375</xdr:rowOff>
        </xdr:to>
        <xdr:sp macro="" textlink="">
          <xdr:nvSpPr>
            <xdr:cNvPr id="385026" name="Option Button 2" hidden="1">
              <a:extLst>
                <a:ext uri="{63B3BB69-23CF-44E3-9099-C40C66FF867C}">
                  <a14:compatExt spid="_x0000_s385026"/>
                </a:ext>
                <a:ext uri="{FF2B5EF4-FFF2-40B4-BE49-F238E27FC236}">
                  <a16:creationId xmlns:a16="http://schemas.microsoft.com/office/drawing/2014/main" id="{00000000-0008-0000-0700-000002E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xdr:twoCellAnchor editAs="oneCell">
    <xdr:from>
      <xdr:col>1</xdr:col>
      <xdr:colOff>82316</xdr:colOff>
      <xdr:row>1</xdr:row>
      <xdr:rowOff>58797</xdr:rowOff>
    </xdr:from>
    <xdr:to>
      <xdr:col>2</xdr:col>
      <xdr:colOff>297876</xdr:colOff>
      <xdr:row>3</xdr:row>
      <xdr:rowOff>102657</xdr:rowOff>
    </xdr:to>
    <xdr:pic>
      <xdr:nvPicPr>
        <xdr:cNvPr id="5" name="Imagen 4">
          <a:hlinkClick xmlns:r="http://schemas.openxmlformats.org/officeDocument/2006/relationships" r:id="rId2"/>
          <a:extLst>
            <a:ext uri="{FF2B5EF4-FFF2-40B4-BE49-F238E27FC236}">
              <a16:creationId xmlns:a16="http://schemas.microsoft.com/office/drawing/2014/main" id="{00000000-0008-0000-0700-00000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49016" y="163572"/>
          <a:ext cx="660060" cy="447085"/>
        </a:xfrm>
        <a:prstGeom prst="rect">
          <a:avLst/>
        </a:prstGeom>
      </xdr:spPr>
    </xdr:pic>
    <xdr:clientData/>
  </xdr:twoCellAnchor>
  <xdr:twoCellAnchor editAs="oneCell">
    <xdr:from>
      <xdr:col>2</xdr:col>
      <xdr:colOff>1119188</xdr:colOff>
      <xdr:row>4</xdr:row>
      <xdr:rowOff>35719</xdr:rowOff>
    </xdr:from>
    <xdr:to>
      <xdr:col>2</xdr:col>
      <xdr:colOff>1526572</xdr:colOff>
      <xdr:row>7</xdr:row>
      <xdr:rowOff>181325</xdr:rowOff>
    </xdr:to>
    <xdr:pic>
      <xdr:nvPicPr>
        <xdr:cNvPr id="6" name="Imagen 5">
          <a:extLst>
            <a:ext uri="{FF2B5EF4-FFF2-40B4-BE49-F238E27FC236}">
              <a16:creationId xmlns:a16="http://schemas.microsoft.com/office/drawing/2014/main" id="{00000000-0008-0000-0700-000006000000}"/>
            </a:ext>
            <a:ext uri="{147F2762-F138-4A5C-976F-8EAC2B608ADB}">
              <a16:predDERef xmlns:a16="http://schemas.microsoft.com/office/drawing/2014/main" pred="{00000000-0008-0000-06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1833563" y="731044"/>
          <a:ext cx="407384" cy="748856"/>
        </a:xfrm>
        <a:prstGeom prst="rect">
          <a:avLst/>
        </a:prstGeom>
        <a:noFill/>
        <a:ln>
          <a:noFill/>
        </a:ln>
        <a:extLst>
          <a:ext uri="{53640926-AAD7-44D8-BBD7-CCE9431645EC}">
            <a14:shadowObscured xmlns:a14="http://schemas.microsoft.com/office/drawing/2010/main"/>
          </a:ext>
        </a:extLst>
      </xdr:spPr>
    </xdr:pic>
    <xdr:clientData/>
  </xdr:twoCellAnchor>
  <mc:AlternateContent xmlns:mc="http://schemas.openxmlformats.org/markup-compatibility/2006">
    <mc:Choice xmlns:a14="http://schemas.microsoft.com/office/drawing/2010/main" Requires="a14">
      <xdr:twoCellAnchor editAs="oneCell">
        <xdr:from>
          <xdr:col>5</xdr:col>
          <xdr:colOff>895350</xdr:colOff>
          <xdr:row>16</xdr:row>
          <xdr:rowOff>123825</xdr:rowOff>
        </xdr:from>
        <xdr:to>
          <xdr:col>7</xdr:col>
          <xdr:colOff>9525</xdr:colOff>
          <xdr:row>16</xdr:row>
          <xdr:rowOff>333375</xdr:rowOff>
        </xdr:to>
        <xdr:sp macro="" textlink="">
          <xdr:nvSpPr>
            <xdr:cNvPr id="385027" name="Option Button 3" hidden="1">
              <a:extLst>
                <a:ext uri="{63B3BB69-23CF-44E3-9099-C40C66FF867C}">
                  <a14:compatExt spid="_x0000_s385027"/>
                </a:ext>
                <a:ext uri="{FF2B5EF4-FFF2-40B4-BE49-F238E27FC236}">
                  <a16:creationId xmlns:a16="http://schemas.microsoft.com/office/drawing/2014/main" id="{00000000-0008-0000-0700-000003E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RELATIVO</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1</xdr:col>
      <xdr:colOff>176893</xdr:colOff>
      <xdr:row>1</xdr:row>
      <xdr:rowOff>27215</xdr:rowOff>
    </xdr:from>
    <xdr:to>
      <xdr:col>1</xdr:col>
      <xdr:colOff>624568</xdr:colOff>
      <xdr:row>4</xdr:row>
      <xdr:rowOff>107541</xdr:rowOff>
    </xdr:to>
    <xdr:pic>
      <xdr:nvPicPr>
        <xdr:cNvPr id="3" name="Imagen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3118" y="217715"/>
          <a:ext cx="447675" cy="790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jmelissamoreno_ucundinamarca_edu_co/Documents/jmelissamoreno/Downloads/ESGr027_V8-MFA%202024%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DE INDICADORES"/>
      <sheetName val="MFA-13"/>
      <sheetName val="MFA-14"/>
      <sheetName val="MFA-15"/>
      <sheetName val="MFA-16"/>
      <sheetName val="INS-6"/>
      <sheetName val="ACTUALIZACIONES"/>
      <sheetName val="ITEM"/>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200.14.47.123/ticket/scp/index.php"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3.bin"/><Relationship Id="rId4" Type="http://schemas.openxmlformats.org/officeDocument/2006/relationships/hyperlink" Target="http://200.14.47.123/ticket/scp/index.php"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6.bin"/><Relationship Id="rId7" Type="http://schemas.openxmlformats.org/officeDocument/2006/relationships/ctrlProp" Target="../ctrlProps/ctrlProp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2.xml"/><Relationship Id="rId9"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3.xml"/><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omments" Target="../comments4.xml"/><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10.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omments" Target="../comments5.xml"/><Relationship Id="rId2" Type="http://schemas.openxmlformats.org/officeDocument/2006/relationships/drawing" Target="../drawings/drawing7.xml"/><Relationship Id="rId1" Type="http://schemas.openxmlformats.org/officeDocument/2006/relationships/printerSettings" Target="../printerSettings/printerSettings11.bin"/><Relationship Id="rId6" Type="http://schemas.openxmlformats.org/officeDocument/2006/relationships/ctrlProp" Target="../ctrlProps/ctrlProp18.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omments" Target="../comments6.xml"/><Relationship Id="rId2" Type="http://schemas.openxmlformats.org/officeDocument/2006/relationships/drawing" Target="../drawings/drawing8.xml"/><Relationship Id="rId1" Type="http://schemas.openxmlformats.org/officeDocument/2006/relationships/printerSettings" Target="../printerSettings/printerSettings12.bin"/><Relationship Id="rId6" Type="http://schemas.openxmlformats.org/officeDocument/2006/relationships/ctrlProp" Target="../ctrlProps/ctrlProp21.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0F3D38"/>
  </sheetPr>
  <dimension ref="A1:AD145"/>
  <sheetViews>
    <sheetView tabSelected="1" view="pageBreakPreview" topLeftCell="E1" zoomScale="63" zoomScaleNormal="40" zoomScaleSheetLayoutView="63" workbookViewId="0">
      <selection activeCell="S8" sqref="S8"/>
    </sheetView>
  </sheetViews>
  <sheetFormatPr baseColWidth="10" defaultColWidth="11.42578125" defaultRowHeight="15" x14ac:dyDescent="0.2"/>
  <cols>
    <col min="1" max="1" width="1.42578125" style="12" customWidth="1"/>
    <col min="2" max="2" width="21.42578125" style="19" customWidth="1"/>
    <col min="3" max="3" width="20.42578125" style="41" customWidth="1"/>
    <col min="4" max="4" width="31.42578125" style="20" customWidth="1"/>
    <col min="5" max="5" width="27.42578125" style="19" customWidth="1"/>
    <col min="6" max="7" width="26.7109375" style="19" customWidth="1"/>
    <col min="8" max="12" width="20.42578125" style="41" customWidth="1"/>
    <col min="13" max="13" width="33.7109375" style="41" customWidth="1"/>
    <col min="14" max="16" width="20.42578125" style="41" customWidth="1"/>
    <col min="17" max="17" width="24.7109375" style="41" customWidth="1"/>
    <col min="18" max="18" width="22.140625" style="23" customWidth="1"/>
    <col min="19" max="19" width="16.140625" style="12" customWidth="1"/>
    <col min="20" max="20" width="19.28515625" style="21" customWidth="1"/>
    <col min="21" max="21" width="13" style="12" customWidth="1"/>
    <col min="22" max="22" width="1.42578125" style="43" customWidth="1"/>
    <col min="23" max="16384" width="11.42578125" style="12"/>
  </cols>
  <sheetData>
    <row r="1" spans="1:22" x14ac:dyDescent="0.2">
      <c r="A1" s="1"/>
      <c r="B1" s="6"/>
      <c r="C1" s="36"/>
      <c r="D1" s="7"/>
      <c r="E1" s="6"/>
      <c r="F1" s="6"/>
      <c r="G1" s="6"/>
      <c r="H1" s="36"/>
      <c r="I1" s="36"/>
      <c r="J1" s="36"/>
      <c r="K1" s="36"/>
      <c r="L1" s="36"/>
      <c r="M1" s="36"/>
      <c r="N1" s="36"/>
      <c r="O1" s="36"/>
      <c r="P1" s="36"/>
      <c r="Q1" s="36"/>
      <c r="R1" s="24"/>
      <c r="S1" s="1"/>
      <c r="T1" s="5"/>
      <c r="U1" s="1"/>
      <c r="V1" s="42"/>
    </row>
    <row r="2" spans="1:22" ht="15" customHeight="1" x14ac:dyDescent="0.2">
      <c r="A2" s="1"/>
      <c r="B2" s="214"/>
      <c r="C2" s="215"/>
      <c r="D2" s="220" t="s">
        <v>0</v>
      </c>
      <c r="E2" s="220"/>
      <c r="F2" s="220"/>
      <c r="G2" s="220"/>
      <c r="H2" s="220"/>
      <c r="I2" s="220"/>
      <c r="J2" s="220"/>
      <c r="K2" s="220"/>
      <c r="L2" s="220"/>
      <c r="M2" s="220"/>
      <c r="N2" s="220"/>
      <c r="O2" s="220"/>
      <c r="P2" s="220"/>
      <c r="Q2" s="220"/>
      <c r="R2" s="220"/>
      <c r="S2" s="221" t="s">
        <v>1</v>
      </c>
      <c r="T2" s="221"/>
      <c r="U2" s="222"/>
      <c r="V2" s="42"/>
    </row>
    <row r="3" spans="1:22" ht="15" customHeight="1" x14ac:dyDescent="0.2">
      <c r="A3" s="1"/>
      <c r="B3" s="216"/>
      <c r="C3" s="217"/>
      <c r="D3" s="220" t="s">
        <v>2</v>
      </c>
      <c r="E3" s="220"/>
      <c r="F3" s="220"/>
      <c r="G3" s="220"/>
      <c r="H3" s="220"/>
      <c r="I3" s="220"/>
      <c r="J3" s="220"/>
      <c r="K3" s="220"/>
      <c r="L3" s="220"/>
      <c r="M3" s="220"/>
      <c r="N3" s="220"/>
      <c r="O3" s="220"/>
      <c r="P3" s="220"/>
      <c r="Q3" s="220"/>
      <c r="R3" s="220"/>
      <c r="S3" s="221" t="s">
        <v>3</v>
      </c>
      <c r="T3" s="221"/>
      <c r="U3" s="222"/>
      <c r="V3" s="42"/>
    </row>
    <row r="4" spans="1:22" ht="15" customHeight="1" x14ac:dyDescent="0.2">
      <c r="A4" s="1"/>
      <c r="B4" s="216"/>
      <c r="C4" s="217"/>
      <c r="D4" s="220" t="s">
        <v>4</v>
      </c>
      <c r="E4" s="220"/>
      <c r="F4" s="220"/>
      <c r="G4" s="220"/>
      <c r="H4" s="220"/>
      <c r="I4" s="220"/>
      <c r="J4" s="220"/>
      <c r="K4" s="220"/>
      <c r="L4" s="220"/>
      <c r="M4" s="220"/>
      <c r="N4" s="220"/>
      <c r="O4" s="220"/>
      <c r="P4" s="220"/>
      <c r="Q4" s="220"/>
      <c r="R4" s="220"/>
      <c r="S4" s="221" t="s">
        <v>5</v>
      </c>
      <c r="T4" s="221"/>
      <c r="U4" s="222"/>
      <c r="V4" s="42"/>
    </row>
    <row r="5" spans="1:22" ht="15" customHeight="1" x14ac:dyDescent="0.2">
      <c r="A5" s="1"/>
      <c r="B5" s="218"/>
      <c r="C5" s="219"/>
      <c r="D5" s="220"/>
      <c r="E5" s="220"/>
      <c r="F5" s="220"/>
      <c r="G5" s="220"/>
      <c r="H5" s="220"/>
      <c r="I5" s="220"/>
      <c r="J5" s="220"/>
      <c r="K5" s="220"/>
      <c r="L5" s="220"/>
      <c r="M5" s="220"/>
      <c r="N5" s="220"/>
      <c r="O5" s="220"/>
      <c r="P5" s="220"/>
      <c r="Q5" s="220"/>
      <c r="R5" s="220"/>
      <c r="S5" s="221" t="s">
        <v>6</v>
      </c>
      <c r="T5" s="221"/>
      <c r="U5" s="222"/>
      <c r="V5" s="42"/>
    </row>
    <row r="6" spans="1:22" ht="11.25" customHeight="1" x14ac:dyDescent="0.2">
      <c r="A6" s="1"/>
      <c r="B6" s="8"/>
      <c r="C6" s="36"/>
      <c r="D6" s="7"/>
      <c r="E6" s="6"/>
      <c r="F6" s="6"/>
      <c r="G6" s="6"/>
      <c r="H6" s="36"/>
      <c r="I6" s="36"/>
      <c r="J6" s="36"/>
      <c r="K6" s="36"/>
      <c r="L6" s="36"/>
      <c r="M6" s="36"/>
      <c r="N6" s="36"/>
      <c r="O6" s="36"/>
      <c r="P6" s="36"/>
      <c r="Q6" s="36"/>
      <c r="R6" s="24"/>
      <c r="S6" s="1"/>
      <c r="T6" s="5"/>
      <c r="U6" s="1"/>
      <c r="V6" s="42"/>
    </row>
    <row r="7" spans="1:22" ht="15" customHeight="1" x14ac:dyDescent="0.2">
      <c r="A7" s="1"/>
      <c r="B7" s="8"/>
      <c r="C7" s="36"/>
      <c r="D7" s="7"/>
      <c r="E7" s="6"/>
      <c r="F7" s="6"/>
      <c r="G7" s="6"/>
      <c r="H7" s="36"/>
      <c r="I7" s="36"/>
      <c r="J7" s="36"/>
      <c r="K7" s="36"/>
      <c r="L7" s="36"/>
      <c r="M7" s="36"/>
      <c r="N7" s="36"/>
      <c r="O7" s="36"/>
      <c r="P7" s="36"/>
      <c r="Q7" s="204" t="s">
        <v>7</v>
      </c>
      <c r="R7" s="204"/>
      <c r="S7" s="55" t="s">
        <v>8</v>
      </c>
      <c r="T7" s="55" t="s">
        <v>9</v>
      </c>
      <c r="U7" s="55" t="s">
        <v>10</v>
      </c>
      <c r="V7" s="42"/>
    </row>
    <row r="8" spans="1:22" ht="15" customHeight="1" x14ac:dyDescent="0.2">
      <c r="A8" s="1"/>
      <c r="B8" s="8"/>
      <c r="C8" s="36"/>
      <c r="D8" s="7"/>
      <c r="E8" s="6"/>
      <c r="F8" s="6"/>
      <c r="G8" s="6"/>
      <c r="H8" s="36"/>
      <c r="I8" s="36"/>
      <c r="J8" s="36"/>
      <c r="K8" s="36"/>
      <c r="L8" s="36"/>
      <c r="M8" s="36"/>
      <c r="N8" s="36"/>
      <c r="O8" s="36"/>
      <c r="P8" s="36"/>
      <c r="Q8" s="204"/>
      <c r="R8" s="204"/>
      <c r="S8" s="92">
        <v>2025</v>
      </c>
      <c r="T8" s="92">
        <v>5</v>
      </c>
      <c r="U8" s="92">
        <v>20</v>
      </c>
      <c r="V8" s="42"/>
    </row>
    <row r="9" spans="1:22" ht="11.25" customHeight="1" x14ac:dyDescent="0.2">
      <c r="A9" s="1"/>
      <c r="B9" s="8"/>
      <c r="C9" s="36"/>
      <c r="D9" s="7"/>
      <c r="E9" s="6"/>
      <c r="F9" s="6"/>
      <c r="G9" s="6"/>
      <c r="H9" s="36"/>
      <c r="I9" s="36"/>
      <c r="J9" s="36"/>
      <c r="K9" s="36"/>
      <c r="L9" s="36"/>
      <c r="M9" s="36"/>
      <c r="N9" s="36"/>
      <c r="O9" s="36"/>
      <c r="P9" s="36"/>
      <c r="Q9" s="36"/>
      <c r="R9" s="24"/>
      <c r="S9" s="36"/>
      <c r="T9" s="36"/>
      <c r="U9" s="36"/>
      <c r="V9" s="42"/>
    </row>
    <row r="10" spans="1:22" ht="14.25" x14ac:dyDescent="0.2">
      <c r="A10" s="1"/>
      <c r="B10" s="198" t="s">
        <v>11</v>
      </c>
      <c r="C10" s="199"/>
      <c r="D10" s="199"/>
      <c r="E10" s="199"/>
      <c r="F10" s="199"/>
      <c r="G10" s="199"/>
      <c r="H10" s="199"/>
      <c r="I10" s="199"/>
      <c r="J10" s="199"/>
      <c r="K10" s="199"/>
      <c r="L10" s="199"/>
      <c r="M10" s="199"/>
      <c r="N10" s="199"/>
      <c r="O10" s="199"/>
      <c r="P10" s="199"/>
      <c r="Q10" s="199"/>
      <c r="R10" s="199"/>
      <c r="S10" s="199"/>
      <c r="T10" s="199"/>
      <c r="U10" s="200"/>
      <c r="V10" s="42"/>
    </row>
    <row r="11" spans="1:22" ht="14.25" x14ac:dyDescent="0.2">
      <c r="A11" s="1"/>
      <c r="B11" s="201"/>
      <c r="C11" s="202"/>
      <c r="D11" s="202"/>
      <c r="E11" s="202"/>
      <c r="F11" s="202"/>
      <c r="G11" s="202"/>
      <c r="H11" s="202"/>
      <c r="I11" s="202"/>
      <c r="J11" s="202"/>
      <c r="K11" s="202"/>
      <c r="L11" s="202"/>
      <c r="M11" s="202"/>
      <c r="N11" s="202"/>
      <c r="O11" s="202"/>
      <c r="P11" s="202"/>
      <c r="Q11" s="202"/>
      <c r="R11" s="202"/>
      <c r="S11" s="202"/>
      <c r="T11" s="202"/>
      <c r="U11" s="203"/>
      <c r="V11" s="42"/>
    </row>
    <row r="12" spans="1:22" s="22" customFormat="1" ht="54" customHeight="1" x14ac:dyDescent="0.25">
      <c r="A12" s="9"/>
      <c r="B12" s="54" t="s">
        <v>12</v>
      </c>
      <c r="C12" s="54" t="s">
        <v>13</v>
      </c>
      <c r="D12" s="149" t="s">
        <v>14</v>
      </c>
      <c r="E12" s="149" t="s">
        <v>15</v>
      </c>
      <c r="F12" s="54" t="s">
        <v>16</v>
      </c>
      <c r="G12" s="54" t="s">
        <v>17</v>
      </c>
      <c r="H12" s="54" t="s">
        <v>18</v>
      </c>
      <c r="I12" s="54" t="s">
        <v>19</v>
      </c>
      <c r="J12" s="54" t="s">
        <v>20</v>
      </c>
      <c r="K12" s="54" t="s">
        <v>21</v>
      </c>
      <c r="L12" s="54" t="s">
        <v>22</v>
      </c>
      <c r="M12" s="54" t="s">
        <v>23</v>
      </c>
      <c r="N12" s="54" t="s">
        <v>24</v>
      </c>
      <c r="O12" s="54" t="s">
        <v>25</v>
      </c>
      <c r="P12" s="54" t="s">
        <v>26</v>
      </c>
      <c r="Q12" s="54" t="s">
        <v>27</v>
      </c>
      <c r="R12" s="54" t="s">
        <v>28</v>
      </c>
      <c r="S12" s="54" t="s">
        <v>29</v>
      </c>
      <c r="T12" s="54" t="s">
        <v>30</v>
      </c>
      <c r="U12" s="54" t="s">
        <v>31</v>
      </c>
      <c r="V12" s="42"/>
    </row>
    <row r="13" spans="1:22" s="104" customFormat="1" ht="76.5" x14ac:dyDescent="0.25">
      <c r="A13" s="209" t="s">
        <v>32</v>
      </c>
      <c r="B13" s="210"/>
      <c r="C13" s="186" t="s">
        <v>33</v>
      </c>
      <c r="D13" s="186" t="s">
        <v>34</v>
      </c>
      <c r="E13" s="183" t="s">
        <v>35</v>
      </c>
      <c r="F13" s="211" t="s">
        <v>36</v>
      </c>
      <c r="G13" s="183" t="s">
        <v>37</v>
      </c>
      <c r="H13" s="183" t="s">
        <v>38</v>
      </c>
      <c r="I13" s="183" t="s">
        <v>39</v>
      </c>
      <c r="J13" s="183" t="s">
        <v>40</v>
      </c>
      <c r="K13" s="183" t="s">
        <v>41</v>
      </c>
      <c r="L13" s="206" t="s">
        <v>42</v>
      </c>
      <c r="M13" s="125" t="s">
        <v>43</v>
      </c>
      <c r="N13" s="125" t="s">
        <v>44</v>
      </c>
      <c r="O13" s="183" t="s">
        <v>45</v>
      </c>
      <c r="P13" s="143" t="s">
        <v>46</v>
      </c>
      <c r="Q13" s="143" t="s">
        <v>47</v>
      </c>
      <c r="R13" s="183">
        <v>2025</v>
      </c>
      <c r="S13" s="183">
        <v>646</v>
      </c>
      <c r="T13" s="183" t="s">
        <v>555</v>
      </c>
      <c r="U13" s="500" t="s">
        <v>49</v>
      </c>
      <c r="V13" s="105"/>
    </row>
    <row r="14" spans="1:22" s="104" customFormat="1" ht="76.5" x14ac:dyDescent="0.25">
      <c r="A14" s="209"/>
      <c r="B14" s="210"/>
      <c r="C14" s="186"/>
      <c r="D14" s="186"/>
      <c r="E14" s="181"/>
      <c r="F14" s="212"/>
      <c r="G14" s="181"/>
      <c r="H14" s="181"/>
      <c r="I14" s="181"/>
      <c r="J14" s="181"/>
      <c r="K14" s="181"/>
      <c r="L14" s="207"/>
      <c r="M14" s="125" t="s">
        <v>50</v>
      </c>
      <c r="N14" s="125" t="s">
        <v>51</v>
      </c>
      <c r="O14" s="181"/>
      <c r="P14" s="143" t="s">
        <v>46</v>
      </c>
      <c r="Q14" s="143" t="s">
        <v>52</v>
      </c>
      <c r="R14" s="181"/>
      <c r="S14" s="181"/>
      <c r="T14" s="181"/>
      <c r="U14" s="501"/>
      <c r="V14" s="105"/>
    </row>
    <row r="15" spans="1:22" s="104" customFormat="1" ht="51" x14ac:dyDescent="0.25">
      <c r="A15" s="209"/>
      <c r="B15" s="210"/>
      <c r="C15" s="186"/>
      <c r="D15" s="186"/>
      <c r="E15" s="181"/>
      <c r="F15" s="212"/>
      <c r="G15" s="181"/>
      <c r="H15" s="181"/>
      <c r="I15" s="181"/>
      <c r="J15" s="181"/>
      <c r="K15" s="181"/>
      <c r="L15" s="207"/>
      <c r="M15" s="125" t="s">
        <v>53</v>
      </c>
      <c r="N15" s="125" t="s">
        <v>54</v>
      </c>
      <c r="O15" s="181"/>
      <c r="P15" s="143" t="s">
        <v>46</v>
      </c>
      <c r="Q15" s="143" t="s">
        <v>52</v>
      </c>
      <c r="R15" s="181"/>
      <c r="S15" s="181"/>
      <c r="T15" s="181"/>
      <c r="U15" s="501"/>
      <c r="V15" s="105"/>
    </row>
    <row r="16" spans="1:22" s="104" customFormat="1" ht="63.75" x14ac:dyDescent="0.25">
      <c r="A16" s="209"/>
      <c r="B16" s="210"/>
      <c r="C16" s="186"/>
      <c r="D16" s="186"/>
      <c r="E16" s="181"/>
      <c r="F16" s="212"/>
      <c r="G16" s="181"/>
      <c r="H16" s="181"/>
      <c r="I16" s="181"/>
      <c r="J16" s="181"/>
      <c r="K16" s="181"/>
      <c r="L16" s="207"/>
      <c r="M16" s="125" t="s">
        <v>55</v>
      </c>
      <c r="N16" s="113" t="s">
        <v>56</v>
      </c>
      <c r="O16" s="181"/>
      <c r="P16" s="143" t="s">
        <v>46</v>
      </c>
      <c r="Q16" s="143" t="s">
        <v>57</v>
      </c>
      <c r="R16" s="181"/>
      <c r="S16" s="181"/>
      <c r="T16" s="181"/>
      <c r="U16" s="501"/>
      <c r="V16" s="105"/>
    </row>
    <row r="17" spans="1:22" s="104" customFormat="1" ht="63.75" x14ac:dyDescent="0.25">
      <c r="A17" s="209"/>
      <c r="B17" s="210"/>
      <c r="C17" s="186"/>
      <c r="D17" s="186"/>
      <c r="E17" s="181"/>
      <c r="F17" s="212"/>
      <c r="G17" s="181"/>
      <c r="H17" s="181"/>
      <c r="I17" s="181"/>
      <c r="J17" s="181"/>
      <c r="K17" s="181"/>
      <c r="L17" s="207"/>
      <c r="M17" s="125" t="s">
        <v>58</v>
      </c>
      <c r="N17" s="113" t="s">
        <v>59</v>
      </c>
      <c r="O17" s="181"/>
      <c r="P17" s="143" t="s">
        <v>46</v>
      </c>
      <c r="Q17" s="143" t="s">
        <v>60</v>
      </c>
      <c r="R17" s="181"/>
      <c r="S17" s="181"/>
      <c r="T17" s="181"/>
      <c r="U17" s="501"/>
      <c r="V17" s="105"/>
    </row>
    <row r="18" spans="1:22" s="104" customFormat="1" ht="38.25" x14ac:dyDescent="0.25">
      <c r="A18" s="209"/>
      <c r="B18" s="210"/>
      <c r="C18" s="186"/>
      <c r="D18" s="186"/>
      <c r="E18" s="181"/>
      <c r="F18" s="212"/>
      <c r="G18" s="181"/>
      <c r="H18" s="181"/>
      <c r="I18" s="181"/>
      <c r="J18" s="181"/>
      <c r="K18" s="181"/>
      <c r="L18" s="207"/>
      <c r="M18" s="125" t="s">
        <v>61</v>
      </c>
      <c r="N18" s="113" t="s">
        <v>62</v>
      </c>
      <c r="O18" s="181"/>
      <c r="P18" s="143" t="s">
        <v>46</v>
      </c>
      <c r="Q18" s="143" t="s">
        <v>63</v>
      </c>
      <c r="R18" s="181"/>
      <c r="S18" s="181"/>
      <c r="T18" s="181"/>
      <c r="U18" s="501"/>
      <c r="V18" s="105"/>
    </row>
    <row r="19" spans="1:22" s="104" customFormat="1" ht="38.25" x14ac:dyDescent="0.25">
      <c r="A19" s="209"/>
      <c r="B19" s="210"/>
      <c r="C19" s="186"/>
      <c r="D19" s="186"/>
      <c r="E19" s="181"/>
      <c r="F19" s="212"/>
      <c r="G19" s="181"/>
      <c r="H19" s="181"/>
      <c r="I19" s="181"/>
      <c r="J19" s="181"/>
      <c r="K19" s="181"/>
      <c r="L19" s="207"/>
      <c r="M19" s="125" t="s">
        <v>64</v>
      </c>
      <c r="N19" s="113" t="s">
        <v>65</v>
      </c>
      <c r="O19" s="181"/>
      <c r="P19" s="143" t="s">
        <v>46</v>
      </c>
      <c r="Q19" s="143" t="s">
        <v>66</v>
      </c>
      <c r="R19" s="181"/>
      <c r="S19" s="181"/>
      <c r="T19" s="181"/>
      <c r="U19" s="501"/>
      <c r="V19" s="105"/>
    </row>
    <row r="20" spans="1:22" s="104" customFormat="1" ht="25.5" x14ac:dyDescent="0.25">
      <c r="A20" s="209"/>
      <c r="B20" s="210"/>
      <c r="C20" s="186"/>
      <c r="D20" s="186"/>
      <c r="E20" s="181"/>
      <c r="F20" s="212"/>
      <c r="G20" s="181"/>
      <c r="H20" s="181"/>
      <c r="I20" s="181"/>
      <c r="J20" s="181"/>
      <c r="K20" s="181"/>
      <c r="L20" s="207"/>
      <c r="M20" s="125" t="s">
        <v>67</v>
      </c>
      <c r="N20" s="113" t="s">
        <v>68</v>
      </c>
      <c r="O20" s="181"/>
      <c r="P20" s="143" t="s">
        <v>46</v>
      </c>
      <c r="Q20" s="143" t="s">
        <v>69</v>
      </c>
      <c r="R20" s="181"/>
      <c r="S20" s="181"/>
      <c r="T20" s="181"/>
      <c r="U20" s="501"/>
      <c r="V20" s="105"/>
    </row>
    <row r="21" spans="1:22" s="104" customFormat="1" ht="102" customHeight="1" x14ac:dyDescent="0.25">
      <c r="A21" s="209"/>
      <c r="B21" s="210"/>
      <c r="C21" s="186"/>
      <c r="D21" s="186"/>
      <c r="E21" s="181"/>
      <c r="F21" s="212"/>
      <c r="G21" s="181"/>
      <c r="H21" s="181"/>
      <c r="I21" s="181"/>
      <c r="J21" s="181"/>
      <c r="K21" s="181"/>
      <c r="L21" s="207"/>
      <c r="M21" s="125" t="s">
        <v>70</v>
      </c>
      <c r="N21" s="113" t="s">
        <v>71</v>
      </c>
      <c r="O21" s="181"/>
      <c r="P21" s="143" t="s">
        <v>46</v>
      </c>
      <c r="Q21" s="143" t="s">
        <v>72</v>
      </c>
      <c r="R21" s="181"/>
      <c r="S21" s="181"/>
      <c r="T21" s="181"/>
      <c r="U21" s="501"/>
      <c r="V21" s="105"/>
    </row>
    <row r="22" spans="1:22" s="104" customFormat="1" ht="63.75" x14ac:dyDescent="0.25">
      <c r="A22" s="209"/>
      <c r="B22" s="210"/>
      <c r="C22" s="186"/>
      <c r="D22" s="186"/>
      <c r="E22" s="181"/>
      <c r="F22" s="212"/>
      <c r="G22" s="181"/>
      <c r="H22" s="181"/>
      <c r="I22" s="181"/>
      <c r="J22" s="181"/>
      <c r="K22" s="181"/>
      <c r="L22" s="207"/>
      <c r="M22" s="125" t="s">
        <v>73</v>
      </c>
      <c r="N22" s="113" t="s">
        <v>74</v>
      </c>
      <c r="O22" s="181"/>
      <c r="P22" s="143" t="s">
        <v>46</v>
      </c>
      <c r="Q22" s="143" t="s">
        <v>75</v>
      </c>
      <c r="R22" s="181"/>
      <c r="S22" s="181"/>
      <c r="T22" s="181"/>
      <c r="U22" s="501"/>
      <c r="V22" s="105"/>
    </row>
    <row r="23" spans="1:22" s="104" customFormat="1" ht="51" x14ac:dyDescent="0.25">
      <c r="A23" s="209"/>
      <c r="B23" s="210"/>
      <c r="C23" s="186"/>
      <c r="D23" s="186"/>
      <c r="E23" s="181"/>
      <c r="F23" s="212"/>
      <c r="G23" s="182"/>
      <c r="H23" s="182"/>
      <c r="I23" s="205"/>
      <c r="J23" s="181"/>
      <c r="K23" s="181"/>
      <c r="L23" s="208"/>
      <c r="M23" s="125" t="s">
        <v>76</v>
      </c>
      <c r="N23" s="113" t="s">
        <v>77</v>
      </c>
      <c r="O23" s="205"/>
      <c r="P23" s="143" t="s">
        <v>46</v>
      </c>
      <c r="Q23" s="143" t="s">
        <v>78</v>
      </c>
      <c r="R23" s="181"/>
      <c r="S23" s="182"/>
      <c r="T23" s="182"/>
      <c r="U23" s="502"/>
      <c r="V23" s="105"/>
    </row>
    <row r="24" spans="1:22" s="104" customFormat="1" ht="38.25" x14ac:dyDescent="0.25">
      <c r="A24" s="209"/>
      <c r="B24" s="210"/>
      <c r="C24" s="186"/>
      <c r="D24" s="186"/>
      <c r="E24" s="181"/>
      <c r="F24" s="212"/>
      <c r="G24" s="183" t="s">
        <v>79</v>
      </c>
      <c r="H24" s="183" t="s">
        <v>80</v>
      </c>
      <c r="I24" s="196" t="s">
        <v>81</v>
      </c>
      <c r="J24" s="181"/>
      <c r="K24" s="181"/>
      <c r="L24" s="193">
        <v>1</v>
      </c>
      <c r="M24" s="143" t="s">
        <v>82</v>
      </c>
      <c r="N24" s="143" t="s">
        <v>83</v>
      </c>
      <c r="O24" s="196" t="s">
        <v>84</v>
      </c>
      <c r="P24" s="143" t="s">
        <v>46</v>
      </c>
      <c r="Q24" s="143" t="s">
        <v>85</v>
      </c>
      <c r="R24" s="181"/>
      <c r="S24" s="180">
        <v>1</v>
      </c>
      <c r="T24" s="183" t="s">
        <v>48</v>
      </c>
      <c r="U24" s="500" t="s">
        <v>86</v>
      </c>
      <c r="V24" s="105"/>
    </row>
    <row r="25" spans="1:22" s="104" customFormat="1" ht="63.75" x14ac:dyDescent="0.25">
      <c r="A25" s="209"/>
      <c r="B25" s="210"/>
      <c r="C25" s="186"/>
      <c r="D25" s="186"/>
      <c r="E25" s="181"/>
      <c r="F25" s="212"/>
      <c r="G25" s="181"/>
      <c r="H25" s="181"/>
      <c r="I25" s="188"/>
      <c r="J25" s="181"/>
      <c r="K25" s="181"/>
      <c r="L25" s="194"/>
      <c r="M25" s="143" t="s">
        <v>87</v>
      </c>
      <c r="N25" s="143" t="s">
        <v>88</v>
      </c>
      <c r="O25" s="188"/>
      <c r="P25" s="143" t="s">
        <v>46</v>
      </c>
      <c r="Q25" s="143" t="s">
        <v>89</v>
      </c>
      <c r="R25" s="181"/>
      <c r="S25" s="181"/>
      <c r="T25" s="181"/>
      <c r="U25" s="501"/>
      <c r="V25" s="105"/>
    </row>
    <row r="26" spans="1:22" s="104" customFormat="1" ht="25.5" x14ac:dyDescent="0.25">
      <c r="A26" s="209"/>
      <c r="B26" s="210"/>
      <c r="C26" s="186"/>
      <c r="D26" s="186"/>
      <c r="E26" s="181"/>
      <c r="F26" s="212"/>
      <c r="G26" s="181"/>
      <c r="H26" s="181"/>
      <c r="I26" s="188"/>
      <c r="J26" s="181"/>
      <c r="K26" s="181"/>
      <c r="L26" s="194"/>
      <c r="M26" s="143" t="s">
        <v>90</v>
      </c>
      <c r="N26" s="143" t="s">
        <v>91</v>
      </c>
      <c r="O26" s="188"/>
      <c r="P26" s="143" t="s">
        <v>46</v>
      </c>
      <c r="Q26" s="143" t="s">
        <v>92</v>
      </c>
      <c r="R26" s="181"/>
      <c r="S26" s="181"/>
      <c r="T26" s="181"/>
      <c r="U26" s="501"/>
      <c r="V26" s="105"/>
    </row>
    <row r="27" spans="1:22" s="104" customFormat="1" ht="63.75" x14ac:dyDescent="0.25">
      <c r="A27" s="209"/>
      <c r="B27" s="210"/>
      <c r="C27" s="186"/>
      <c r="D27" s="186"/>
      <c r="E27" s="181"/>
      <c r="F27" s="212"/>
      <c r="G27" s="181"/>
      <c r="H27" s="181"/>
      <c r="I27" s="188"/>
      <c r="J27" s="181"/>
      <c r="K27" s="181"/>
      <c r="L27" s="194"/>
      <c r="M27" s="143" t="s">
        <v>93</v>
      </c>
      <c r="N27" s="143" t="s">
        <v>88</v>
      </c>
      <c r="O27" s="188"/>
      <c r="P27" s="143" t="s">
        <v>46</v>
      </c>
      <c r="Q27" s="143" t="s">
        <v>94</v>
      </c>
      <c r="R27" s="181"/>
      <c r="S27" s="181"/>
      <c r="T27" s="181"/>
      <c r="U27" s="501"/>
      <c r="V27" s="105"/>
    </row>
    <row r="28" spans="1:22" s="104" customFormat="1" ht="51" x14ac:dyDescent="0.25">
      <c r="A28" s="209"/>
      <c r="B28" s="210"/>
      <c r="C28" s="186"/>
      <c r="D28" s="186"/>
      <c r="E28" s="181"/>
      <c r="F28" s="212"/>
      <c r="G28" s="181"/>
      <c r="H28" s="181"/>
      <c r="I28" s="188"/>
      <c r="J28" s="181"/>
      <c r="K28" s="181"/>
      <c r="L28" s="194"/>
      <c r="M28" s="143" t="s">
        <v>95</v>
      </c>
      <c r="N28" s="143" t="s">
        <v>96</v>
      </c>
      <c r="O28" s="188"/>
      <c r="P28" s="143" t="s">
        <v>46</v>
      </c>
      <c r="Q28" s="143" t="s">
        <v>97</v>
      </c>
      <c r="R28" s="181"/>
      <c r="S28" s="181"/>
      <c r="T28" s="181"/>
      <c r="U28" s="501"/>
      <c r="V28" s="105"/>
    </row>
    <row r="29" spans="1:22" s="104" customFormat="1" ht="51" x14ac:dyDescent="0.25">
      <c r="A29" s="209"/>
      <c r="B29" s="210"/>
      <c r="C29" s="186"/>
      <c r="D29" s="186"/>
      <c r="E29" s="181"/>
      <c r="F29" s="212"/>
      <c r="G29" s="181"/>
      <c r="H29" s="181"/>
      <c r="I29" s="188"/>
      <c r="J29" s="181"/>
      <c r="K29" s="181"/>
      <c r="L29" s="194"/>
      <c r="M29" s="143" t="s">
        <v>98</v>
      </c>
      <c r="N29" s="143" t="s">
        <v>99</v>
      </c>
      <c r="O29" s="188"/>
      <c r="P29" s="143" t="s">
        <v>46</v>
      </c>
      <c r="Q29" s="143" t="s">
        <v>63</v>
      </c>
      <c r="R29" s="181"/>
      <c r="S29" s="181"/>
      <c r="T29" s="181"/>
      <c r="U29" s="501"/>
      <c r="V29" s="105"/>
    </row>
    <row r="30" spans="1:22" s="104" customFormat="1" ht="38.25" x14ac:dyDescent="0.25">
      <c r="A30" s="209"/>
      <c r="B30" s="210"/>
      <c r="C30" s="186"/>
      <c r="D30" s="186"/>
      <c r="E30" s="181"/>
      <c r="F30" s="212"/>
      <c r="G30" s="181"/>
      <c r="H30" s="181"/>
      <c r="I30" s="188"/>
      <c r="J30" s="181"/>
      <c r="K30" s="181"/>
      <c r="L30" s="194"/>
      <c r="M30" s="143" t="s">
        <v>100</v>
      </c>
      <c r="N30" s="143" t="s">
        <v>65</v>
      </c>
      <c r="O30" s="188"/>
      <c r="P30" s="143" t="s">
        <v>46</v>
      </c>
      <c r="Q30" s="143" t="s">
        <v>66</v>
      </c>
      <c r="R30" s="181"/>
      <c r="S30" s="181"/>
      <c r="T30" s="181"/>
      <c r="U30" s="501"/>
      <c r="V30" s="105"/>
    </row>
    <row r="31" spans="1:22" s="104" customFormat="1" ht="25.5" x14ac:dyDescent="0.25">
      <c r="A31" s="209"/>
      <c r="B31" s="210"/>
      <c r="C31" s="186"/>
      <c r="D31" s="186"/>
      <c r="E31" s="181"/>
      <c r="F31" s="212"/>
      <c r="G31" s="181"/>
      <c r="H31" s="181"/>
      <c r="I31" s="188"/>
      <c r="J31" s="181"/>
      <c r="K31" s="181"/>
      <c r="L31" s="194"/>
      <c r="M31" s="143" t="s">
        <v>101</v>
      </c>
      <c r="N31" s="143" t="s">
        <v>68</v>
      </c>
      <c r="O31" s="188"/>
      <c r="P31" s="143" t="s">
        <v>46</v>
      </c>
      <c r="Q31" s="143" t="s">
        <v>69</v>
      </c>
      <c r="R31" s="181"/>
      <c r="S31" s="181"/>
      <c r="T31" s="181"/>
      <c r="U31" s="501"/>
      <c r="V31" s="105"/>
    </row>
    <row r="32" spans="1:22" s="104" customFormat="1" ht="76.5" x14ac:dyDescent="0.25">
      <c r="A32" s="209"/>
      <c r="B32" s="210"/>
      <c r="C32" s="186"/>
      <c r="D32" s="186"/>
      <c r="E32" s="181"/>
      <c r="F32" s="212"/>
      <c r="G32" s="181"/>
      <c r="H32" s="181"/>
      <c r="I32" s="188"/>
      <c r="J32" s="181"/>
      <c r="K32" s="181"/>
      <c r="L32" s="194"/>
      <c r="M32" s="143" t="s">
        <v>70</v>
      </c>
      <c r="N32" s="143" t="s">
        <v>102</v>
      </c>
      <c r="O32" s="188"/>
      <c r="P32" s="143" t="s">
        <v>46</v>
      </c>
      <c r="Q32" s="143" t="s">
        <v>72</v>
      </c>
      <c r="R32" s="181"/>
      <c r="S32" s="181"/>
      <c r="T32" s="181"/>
      <c r="U32" s="501"/>
      <c r="V32" s="105"/>
    </row>
    <row r="33" spans="1:30" s="104" customFormat="1" ht="38.25" x14ac:dyDescent="0.25">
      <c r="A33" s="209"/>
      <c r="B33" s="210"/>
      <c r="C33" s="186"/>
      <c r="D33" s="186"/>
      <c r="E33" s="181"/>
      <c r="F33" s="212"/>
      <c r="G33" s="181"/>
      <c r="H33" s="181"/>
      <c r="I33" s="188"/>
      <c r="J33" s="181"/>
      <c r="K33" s="181"/>
      <c r="L33" s="194"/>
      <c r="M33" s="143" t="s">
        <v>103</v>
      </c>
      <c r="N33" s="143" t="s">
        <v>83</v>
      </c>
      <c r="O33" s="188"/>
      <c r="P33" s="143" t="s">
        <v>46</v>
      </c>
      <c r="Q33" s="143" t="s">
        <v>75</v>
      </c>
      <c r="R33" s="181"/>
      <c r="S33" s="181"/>
      <c r="T33" s="181"/>
      <c r="U33" s="501"/>
      <c r="V33" s="105"/>
    </row>
    <row r="34" spans="1:30" s="104" customFormat="1" ht="63.75" x14ac:dyDescent="0.25">
      <c r="A34" s="209"/>
      <c r="B34" s="210"/>
      <c r="C34" s="186"/>
      <c r="D34" s="186"/>
      <c r="E34" s="181"/>
      <c r="F34" s="212"/>
      <c r="G34" s="182"/>
      <c r="H34" s="182"/>
      <c r="I34" s="197"/>
      <c r="J34" s="181"/>
      <c r="K34" s="181"/>
      <c r="L34" s="195"/>
      <c r="M34" s="143" t="s">
        <v>104</v>
      </c>
      <c r="N34" s="143" t="s">
        <v>105</v>
      </c>
      <c r="O34" s="197"/>
      <c r="P34" s="143" t="s">
        <v>46</v>
      </c>
      <c r="Q34" s="143" t="s">
        <v>106</v>
      </c>
      <c r="R34" s="181"/>
      <c r="S34" s="182"/>
      <c r="T34" s="182"/>
      <c r="U34" s="502"/>
      <c r="V34" s="105"/>
    </row>
    <row r="35" spans="1:30" s="104" customFormat="1" ht="76.5" x14ac:dyDescent="0.25">
      <c r="A35" s="209"/>
      <c r="B35" s="210"/>
      <c r="C35" s="186"/>
      <c r="D35" s="186"/>
      <c r="E35" s="181"/>
      <c r="F35" s="212"/>
      <c r="G35" s="183" t="s">
        <v>107</v>
      </c>
      <c r="H35" s="183" t="s">
        <v>108</v>
      </c>
      <c r="I35" s="196" t="s">
        <v>109</v>
      </c>
      <c r="J35" s="181"/>
      <c r="K35" s="181"/>
      <c r="L35" s="193">
        <v>0.95</v>
      </c>
      <c r="M35" s="143" t="s">
        <v>110</v>
      </c>
      <c r="N35" s="143" t="s">
        <v>44</v>
      </c>
      <c r="O35" s="196" t="s">
        <v>84</v>
      </c>
      <c r="P35" s="143" t="s">
        <v>46</v>
      </c>
      <c r="Q35" s="143" t="s">
        <v>111</v>
      </c>
      <c r="R35" s="181"/>
      <c r="S35" s="180">
        <v>0.75</v>
      </c>
      <c r="T35" s="183" t="s">
        <v>112</v>
      </c>
      <c r="U35" s="500" t="s">
        <v>113</v>
      </c>
      <c r="V35" s="105"/>
    </row>
    <row r="36" spans="1:30" s="104" customFormat="1" ht="89.25" x14ac:dyDescent="0.25">
      <c r="A36" s="209"/>
      <c r="B36" s="210"/>
      <c r="C36" s="186"/>
      <c r="D36" s="186"/>
      <c r="E36" s="181"/>
      <c r="F36" s="212"/>
      <c r="G36" s="181"/>
      <c r="H36" s="181"/>
      <c r="I36" s="188"/>
      <c r="J36" s="181"/>
      <c r="K36" s="181"/>
      <c r="L36" s="194"/>
      <c r="M36" s="143" t="s">
        <v>50</v>
      </c>
      <c r="N36" s="143" t="s">
        <v>114</v>
      </c>
      <c r="O36" s="188"/>
      <c r="P36" s="143" t="s">
        <v>46</v>
      </c>
      <c r="Q36" s="143" t="s">
        <v>52</v>
      </c>
      <c r="R36" s="181"/>
      <c r="S36" s="181"/>
      <c r="T36" s="181"/>
      <c r="U36" s="501"/>
      <c r="V36" s="105"/>
    </row>
    <row r="37" spans="1:30" s="104" customFormat="1" ht="63.75" x14ac:dyDescent="0.25">
      <c r="A37" s="209"/>
      <c r="B37" s="210"/>
      <c r="C37" s="186"/>
      <c r="D37" s="186"/>
      <c r="E37" s="181"/>
      <c r="F37" s="212"/>
      <c r="G37" s="181"/>
      <c r="H37" s="181"/>
      <c r="I37" s="188"/>
      <c r="J37" s="181"/>
      <c r="K37" s="181"/>
      <c r="L37" s="194"/>
      <c r="M37" s="143" t="s">
        <v>53</v>
      </c>
      <c r="N37" s="143" t="s">
        <v>115</v>
      </c>
      <c r="O37" s="188"/>
      <c r="P37" s="143" t="s">
        <v>46</v>
      </c>
      <c r="Q37" s="143" t="s">
        <v>52</v>
      </c>
      <c r="R37" s="181"/>
      <c r="S37" s="181"/>
      <c r="T37" s="181"/>
      <c r="U37" s="501"/>
      <c r="V37" s="105"/>
    </row>
    <row r="38" spans="1:30" s="104" customFormat="1" ht="63.75" x14ac:dyDescent="0.25">
      <c r="A38" s="209"/>
      <c r="B38" s="210"/>
      <c r="C38" s="186"/>
      <c r="D38" s="186"/>
      <c r="E38" s="181"/>
      <c r="F38" s="212"/>
      <c r="G38" s="181"/>
      <c r="H38" s="181"/>
      <c r="I38" s="188"/>
      <c r="J38" s="181"/>
      <c r="K38" s="181"/>
      <c r="L38" s="194"/>
      <c r="M38" s="143" t="s">
        <v>58</v>
      </c>
      <c r="N38" s="143" t="s">
        <v>56</v>
      </c>
      <c r="O38" s="188"/>
      <c r="P38" s="143" t="s">
        <v>46</v>
      </c>
      <c r="Q38" s="143" t="s">
        <v>60</v>
      </c>
      <c r="R38" s="181"/>
      <c r="S38" s="181"/>
      <c r="T38" s="181"/>
      <c r="U38" s="501"/>
      <c r="V38" s="105"/>
    </row>
    <row r="39" spans="1:30" s="104" customFormat="1" ht="63.75" x14ac:dyDescent="0.25">
      <c r="A39" s="209"/>
      <c r="B39" s="210"/>
      <c r="C39" s="186"/>
      <c r="D39" s="186"/>
      <c r="E39" s="181"/>
      <c r="F39" s="212"/>
      <c r="G39" s="181"/>
      <c r="H39" s="181"/>
      <c r="I39" s="188"/>
      <c r="J39" s="181"/>
      <c r="K39" s="181"/>
      <c r="L39" s="194"/>
      <c r="M39" s="143" t="s">
        <v>58</v>
      </c>
      <c r="N39" s="143" t="s">
        <v>59</v>
      </c>
      <c r="O39" s="188"/>
      <c r="P39" s="143" t="s">
        <v>46</v>
      </c>
      <c r="Q39" s="143" t="s">
        <v>60</v>
      </c>
      <c r="R39" s="181"/>
      <c r="S39" s="181"/>
      <c r="T39" s="181"/>
      <c r="U39" s="501"/>
      <c r="V39" s="105"/>
    </row>
    <row r="40" spans="1:30" s="104" customFormat="1" ht="38.25" x14ac:dyDescent="0.25">
      <c r="A40" s="209"/>
      <c r="B40" s="210"/>
      <c r="C40" s="186"/>
      <c r="D40" s="186"/>
      <c r="E40" s="181"/>
      <c r="F40" s="212"/>
      <c r="G40" s="181"/>
      <c r="H40" s="181"/>
      <c r="I40" s="188"/>
      <c r="J40" s="181"/>
      <c r="K40" s="181"/>
      <c r="L40" s="194"/>
      <c r="M40" s="143" t="s">
        <v>61</v>
      </c>
      <c r="N40" s="143" t="s">
        <v>62</v>
      </c>
      <c r="O40" s="188"/>
      <c r="P40" s="143" t="s">
        <v>46</v>
      </c>
      <c r="Q40" s="143" t="s">
        <v>63</v>
      </c>
      <c r="R40" s="181"/>
      <c r="S40" s="181"/>
      <c r="T40" s="181"/>
      <c r="U40" s="501"/>
      <c r="V40" s="105"/>
    </row>
    <row r="41" spans="1:30" s="104" customFormat="1" ht="38.25" x14ac:dyDescent="0.25">
      <c r="A41" s="209"/>
      <c r="B41" s="210"/>
      <c r="C41" s="186"/>
      <c r="D41" s="186"/>
      <c r="E41" s="181"/>
      <c r="F41" s="212"/>
      <c r="G41" s="181"/>
      <c r="H41" s="181"/>
      <c r="I41" s="188"/>
      <c r="J41" s="181"/>
      <c r="K41" s="181"/>
      <c r="L41" s="194"/>
      <c r="M41" s="143" t="s">
        <v>116</v>
      </c>
      <c r="N41" s="143" t="s">
        <v>65</v>
      </c>
      <c r="O41" s="188"/>
      <c r="P41" s="143" t="s">
        <v>46</v>
      </c>
      <c r="Q41" s="143" t="s">
        <v>66</v>
      </c>
      <c r="R41" s="181"/>
      <c r="S41" s="181"/>
      <c r="T41" s="181"/>
      <c r="U41" s="501"/>
      <c r="V41" s="105"/>
    </row>
    <row r="42" spans="1:30" s="104" customFormat="1" ht="25.5" x14ac:dyDescent="0.25">
      <c r="A42" s="209"/>
      <c r="B42" s="210"/>
      <c r="C42" s="186"/>
      <c r="D42" s="186"/>
      <c r="E42" s="181"/>
      <c r="F42" s="212"/>
      <c r="G42" s="181"/>
      <c r="H42" s="181"/>
      <c r="I42" s="188"/>
      <c r="J42" s="181"/>
      <c r="K42" s="181"/>
      <c r="L42" s="194"/>
      <c r="M42" s="143" t="s">
        <v>101</v>
      </c>
      <c r="N42" s="143" t="s">
        <v>68</v>
      </c>
      <c r="O42" s="188"/>
      <c r="P42" s="143" t="s">
        <v>46</v>
      </c>
      <c r="Q42" s="143" t="s">
        <v>69</v>
      </c>
      <c r="R42" s="181"/>
      <c r="S42" s="181"/>
      <c r="T42" s="181"/>
      <c r="U42" s="501"/>
      <c r="V42" s="105"/>
    </row>
    <row r="43" spans="1:30" s="104" customFormat="1" ht="76.5" x14ac:dyDescent="0.25">
      <c r="A43" s="209"/>
      <c r="B43" s="210"/>
      <c r="C43" s="186"/>
      <c r="D43" s="186"/>
      <c r="E43" s="181"/>
      <c r="F43" s="212"/>
      <c r="G43" s="181"/>
      <c r="H43" s="181"/>
      <c r="I43" s="188"/>
      <c r="J43" s="181"/>
      <c r="K43" s="181"/>
      <c r="L43" s="194"/>
      <c r="M43" s="143" t="s">
        <v>117</v>
      </c>
      <c r="N43" s="143" t="s">
        <v>118</v>
      </c>
      <c r="O43" s="188"/>
      <c r="P43" s="143" t="s">
        <v>46</v>
      </c>
      <c r="Q43" s="143" t="s">
        <v>72</v>
      </c>
      <c r="R43" s="181"/>
      <c r="S43" s="181"/>
      <c r="T43" s="181"/>
      <c r="U43" s="501"/>
      <c r="V43" s="105"/>
    </row>
    <row r="44" spans="1:30" s="104" customFormat="1" ht="63.75" x14ac:dyDescent="0.25">
      <c r="A44" s="209"/>
      <c r="B44" s="210"/>
      <c r="C44" s="186"/>
      <c r="D44" s="186"/>
      <c r="E44" s="181"/>
      <c r="F44" s="212"/>
      <c r="G44" s="181"/>
      <c r="H44" s="181"/>
      <c r="I44" s="188"/>
      <c r="J44" s="181"/>
      <c r="K44" s="181"/>
      <c r="L44" s="194"/>
      <c r="M44" s="143" t="s">
        <v>73</v>
      </c>
      <c r="N44" s="143" t="s">
        <v>74</v>
      </c>
      <c r="O44" s="188"/>
      <c r="P44" s="143" t="s">
        <v>46</v>
      </c>
      <c r="Q44" s="143" t="s">
        <v>75</v>
      </c>
      <c r="R44" s="181"/>
      <c r="S44" s="181"/>
      <c r="T44" s="181"/>
      <c r="U44" s="501"/>
      <c r="V44" s="105"/>
    </row>
    <row r="45" spans="1:30" s="104" customFormat="1" ht="409.5" x14ac:dyDescent="0.25">
      <c r="A45" s="209"/>
      <c r="B45" s="210"/>
      <c r="C45" s="186"/>
      <c r="D45" s="186"/>
      <c r="E45" s="181"/>
      <c r="F45" s="212"/>
      <c r="G45" s="182"/>
      <c r="H45" s="182"/>
      <c r="I45" s="197"/>
      <c r="J45" s="181"/>
      <c r="K45" s="181"/>
      <c r="L45" s="225"/>
      <c r="M45" s="143" t="s">
        <v>76</v>
      </c>
      <c r="N45" s="143" t="s">
        <v>119</v>
      </c>
      <c r="O45" s="188"/>
      <c r="P45" s="143" t="s">
        <v>46</v>
      </c>
      <c r="Q45" s="143" t="s">
        <v>106</v>
      </c>
      <c r="R45" s="181"/>
      <c r="S45" s="182"/>
      <c r="T45" s="182"/>
      <c r="U45" s="502"/>
      <c r="V45" s="105"/>
      <c r="AD45" s="151" t="s">
        <v>120</v>
      </c>
    </row>
    <row r="46" spans="1:30" s="104" customFormat="1" ht="111" customHeight="1" x14ac:dyDescent="0.25">
      <c r="A46" s="209"/>
      <c r="B46" s="210"/>
      <c r="C46" s="186"/>
      <c r="D46" s="186"/>
      <c r="E46" s="181"/>
      <c r="F46" s="212"/>
      <c r="G46" s="183" t="s">
        <v>121</v>
      </c>
      <c r="H46" s="183" t="s">
        <v>122</v>
      </c>
      <c r="I46" s="196" t="s">
        <v>123</v>
      </c>
      <c r="J46" s="181"/>
      <c r="K46" s="181"/>
      <c r="L46" s="190">
        <v>0.9</v>
      </c>
      <c r="M46" s="143" t="s">
        <v>124</v>
      </c>
      <c r="N46" s="144" t="s">
        <v>125</v>
      </c>
      <c r="O46" s="186" t="s">
        <v>126</v>
      </c>
      <c r="P46" s="143" t="s">
        <v>46</v>
      </c>
      <c r="Q46" s="148" t="s">
        <v>127</v>
      </c>
      <c r="R46" s="181"/>
      <c r="S46" s="180">
        <v>0.72</v>
      </c>
      <c r="T46" s="183" t="s">
        <v>112</v>
      </c>
      <c r="U46" s="500" t="s">
        <v>128</v>
      </c>
      <c r="V46" s="105"/>
    </row>
    <row r="47" spans="1:30" s="104" customFormat="1" ht="111" customHeight="1" x14ac:dyDescent="0.25">
      <c r="A47" s="209"/>
      <c r="B47" s="210"/>
      <c r="C47" s="186"/>
      <c r="D47" s="186"/>
      <c r="E47" s="181"/>
      <c r="F47" s="212"/>
      <c r="G47" s="181"/>
      <c r="H47" s="181"/>
      <c r="I47" s="188"/>
      <c r="J47" s="181"/>
      <c r="K47" s="181"/>
      <c r="L47" s="191"/>
      <c r="M47" s="143" t="s">
        <v>129</v>
      </c>
      <c r="N47" s="144" t="s">
        <v>130</v>
      </c>
      <c r="O47" s="186"/>
      <c r="P47" s="143" t="s">
        <v>46</v>
      </c>
      <c r="Q47" s="143" t="s">
        <v>131</v>
      </c>
      <c r="R47" s="181"/>
      <c r="S47" s="181"/>
      <c r="T47" s="181"/>
      <c r="U47" s="501"/>
      <c r="V47" s="105"/>
    </row>
    <row r="48" spans="1:30" s="104" customFormat="1" ht="111" customHeight="1" x14ac:dyDescent="0.25">
      <c r="A48" s="209"/>
      <c r="B48" s="210"/>
      <c r="C48" s="186"/>
      <c r="D48" s="186"/>
      <c r="E48" s="181"/>
      <c r="F48" s="212"/>
      <c r="G48" s="181"/>
      <c r="H48" s="181"/>
      <c r="I48" s="188"/>
      <c r="J48" s="181"/>
      <c r="K48" s="181"/>
      <c r="L48" s="191"/>
      <c r="M48" s="143" t="s">
        <v>132</v>
      </c>
      <c r="N48" s="144" t="s">
        <v>133</v>
      </c>
      <c r="O48" s="186"/>
      <c r="P48" s="143" t="s">
        <v>46</v>
      </c>
      <c r="Q48" s="143" t="s">
        <v>134</v>
      </c>
      <c r="R48" s="181"/>
      <c r="S48" s="181"/>
      <c r="T48" s="181"/>
      <c r="U48" s="501"/>
      <c r="V48" s="105"/>
    </row>
    <row r="49" spans="1:22" s="104" customFormat="1" ht="111" customHeight="1" x14ac:dyDescent="0.25">
      <c r="A49" s="209"/>
      <c r="B49" s="210"/>
      <c r="C49" s="186"/>
      <c r="D49" s="186"/>
      <c r="E49" s="181"/>
      <c r="F49" s="212"/>
      <c r="G49" s="181"/>
      <c r="H49" s="181"/>
      <c r="I49" s="188"/>
      <c r="J49" s="181"/>
      <c r="K49" s="181"/>
      <c r="L49" s="191"/>
      <c r="M49" s="143" t="s">
        <v>135</v>
      </c>
      <c r="N49" s="144" t="s">
        <v>136</v>
      </c>
      <c r="O49" s="186"/>
      <c r="P49" s="143" t="s">
        <v>46</v>
      </c>
      <c r="Q49" s="143" t="s">
        <v>137</v>
      </c>
      <c r="R49" s="181"/>
      <c r="S49" s="181"/>
      <c r="T49" s="181"/>
      <c r="U49" s="501"/>
      <c r="V49" s="105"/>
    </row>
    <row r="50" spans="1:22" s="104" customFormat="1" ht="111" customHeight="1" x14ac:dyDescent="0.25">
      <c r="A50" s="209"/>
      <c r="B50" s="210"/>
      <c r="C50" s="186"/>
      <c r="D50" s="186"/>
      <c r="E50" s="181"/>
      <c r="F50" s="212"/>
      <c r="G50" s="181"/>
      <c r="H50" s="181"/>
      <c r="I50" s="188"/>
      <c r="J50" s="181"/>
      <c r="K50" s="181"/>
      <c r="L50" s="191"/>
      <c r="M50" s="143" t="s">
        <v>138</v>
      </c>
      <c r="N50" s="144" t="s">
        <v>139</v>
      </c>
      <c r="O50" s="186"/>
      <c r="P50" s="143" t="s">
        <v>46</v>
      </c>
      <c r="Q50" s="143" t="s">
        <v>140</v>
      </c>
      <c r="R50" s="181"/>
      <c r="S50" s="181"/>
      <c r="T50" s="181"/>
      <c r="U50" s="501"/>
      <c r="V50" s="105"/>
    </row>
    <row r="51" spans="1:22" s="104" customFormat="1" ht="111" customHeight="1" x14ac:dyDescent="0.2">
      <c r="A51" s="209"/>
      <c r="B51" s="210"/>
      <c r="C51" s="186"/>
      <c r="D51" s="186"/>
      <c r="E51" s="181"/>
      <c r="F51" s="212"/>
      <c r="G51" s="181"/>
      <c r="H51" s="181"/>
      <c r="I51" s="188"/>
      <c r="J51" s="181"/>
      <c r="K51" s="181"/>
      <c r="L51" s="191"/>
      <c r="M51" s="145" t="s">
        <v>141</v>
      </c>
      <c r="N51" s="146" t="s">
        <v>142</v>
      </c>
      <c r="O51" s="186"/>
      <c r="P51" s="143" t="s">
        <v>46</v>
      </c>
      <c r="Q51" s="143" t="s">
        <v>143</v>
      </c>
      <c r="R51" s="181"/>
      <c r="S51" s="181"/>
      <c r="T51" s="181"/>
      <c r="U51" s="501"/>
      <c r="V51" s="105"/>
    </row>
    <row r="52" spans="1:22" s="104" customFormat="1" ht="111" customHeight="1" x14ac:dyDescent="0.25">
      <c r="A52" s="209"/>
      <c r="B52" s="210"/>
      <c r="C52" s="186"/>
      <c r="D52" s="186"/>
      <c r="E52" s="181"/>
      <c r="F52" s="212"/>
      <c r="G52" s="181"/>
      <c r="H52" s="181"/>
      <c r="I52" s="188"/>
      <c r="J52" s="181"/>
      <c r="K52" s="181"/>
      <c r="L52" s="191"/>
      <c r="M52" s="143" t="s">
        <v>144</v>
      </c>
      <c r="N52" s="145" t="s">
        <v>145</v>
      </c>
      <c r="O52" s="186"/>
      <c r="P52" s="143" t="s">
        <v>46</v>
      </c>
      <c r="Q52" s="143" t="s">
        <v>146</v>
      </c>
      <c r="R52" s="181"/>
      <c r="S52" s="181"/>
      <c r="T52" s="181"/>
      <c r="U52" s="501"/>
      <c r="V52" s="105"/>
    </row>
    <row r="53" spans="1:22" s="104" customFormat="1" ht="111" customHeight="1" x14ac:dyDescent="0.25">
      <c r="A53" s="209"/>
      <c r="B53" s="210"/>
      <c r="C53" s="186"/>
      <c r="D53" s="186"/>
      <c r="E53" s="181"/>
      <c r="F53" s="212"/>
      <c r="G53" s="181"/>
      <c r="H53" s="181"/>
      <c r="I53" s="188"/>
      <c r="J53" s="181"/>
      <c r="K53" s="181"/>
      <c r="L53" s="191"/>
      <c r="M53" s="145" t="s">
        <v>147</v>
      </c>
      <c r="N53" s="144" t="s">
        <v>148</v>
      </c>
      <c r="O53" s="186"/>
      <c r="P53" s="143" t="s">
        <v>46</v>
      </c>
      <c r="Q53" s="143" t="s">
        <v>149</v>
      </c>
      <c r="R53" s="181"/>
      <c r="S53" s="181"/>
      <c r="T53" s="181"/>
      <c r="U53" s="501"/>
      <c r="V53" s="105"/>
    </row>
    <row r="54" spans="1:22" s="104" customFormat="1" ht="111" customHeight="1" x14ac:dyDescent="0.2">
      <c r="A54" s="209"/>
      <c r="B54" s="210"/>
      <c r="C54" s="186"/>
      <c r="D54" s="186"/>
      <c r="E54" s="182"/>
      <c r="F54" s="212"/>
      <c r="G54" s="182"/>
      <c r="H54" s="182"/>
      <c r="I54" s="189"/>
      <c r="J54" s="182"/>
      <c r="K54" s="181"/>
      <c r="L54" s="192"/>
      <c r="M54" s="143" t="s">
        <v>150</v>
      </c>
      <c r="N54" s="147" t="s">
        <v>151</v>
      </c>
      <c r="O54" s="186"/>
      <c r="P54" s="143" t="s">
        <v>46</v>
      </c>
      <c r="Q54" s="143" t="s">
        <v>152</v>
      </c>
      <c r="R54" s="181"/>
      <c r="S54" s="182"/>
      <c r="T54" s="182"/>
      <c r="U54" s="506"/>
      <c r="V54" s="105"/>
    </row>
    <row r="55" spans="1:22" s="104" customFormat="1" ht="267.75" customHeight="1" x14ac:dyDescent="0.25">
      <c r="A55" s="209"/>
      <c r="B55" s="210"/>
      <c r="C55" s="188" t="s">
        <v>153</v>
      </c>
      <c r="D55" s="188" t="s">
        <v>154</v>
      </c>
      <c r="E55" s="187" t="s">
        <v>155</v>
      </c>
      <c r="F55" s="212"/>
      <c r="G55" s="183" t="s">
        <v>156</v>
      </c>
      <c r="H55" s="183" t="s">
        <v>157</v>
      </c>
      <c r="I55" s="187" t="s">
        <v>158</v>
      </c>
      <c r="J55" s="183" t="s">
        <v>159</v>
      </c>
      <c r="K55" s="181"/>
      <c r="L55" s="190">
        <v>0.9</v>
      </c>
      <c r="M55" s="143" t="s">
        <v>160</v>
      </c>
      <c r="N55" s="143" t="s">
        <v>161</v>
      </c>
      <c r="O55" s="187" t="s">
        <v>162</v>
      </c>
      <c r="P55" s="143" t="s">
        <v>163</v>
      </c>
      <c r="Q55" s="143" t="s">
        <v>164</v>
      </c>
      <c r="R55" s="181"/>
      <c r="S55" s="180">
        <v>1</v>
      </c>
      <c r="T55" s="183" t="s">
        <v>48</v>
      </c>
      <c r="U55" s="503" t="s">
        <v>165</v>
      </c>
      <c r="V55" s="105"/>
    </row>
    <row r="56" spans="1:22" s="104" customFormat="1" ht="267.75" customHeight="1" x14ac:dyDescent="0.25">
      <c r="A56" s="209"/>
      <c r="B56" s="210"/>
      <c r="C56" s="188"/>
      <c r="D56" s="188"/>
      <c r="E56" s="188"/>
      <c r="F56" s="212"/>
      <c r="G56" s="181"/>
      <c r="H56" s="181"/>
      <c r="I56" s="188"/>
      <c r="J56" s="181"/>
      <c r="K56" s="181"/>
      <c r="L56" s="191"/>
      <c r="M56" s="143" t="s">
        <v>166</v>
      </c>
      <c r="N56" s="143" t="s">
        <v>161</v>
      </c>
      <c r="O56" s="188"/>
      <c r="P56" s="143" t="s">
        <v>163</v>
      </c>
      <c r="Q56" s="143" t="s">
        <v>167</v>
      </c>
      <c r="R56" s="181"/>
      <c r="S56" s="181"/>
      <c r="T56" s="181"/>
      <c r="U56" s="504"/>
      <c r="V56" s="105"/>
    </row>
    <row r="57" spans="1:22" s="104" customFormat="1" ht="267.75" customHeight="1" x14ac:dyDescent="0.25">
      <c r="A57" s="209"/>
      <c r="B57" s="210"/>
      <c r="C57" s="188"/>
      <c r="D57" s="188"/>
      <c r="E57" s="188"/>
      <c r="F57" s="212"/>
      <c r="G57" s="181"/>
      <c r="H57" s="181"/>
      <c r="I57" s="188"/>
      <c r="J57" s="181"/>
      <c r="K57" s="181"/>
      <c r="L57" s="191"/>
      <c r="M57" s="143" t="s">
        <v>168</v>
      </c>
      <c r="N57" s="143" t="s">
        <v>161</v>
      </c>
      <c r="O57" s="188"/>
      <c r="P57" s="143" t="s">
        <v>163</v>
      </c>
      <c r="Q57" s="143" t="s">
        <v>169</v>
      </c>
      <c r="R57" s="181"/>
      <c r="S57" s="181"/>
      <c r="T57" s="181"/>
      <c r="U57" s="504"/>
      <c r="V57" s="105"/>
    </row>
    <row r="58" spans="1:22" s="104" customFormat="1" ht="267.75" customHeight="1" x14ac:dyDescent="0.25">
      <c r="A58" s="209"/>
      <c r="B58" s="210"/>
      <c r="C58" s="188"/>
      <c r="D58" s="188"/>
      <c r="E58" s="188"/>
      <c r="F58" s="212"/>
      <c r="G58" s="181"/>
      <c r="H58" s="181"/>
      <c r="I58" s="188"/>
      <c r="J58" s="181"/>
      <c r="K58" s="181"/>
      <c r="L58" s="191"/>
      <c r="M58" s="143" t="s">
        <v>170</v>
      </c>
      <c r="N58" s="143" t="s">
        <v>161</v>
      </c>
      <c r="O58" s="188"/>
      <c r="P58" s="143" t="s">
        <v>163</v>
      </c>
      <c r="Q58" s="143" t="s">
        <v>171</v>
      </c>
      <c r="R58" s="181"/>
      <c r="S58" s="181"/>
      <c r="T58" s="181"/>
      <c r="U58" s="504"/>
      <c r="V58" s="105"/>
    </row>
    <row r="59" spans="1:22" s="104" customFormat="1" ht="267.75" customHeight="1" x14ac:dyDescent="0.25">
      <c r="A59" s="9"/>
      <c r="B59" s="138"/>
      <c r="C59" s="189"/>
      <c r="D59" s="189"/>
      <c r="E59" s="189"/>
      <c r="F59" s="212"/>
      <c r="G59" s="182"/>
      <c r="H59" s="182"/>
      <c r="I59" s="189"/>
      <c r="J59" s="182"/>
      <c r="K59" s="182"/>
      <c r="L59" s="192"/>
      <c r="M59" s="143" t="s">
        <v>172</v>
      </c>
      <c r="N59" s="143" t="s">
        <v>173</v>
      </c>
      <c r="O59" s="189"/>
      <c r="P59" s="143" t="s">
        <v>163</v>
      </c>
      <c r="Q59" s="143" t="s">
        <v>174</v>
      </c>
      <c r="R59" s="181"/>
      <c r="S59" s="182"/>
      <c r="T59" s="182"/>
      <c r="U59" s="505"/>
      <c r="V59" s="105"/>
    </row>
    <row r="60" spans="1:22" s="104" customFormat="1" ht="51" x14ac:dyDescent="0.25">
      <c r="A60" s="9"/>
      <c r="B60" s="183" t="s">
        <v>175</v>
      </c>
      <c r="C60" s="183" t="s">
        <v>153</v>
      </c>
      <c r="D60" s="183" t="s">
        <v>176</v>
      </c>
      <c r="E60" s="187" t="s">
        <v>177</v>
      </c>
      <c r="F60" s="212"/>
      <c r="G60" s="183" t="s">
        <v>178</v>
      </c>
      <c r="H60" s="183" t="s">
        <v>179</v>
      </c>
      <c r="I60" s="183" t="s">
        <v>180</v>
      </c>
      <c r="J60" s="183" t="s">
        <v>181</v>
      </c>
      <c r="K60" s="183" t="s">
        <v>41</v>
      </c>
      <c r="L60" s="180">
        <v>0.8</v>
      </c>
      <c r="M60" s="143" t="s">
        <v>182</v>
      </c>
      <c r="N60" s="148" t="s">
        <v>183</v>
      </c>
      <c r="O60" s="183" t="s">
        <v>184</v>
      </c>
      <c r="P60" s="143" t="s">
        <v>46</v>
      </c>
      <c r="Q60" s="143" t="s">
        <v>185</v>
      </c>
      <c r="R60" s="181"/>
      <c r="S60" s="180">
        <v>0.78</v>
      </c>
      <c r="T60" s="183" t="s">
        <v>555</v>
      </c>
      <c r="U60" s="503" t="s">
        <v>186</v>
      </c>
      <c r="V60" s="105"/>
    </row>
    <row r="61" spans="1:22" s="104" customFormat="1" ht="156.75" customHeight="1" x14ac:dyDescent="0.2">
      <c r="A61" s="9"/>
      <c r="B61" s="181"/>
      <c r="C61" s="181"/>
      <c r="D61" s="181"/>
      <c r="E61" s="188"/>
      <c r="F61" s="212"/>
      <c r="G61" s="181"/>
      <c r="H61" s="181"/>
      <c r="I61" s="181"/>
      <c r="J61" s="181"/>
      <c r="K61" s="181"/>
      <c r="L61" s="184"/>
      <c r="M61" s="143" t="s">
        <v>187</v>
      </c>
      <c r="N61" s="143" t="s">
        <v>188</v>
      </c>
      <c r="O61" s="181"/>
      <c r="P61" s="143" t="s">
        <v>46</v>
      </c>
      <c r="Q61" s="150" t="s">
        <v>189</v>
      </c>
      <c r="R61" s="181"/>
      <c r="S61" s="181"/>
      <c r="T61" s="181"/>
      <c r="U61" s="504"/>
      <c r="V61" s="105"/>
    </row>
    <row r="62" spans="1:22" s="104" customFormat="1" ht="63.75" x14ac:dyDescent="0.25">
      <c r="A62" s="9"/>
      <c r="B62" s="181"/>
      <c r="C62" s="181"/>
      <c r="D62" s="181"/>
      <c r="E62" s="188"/>
      <c r="F62" s="212"/>
      <c r="G62" s="181"/>
      <c r="H62" s="181"/>
      <c r="I62" s="181"/>
      <c r="J62" s="181"/>
      <c r="K62" s="181"/>
      <c r="L62" s="184"/>
      <c r="M62" s="143" t="s">
        <v>190</v>
      </c>
      <c r="N62" s="148" t="s">
        <v>183</v>
      </c>
      <c r="O62" s="181"/>
      <c r="P62" s="143" t="s">
        <v>46</v>
      </c>
      <c r="Q62" s="143" t="s">
        <v>191</v>
      </c>
      <c r="R62" s="181"/>
      <c r="S62" s="181"/>
      <c r="T62" s="181"/>
      <c r="U62" s="504"/>
      <c r="V62" s="105"/>
    </row>
    <row r="63" spans="1:22" ht="114.75" x14ac:dyDescent="0.2">
      <c r="A63" s="1"/>
      <c r="B63" s="182"/>
      <c r="C63" s="182"/>
      <c r="D63" s="182"/>
      <c r="E63" s="189"/>
      <c r="F63" s="213"/>
      <c r="G63" s="182"/>
      <c r="H63" s="182"/>
      <c r="I63" s="182"/>
      <c r="J63" s="182"/>
      <c r="K63" s="182"/>
      <c r="L63" s="185"/>
      <c r="M63" s="143" t="s">
        <v>192</v>
      </c>
      <c r="N63" s="143" t="s">
        <v>193</v>
      </c>
      <c r="O63" s="182"/>
      <c r="P63" s="143" t="s">
        <v>46</v>
      </c>
      <c r="Q63" s="143" t="s">
        <v>194</v>
      </c>
      <c r="R63" s="182"/>
      <c r="S63" s="182"/>
      <c r="T63" s="182"/>
      <c r="U63" s="505"/>
      <c r="V63" s="42"/>
    </row>
    <row r="64" spans="1:22" ht="94.9" customHeight="1" x14ac:dyDescent="0.2">
      <c r="A64" s="1"/>
      <c r="B64" s="183"/>
      <c r="C64" s="183"/>
      <c r="D64" s="183"/>
      <c r="E64" s="183"/>
      <c r="F64" s="183"/>
      <c r="G64" s="183" t="s">
        <v>195</v>
      </c>
      <c r="H64" s="183" t="s">
        <v>196</v>
      </c>
      <c r="I64" s="183" t="s">
        <v>197</v>
      </c>
      <c r="J64" s="226" t="s">
        <v>159</v>
      </c>
      <c r="K64" s="183" t="s">
        <v>198</v>
      </c>
      <c r="L64" s="180">
        <v>0.9</v>
      </c>
      <c r="M64" s="125" t="s">
        <v>199</v>
      </c>
      <c r="N64" s="125" t="s">
        <v>200</v>
      </c>
      <c r="O64" s="183" t="s">
        <v>201</v>
      </c>
      <c r="P64" s="125" t="s">
        <v>198</v>
      </c>
      <c r="Q64" s="125" t="s">
        <v>202</v>
      </c>
      <c r="R64" s="183">
        <v>2025</v>
      </c>
      <c r="S64" s="183">
        <v>99</v>
      </c>
      <c r="T64" s="183" t="s">
        <v>555</v>
      </c>
      <c r="U64" s="183" t="s">
        <v>556</v>
      </c>
      <c r="V64" s="42"/>
    </row>
    <row r="65" spans="1:22" ht="95.45" customHeight="1" x14ac:dyDescent="0.2">
      <c r="A65" s="1"/>
      <c r="B65" s="181"/>
      <c r="C65" s="181"/>
      <c r="D65" s="181"/>
      <c r="E65" s="181"/>
      <c r="F65" s="181"/>
      <c r="G65" s="181"/>
      <c r="H65" s="181"/>
      <c r="I65" s="181"/>
      <c r="J65" s="227"/>
      <c r="K65" s="181"/>
      <c r="L65" s="184"/>
      <c r="M65" s="125" t="s">
        <v>203</v>
      </c>
      <c r="N65" s="125" t="s">
        <v>204</v>
      </c>
      <c r="O65" s="181"/>
      <c r="P65" s="125" t="s">
        <v>198</v>
      </c>
      <c r="Q65" s="125" t="s">
        <v>205</v>
      </c>
      <c r="R65" s="181"/>
      <c r="S65" s="181"/>
      <c r="T65" s="181"/>
      <c r="U65" s="181"/>
      <c r="V65" s="42"/>
    </row>
    <row r="66" spans="1:22" ht="95.45" customHeight="1" x14ac:dyDescent="0.2">
      <c r="A66" s="1"/>
      <c r="B66" s="181"/>
      <c r="C66" s="181"/>
      <c r="D66" s="181"/>
      <c r="E66" s="181"/>
      <c r="F66" s="181"/>
      <c r="G66" s="181"/>
      <c r="H66" s="181"/>
      <c r="I66" s="181"/>
      <c r="J66" s="227"/>
      <c r="K66" s="181"/>
      <c r="L66" s="184"/>
      <c r="M66" s="125" t="s">
        <v>206</v>
      </c>
      <c r="N66" s="125" t="s">
        <v>207</v>
      </c>
      <c r="O66" s="181"/>
      <c r="P66" s="125" t="s">
        <v>198</v>
      </c>
      <c r="Q66" s="125" t="s">
        <v>208</v>
      </c>
      <c r="R66" s="181"/>
      <c r="S66" s="181"/>
      <c r="T66" s="181"/>
      <c r="U66" s="181"/>
      <c r="V66" s="42"/>
    </row>
    <row r="67" spans="1:22" ht="95.45" customHeight="1" x14ac:dyDescent="0.2">
      <c r="A67" s="1"/>
      <c r="B67" s="181"/>
      <c r="C67" s="181"/>
      <c r="D67" s="181"/>
      <c r="E67" s="181"/>
      <c r="F67" s="181"/>
      <c r="G67" s="181"/>
      <c r="H67" s="181"/>
      <c r="I67" s="181"/>
      <c r="J67" s="227"/>
      <c r="K67" s="181"/>
      <c r="L67" s="184"/>
      <c r="M67" s="125" t="s">
        <v>209</v>
      </c>
      <c r="N67" s="125" t="s">
        <v>210</v>
      </c>
      <c r="O67" s="181"/>
      <c r="P67" s="125" t="s">
        <v>198</v>
      </c>
      <c r="Q67" s="125" t="s">
        <v>211</v>
      </c>
      <c r="R67" s="181"/>
      <c r="S67" s="181"/>
      <c r="T67" s="181"/>
      <c r="U67" s="181"/>
      <c r="V67" s="42"/>
    </row>
    <row r="68" spans="1:22" ht="95.45" customHeight="1" x14ac:dyDescent="0.2">
      <c r="A68" s="1"/>
      <c r="B68" s="181"/>
      <c r="C68" s="181"/>
      <c r="D68" s="181"/>
      <c r="E68" s="181"/>
      <c r="F68" s="181"/>
      <c r="G68" s="181"/>
      <c r="H68" s="181"/>
      <c r="I68" s="181"/>
      <c r="J68" s="227"/>
      <c r="K68" s="181"/>
      <c r="L68" s="184"/>
      <c r="M68" s="125" t="s">
        <v>212</v>
      </c>
      <c r="N68" s="125" t="s">
        <v>213</v>
      </c>
      <c r="O68" s="181"/>
      <c r="P68" s="125" t="s">
        <v>198</v>
      </c>
      <c r="Q68" s="125" t="s">
        <v>214</v>
      </c>
      <c r="R68" s="181"/>
      <c r="S68" s="181"/>
      <c r="T68" s="181"/>
      <c r="U68" s="181"/>
      <c r="V68" s="42"/>
    </row>
    <row r="69" spans="1:22" ht="66.599999999999994" customHeight="1" x14ac:dyDescent="0.2">
      <c r="A69" s="1"/>
      <c r="B69" s="181"/>
      <c r="C69" s="181"/>
      <c r="D69" s="181"/>
      <c r="E69" s="181"/>
      <c r="F69" s="181"/>
      <c r="G69" s="181"/>
      <c r="H69" s="181"/>
      <c r="I69" s="181"/>
      <c r="J69" s="227"/>
      <c r="K69" s="181"/>
      <c r="L69" s="184"/>
      <c r="M69" s="125" t="s">
        <v>215</v>
      </c>
      <c r="N69" s="125" t="s">
        <v>216</v>
      </c>
      <c r="O69" s="181"/>
      <c r="P69" s="125" t="s">
        <v>198</v>
      </c>
      <c r="Q69" s="125" t="s">
        <v>217</v>
      </c>
      <c r="R69" s="181"/>
      <c r="S69" s="181"/>
      <c r="T69" s="181"/>
      <c r="U69" s="181"/>
      <c r="V69" s="42"/>
    </row>
    <row r="70" spans="1:22" ht="91.15" customHeight="1" x14ac:dyDescent="0.25">
      <c r="A70" s="1"/>
      <c r="B70" s="182"/>
      <c r="C70" s="182"/>
      <c r="D70" s="182"/>
      <c r="E70" s="182"/>
      <c r="F70" s="182"/>
      <c r="G70" s="182"/>
      <c r="H70" s="182"/>
      <c r="I70" s="182"/>
      <c r="J70" s="228"/>
      <c r="K70" s="182"/>
      <c r="L70" s="185"/>
      <c r="M70" s="125" t="s">
        <v>218</v>
      </c>
      <c r="N70" s="125" t="s">
        <v>219</v>
      </c>
      <c r="O70" s="182"/>
      <c r="P70" s="125" t="s">
        <v>198</v>
      </c>
      <c r="Q70" s="167" t="s">
        <v>220</v>
      </c>
      <c r="R70" s="182"/>
      <c r="S70" s="182"/>
      <c r="T70" s="182"/>
      <c r="U70" s="182"/>
      <c r="V70" s="42"/>
    </row>
    <row r="71" spans="1:22" ht="15" customHeight="1" x14ac:dyDescent="0.2">
      <c r="A71" s="1"/>
      <c r="B71" s="113"/>
      <c r="C71" s="113"/>
      <c r="D71" s="113"/>
      <c r="E71" s="113"/>
      <c r="F71" s="113"/>
      <c r="G71" s="113"/>
      <c r="H71" s="113"/>
      <c r="I71" s="113"/>
      <c r="J71" s="113"/>
      <c r="K71" s="113"/>
      <c r="L71" s="113"/>
      <c r="M71" s="113"/>
      <c r="N71" s="113"/>
      <c r="O71" s="113"/>
      <c r="P71" s="113"/>
      <c r="Q71" s="113"/>
      <c r="R71" s="113"/>
      <c r="S71" s="113"/>
      <c r="T71" s="113"/>
      <c r="U71" s="113"/>
      <c r="V71" s="42"/>
    </row>
    <row r="72" spans="1:22" ht="15" customHeight="1" x14ac:dyDescent="0.2">
      <c r="A72" s="1"/>
      <c r="B72" s="113"/>
      <c r="C72" s="113"/>
      <c r="D72" s="113"/>
      <c r="E72" s="113"/>
      <c r="F72" s="113"/>
      <c r="G72" s="113"/>
      <c r="H72" s="113"/>
      <c r="I72" s="113"/>
      <c r="J72" s="113"/>
      <c r="K72" s="113"/>
      <c r="L72" s="113"/>
      <c r="M72" s="113"/>
      <c r="N72" s="113"/>
      <c r="O72" s="113"/>
      <c r="P72" s="113"/>
      <c r="Q72" s="113"/>
      <c r="R72" s="113"/>
      <c r="S72" s="113"/>
      <c r="T72" s="113"/>
      <c r="U72" s="113"/>
      <c r="V72" s="42"/>
    </row>
    <row r="73" spans="1:22" ht="15" customHeight="1" x14ac:dyDescent="0.2">
      <c r="A73" s="1"/>
      <c r="B73" s="113"/>
      <c r="C73" s="113"/>
      <c r="D73" s="113"/>
      <c r="E73" s="113"/>
      <c r="F73" s="113"/>
      <c r="G73" s="113"/>
      <c r="H73" s="113"/>
      <c r="I73" s="113"/>
      <c r="J73" s="113"/>
      <c r="K73" s="113"/>
      <c r="L73" s="113"/>
      <c r="M73" s="113"/>
      <c r="N73" s="113"/>
      <c r="O73" s="113"/>
      <c r="P73" s="113"/>
      <c r="Q73" s="113"/>
      <c r="R73" s="113"/>
      <c r="S73" s="113"/>
      <c r="T73" s="113"/>
      <c r="U73" s="113"/>
      <c r="V73" s="42"/>
    </row>
    <row r="74" spans="1:22" ht="15" customHeight="1" x14ac:dyDescent="0.2">
      <c r="A74" s="1"/>
      <c r="B74" s="113"/>
      <c r="C74" s="113"/>
      <c r="D74" s="113"/>
      <c r="E74" s="113"/>
      <c r="F74" s="113"/>
      <c r="G74" s="113"/>
      <c r="H74" s="113"/>
      <c r="I74" s="113"/>
      <c r="J74" s="113"/>
      <c r="K74" s="113"/>
      <c r="L74" s="113"/>
      <c r="M74" s="113"/>
      <c r="N74" s="113"/>
      <c r="O74" s="113"/>
      <c r="P74" s="113"/>
      <c r="Q74" s="113"/>
      <c r="R74" s="113"/>
      <c r="S74" s="113"/>
      <c r="T74" s="113"/>
      <c r="U74" s="113"/>
      <c r="V74" s="42"/>
    </row>
    <row r="75" spans="1:22" ht="15" customHeight="1" x14ac:dyDescent="0.2">
      <c r="A75" s="1"/>
      <c r="B75" s="113"/>
      <c r="C75" s="113"/>
      <c r="D75" s="113"/>
      <c r="E75" s="113"/>
      <c r="F75" s="113"/>
      <c r="G75" s="113"/>
      <c r="H75" s="113"/>
      <c r="I75" s="113"/>
      <c r="J75" s="113"/>
      <c r="K75" s="113"/>
      <c r="L75" s="113"/>
      <c r="M75" s="113"/>
      <c r="N75" s="113"/>
      <c r="O75" s="113"/>
      <c r="P75" s="113"/>
      <c r="Q75" s="113"/>
      <c r="R75" s="113"/>
      <c r="S75" s="113"/>
      <c r="T75" s="113"/>
      <c r="U75" s="113"/>
      <c r="V75" s="42"/>
    </row>
    <row r="76" spans="1:22" ht="15" customHeight="1" x14ac:dyDescent="0.2">
      <c r="A76" s="1"/>
      <c r="B76" s="113"/>
      <c r="C76" s="113"/>
      <c r="D76" s="113"/>
      <c r="E76" s="113"/>
      <c r="F76" s="113"/>
      <c r="G76" s="113"/>
      <c r="H76" s="113"/>
      <c r="I76" s="113"/>
      <c r="J76" s="113"/>
      <c r="K76" s="113"/>
      <c r="L76" s="113"/>
      <c r="M76" s="113"/>
      <c r="N76" s="113"/>
      <c r="O76" s="113"/>
      <c r="P76" s="113"/>
      <c r="Q76" s="113"/>
      <c r="R76" s="113"/>
      <c r="S76" s="113"/>
      <c r="T76" s="113"/>
      <c r="U76" s="113"/>
      <c r="V76" s="42"/>
    </row>
    <row r="77" spans="1:22" ht="14.25" x14ac:dyDescent="0.2">
      <c r="A77" s="1"/>
      <c r="B77" s="107"/>
      <c r="C77" s="106"/>
      <c r="D77" s="107"/>
      <c r="E77" s="107"/>
      <c r="F77" s="107"/>
      <c r="G77" s="107"/>
      <c r="H77" s="106"/>
      <c r="I77" s="106"/>
      <c r="J77" s="106"/>
      <c r="K77" s="106"/>
      <c r="L77" s="106"/>
      <c r="M77" s="103"/>
      <c r="N77" s="103"/>
      <c r="O77" s="108"/>
      <c r="P77" s="108"/>
      <c r="Q77" s="108"/>
      <c r="R77" s="109"/>
      <c r="S77" s="110"/>
      <c r="T77" s="111"/>
      <c r="U77" s="112"/>
      <c r="V77" s="42"/>
    </row>
    <row r="78" spans="1:22" ht="14.25" x14ac:dyDescent="0.2">
      <c r="A78" s="1"/>
      <c r="B78" s="70"/>
      <c r="C78" s="71"/>
      <c r="D78" s="70"/>
      <c r="E78" s="70"/>
      <c r="F78" s="70"/>
      <c r="G78" s="70"/>
      <c r="H78" s="71"/>
      <c r="I78" s="71"/>
      <c r="J78" s="71"/>
      <c r="K78" s="71"/>
      <c r="L78" s="71"/>
      <c r="M78" s="72"/>
      <c r="N78" s="72"/>
      <c r="O78" s="73"/>
      <c r="P78" s="73"/>
      <c r="Q78" s="73"/>
      <c r="R78" s="74"/>
      <c r="S78" s="80"/>
      <c r="T78" s="83"/>
      <c r="U78" s="76"/>
      <c r="V78" s="42"/>
    </row>
    <row r="79" spans="1:22" ht="14.25" x14ac:dyDescent="0.2">
      <c r="A79" s="1"/>
      <c r="B79" s="70"/>
      <c r="C79" s="71"/>
      <c r="D79" s="70"/>
      <c r="E79" s="70"/>
      <c r="F79" s="70"/>
      <c r="G79" s="70"/>
      <c r="H79" s="71"/>
      <c r="I79" s="71"/>
      <c r="J79" s="71"/>
      <c r="K79" s="71"/>
      <c r="L79" s="71"/>
      <c r="M79" s="72"/>
      <c r="N79" s="72"/>
      <c r="O79" s="73"/>
      <c r="P79" s="73"/>
      <c r="Q79" s="73"/>
      <c r="R79" s="74"/>
      <c r="S79" s="79"/>
      <c r="T79" s="83"/>
      <c r="U79" s="76"/>
      <c r="V79" s="42"/>
    </row>
    <row r="80" spans="1:22" ht="14.25" x14ac:dyDescent="0.2">
      <c r="A80" s="1"/>
      <c r="B80" s="70"/>
      <c r="C80" s="71"/>
      <c r="D80" s="70"/>
      <c r="E80" s="70"/>
      <c r="F80" s="70"/>
      <c r="G80" s="70"/>
      <c r="H80" s="71"/>
      <c r="I80" s="71"/>
      <c r="J80" s="71"/>
      <c r="K80" s="71"/>
      <c r="L80" s="71"/>
      <c r="M80" s="72"/>
      <c r="N80" s="72"/>
      <c r="O80" s="73"/>
      <c r="P80" s="73"/>
      <c r="Q80" s="73"/>
      <c r="R80" s="74"/>
      <c r="S80" s="79"/>
      <c r="T80" s="83"/>
      <c r="U80" s="76"/>
      <c r="V80" s="42"/>
    </row>
    <row r="81" spans="1:22" ht="14.25" x14ac:dyDescent="0.2">
      <c r="A81" s="1"/>
      <c r="B81" s="70"/>
      <c r="C81" s="71"/>
      <c r="D81" s="70"/>
      <c r="E81" s="70"/>
      <c r="F81" s="70"/>
      <c r="G81" s="70"/>
      <c r="H81" s="71"/>
      <c r="I81" s="71"/>
      <c r="J81" s="71"/>
      <c r="K81" s="71"/>
      <c r="L81" s="71"/>
      <c r="M81" s="72"/>
      <c r="N81" s="72"/>
      <c r="O81" s="73"/>
      <c r="P81" s="73"/>
      <c r="Q81" s="73"/>
      <c r="R81" s="74"/>
      <c r="S81" s="79"/>
      <c r="T81" s="83"/>
      <c r="U81" s="76"/>
      <c r="V81" s="42"/>
    </row>
    <row r="82" spans="1:22" ht="14.25" x14ac:dyDescent="0.2">
      <c r="A82" s="1"/>
      <c r="B82" s="70"/>
      <c r="C82" s="77"/>
      <c r="D82" s="70"/>
      <c r="E82" s="70"/>
      <c r="F82" s="70"/>
      <c r="G82" s="70"/>
      <c r="H82" s="77"/>
      <c r="I82" s="77"/>
      <c r="J82" s="77"/>
      <c r="K82" s="77"/>
      <c r="L82" s="77"/>
      <c r="M82" s="72"/>
      <c r="N82" s="72"/>
      <c r="O82" s="81"/>
      <c r="P82" s="81"/>
      <c r="Q82" s="81"/>
      <c r="R82" s="72"/>
      <c r="S82" s="79"/>
      <c r="T82" s="83"/>
      <c r="U82" s="75"/>
      <c r="V82" s="42"/>
    </row>
    <row r="83" spans="1:22" ht="14.25" x14ac:dyDescent="0.2">
      <c r="A83" s="1"/>
      <c r="B83" s="70"/>
      <c r="C83" s="77"/>
      <c r="D83" s="70"/>
      <c r="E83" s="70"/>
      <c r="F83" s="70"/>
      <c r="G83" s="70"/>
      <c r="H83" s="77"/>
      <c r="I83" s="77"/>
      <c r="J83" s="77"/>
      <c r="K83" s="77"/>
      <c r="L83" s="77"/>
      <c r="M83" s="72"/>
      <c r="N83" s="72"/>
      <c r="O83" s="81"/>
      <c r="P83" s="81"/>
      <c r="Q83" s="81"/>
      <c r="R83" s="72"/>
      <c r="S83" s="79"/>
      <c r="T83" s="83"/>
      <c r="U83" s="75"/>
      <c r="V83" s="42"/>
    </row>
    <row r="84" spans="1:22" ht="14.25" x14ac:dyDescent="0.2">
      <c r="A84" s="1"/>
      <c r="B84" s="70"/>
      <c r="C84" s="77"/>
      <c r="D84" s="70"/>
      <c r="E84" s="70"/>
      <c r="F84" s="70"/>
      <c r="G84" s="70"/>
      <c r="H84" s="77"/>
      <c r="I84" s="77"/>
      <c r="J84" s="77"/>
      <c r="K84" s="77"/>
      <c r="L84" s="77"/>
      <c r="M84" s="72"/>
      <c r="N84" s="72"/>
      <c r="O84" s="81"/>
      <c r="P84" s="81"/>
      <c r="Q84" s="81"/>
      <c r="R84" s="72"/>
      <c r="S84" s="79"/>
      <c r="T84" s="83"/>
      <c r="U84" s="75"/>
      <c r="V84" s="42"/>
    </row>
    <row r="85" spans="1:22" ht="14.25" x14ac:dyDescent="0.2">
      <c r="A85" s="1"/>
      <c r="B85" s="70"/>
      <c r="C85" s="77"/>
      <c r="D85" s="70"/>
      <c r="E85" s="70"/>
      <c r="F85" s="70"/>
      <c r="G85" s="70"/>
      <c r="H85" s="77"/>
      <c r="I85" s="77"/>
      <c r="J85" s="77"/>
      <c r="K85" s="77"/>
      <c r="L85" s="77"/>
      <c r="M85" s="72"/>
      <c r="N85" s="72"/>
      <c r="O85" s="81"/>
      <c r="P85" s="81"/>
      <c r="Q85" s="81"/>
      <c r="R85" s="72"/>
      <c r="S85" s="79"/>
      <c r="T85" s="83"/>
      <c r="U85" s="75"/>
      <c r="V85" s="42"/>
    </row>
    <row r="86" spans="1:22" ht="14.25" x14ac:dyDescent="0.2">
      <c r="A86" s="1"/>
      <c r="B86" s="70"/>
      <c r="C86" s="71"/>
      <c r="D86" s="70"/>
      <c r="E86" s="70"/>
      <c r="F86" s="70"/>
      <c r="G86" s="70"/>
      <c r="H86" s="71"/>
      <c r="I86" s="71"/>
      <c r="J86" s="71"/>
      <c r="K86" s="71"/>
      <c r="L86" s="71"/>
      <c r="M86" s="72"/>
      <c r="N86" s="72"/>
      <c r="O86" s="73"/>
      <c r="P86" s="73"/>
      <c r="Q86" s="73"/>
      <c r="R86" s="72"/>
      <c r="S86" s="82"/>
      <c r="T86" s="83"/>
      <c r="U86" s="76"/>
      <c r="V86" s="42"/>
    </row>
    <row r="87" spans="1:22" ht="14.25" x14ac:dyDescent="0.2">
      <c r="A87" s="1"/>
      <c r="B87" s="70"/>
      <c r="C87" s="71"/>
      <c r="D87" s="70"/>
      <c r="E87" s="70"/>
      <c r="F87" s="70"/>
      <c r="G87" s="70"/>
      <c r="H87" s="71"/>
      <c r="I87" s="71"/>
      <c r="J87" s="71"/>
      <c r="K87" s="71"/>
      <c r="L87" s="71"/>
      <c r="M87" s="72"/>
      <c r="N87" s="72"/>
      <c r="O87" s="73"/>
      <c r="P87" s="73"/>
      <c r="Q87" s="73"/>
      <c r="R87" s="72"/>
      <c r="S87" s="83"/>
      <c r="T87" s="83"/>
      <c r="U87" s="76"/>
      <c r="V87" s="42"/>
    </row>
    <row r="88" spans="1:22" ht="14.25" x14ac:dyDescent="0.2">
      <c r="A88" s="1"/>
      <c r="B88" s="70"/>
      <c r="C88" s="71"/>
      <c r="D88" s="70"/>
      <c r="E88" s="70"/>
      <c r="F88" s="70"/>
      <c r="G88" s="70"/>
      <c r="H88" s="71"/>
      <c r="I88" s="71"/>
      <c r="J88" s="71"/>
      <c r="K88" s="71"/>
      <c r="L88" s="71"/>
      <c r="M88" s="72"/>
      <c r="N88" s="72"/>
      <c r="O88" s="73"/>
      <c r="P88" s="73"/>
      <c r="Q88" s="73"/>
      <c r="R88" s="72"/>
      <c r="S88" s="83"/>
      <c r="T88" s="83"/>
      <c r="U88" s="75"/>
      <c r="V88" s="42"/>
    </row>
    <row r="89" spans="1:22" ht="14.25" x14ac:dyDescent="0.2">
      <c r="A89" s="1"/>
      <c r="B89" s="70"/>
      <c r="C89" s="71"/>
      <c r="D89" s="70"/>
      <c r="E89" s="70"/>
      <c r="F89" s="70"/>
      <c r="G89" s="70"/>
      <c r="H89" s="71"/>
      <c r="I89" s="71"/>
      <c r="J89" s="71"/>
      <c r="K89" s="71"/>
      <c r="L89" s="71"/>
      <c r="M89" s="72"/>
      <c r="N89" s="72"/>
      <c r="O89" s="73"/>
      <c r="P89" s="73"/>
      <c r="Q89" s="73"/>
      <c r="R89" s="72"/>
      <c r="S89" s="83"/>
      <c r="T89" s="83"/>
      <c r="U89" s="75"/>
      <c r="V89" s="42"/>
    </row>
    <row r="90" spans="1:22" ht="14.25" x14ac:dyDescent="0.2">
      <c r="A90" s="1"/>
      <c r="B90" s="72"/>
      <c r="C90" s="71"/>
      <c r="D90" s="72"/>
      <c r="E90" s="72"/>
      <c r="F90" s="72"/>
      <c r="G90" s="72"/>
      <c r="H90" s="71"/>
      <c r="I90" s="71"/>
      <c r="J90" s="71"/>
      <c r="K90" s="71"/>
      <c r="L90" s="71"/>
      <c r="M90" s="72"/>
      <c r="N90" s="72"/>
      <c r="O90" s="73"/>
      <c r="P90" s="73"/>
      <c r="Q90" s="73"/>
      <c r="R90" s="74"/>
      <c r="S90" s="84"/>
      <c r="T90" s="83"/>
      <c r="U90" s="75"/>
      <c r="V90" s="42"/>
    </row>
    <row r="91" spans="1:22" ht="14.25" x14ac:dyDescent="0.2">
      <c r="A91" s="1"/>
      <c r="B91" s="70"/>
      <c r="C91" s="71"/>
      <c r="D91" s="70"/>
      <c r="E91" s="70"/>
      <c r="F91" s="70"/>
      <c r="G91" s="70"/>
      <c r="H91" s="71"/>
      <c r="I91" s="71"/>
      <c r="J91" s="71"/>
      <c r="K91" s="71"/>
      <c r="L91" s="71"/>
      <c r="M91" s="72"/>
      <c r="N91" s="72"/>
      <c r="O91" s="73"/>
      <c r="P91" s="73"/>
      <c r="Q91" s="73"/>
      <c r="R91" s="72"/>
      <c r="S91" s="80"/>
      <c r="T91" s="83"/>
      <c r="U91" s="75"/>
      <c r="V91" s="42"/>
    </row>
    <row r="92" spans="1:22" ht="14.25" x14ac:dyDescent="0.2">
      <c r="A92" s="1"/>
      <c r="B92" s="70"/>
      <c r="C92" s="71"/>
      <c r="D92" s="70"/>
      <c r="E92" s="70"/>
      <c r="F92" s="70"/>
      <c r="G92" s="70"/>
      <c r="H92" s="71"/>
      <c r="I92" s="71"/>
      <c r="J92" s="71"/>
      <c r="K92" s="71"/>
      <c r="L92" s="71"/>
      <c r="M92" s="72"/>
      <c r="N92" s="72"/>
      <c r="O92" s="73"/>
      <c r="P92" s="73"/>
      <c r="Q92" s="73"/>
      <c r="R92" s="72"/>
      <c r="S92" s="80"/>
      <c r="T92" s="83"/>
      <c r="U92" s="75"/>
      <c r="V92" s="42"/>
    </row>
    <row r="93" spans="1:22" ht="14.25" x14ac:dyDescent="0.2">
      <c r="A93" s="1"/>
      <c r="B93" s="70"/>
      <c r="C93" s="71"/>
      <c r="D93" s="70"/>
      <c r="E93" s="70"/>
      <c r="F93" s="70"/>
      <c r="G93" s="70"/>
      <c r="H93" s="71"/>
      <c r="I93" s="71"/>
      <c r="J93" s="71"/>
      <c r="K93" s="71"/>
      <c r="L93" s="71"/>
      <c r="M93" s="72"/>
      <c r="N93" s="72"/>
      <c r="O93" s="73"/>
      <c r="P93" s="73"/>
      <c r="Q93" s="73"/>
      <c r="R93" s="74"/>
      <c r="S93" s="85"/>
      <c r="T93" s="83"/>
      <c r="U93" s="75"/>
      <c r="V93" s="42"/>
    </row>
    <row r="94" spans="1:22" ht="14.25" x14ac:dyDescent="0.2">
      <c r="A94" s="1"/>
      <c r="B94" s="70"/>
      <c r="C94" s="71"/>
      <c r="D94" s="70"/>
      <c r="E94" s="70"/>
      <c r="F94" s="70"/>
      <c r="G94" s="70"/>
      <c r="H94" s="71"/>
      <c r="I94" s="71"/>
      <c r="J94" s="71"/>
      <c r="K94" s="71"/>
      <c r="L94" s="71"/>
      <c r="M94" s="72"/>
      <c r="N94" s="72"/>
      <c r="O94" s="73"/>
      <c r="P94" s="73"/>
      <c r="Q94" s="73"/>
      <c r="R94" s="72"/>
      <c r="S94" s="85"/>
      <c r="T94" s="83"/>
      <c r="U94" s="75"/>
      <c r="V94" s="42"/>
    </row>
    <row r="95" spans="1:22" x14ac:dyDescent="0.2">
      <c r="A95" s="1"/>
      <c r="B95" s="70"/>
      <c r="C95" s="71"/>
      <c r="D95" s="70"/>
      <c r="E95" s="70"/>
      <c r="F95" s="70"/>
      <c r="G95" s="70"/>
      <c r="H95" s="71"/>
      <c r="I95" s="71"/>
      <c r="J95" s="71"/>
      <c r="K95" s="71"/>
      <c r="L95" s="71"/>
      <c r="M95" s="72"/>
      <c r="N95" s="72"/>
      <c r="O95" s="86"/>
      <c r="P95" s="86"/>
      <c r="Q95" s="86"/>
      <c r="R95" s="72"/>
      <c r="S95" s="79"/>
      <c r="T95" s="83"/>
      <c r="U95" s="75"/>
      <c r="V95" s="42"/>
    </row>
    <row r="96" spans="1:22" x14ac:dyDescent="0.2">
      <c r="A96" s="1"/>
      <c r="B96" s="70"/>
      <c r="C96" s="71"/>
      <c r="D96" s="70"/>
      <c r="E96" s="70"/>
      <c r="F96" s="70"/>
      <c r="G96" s="70"/>
      <c r="H96" s="71"/>
      <c r="I96" s="71"/>
      <c r="J96" s="71"/>
      <c r="K96" s="71"/>
      <c r="L96" s="71"/>
      <c r="M96" s="72"/>
      <c r="N96" s="72"/>
      <c r="O96" s="86"/>
      <c r="P96" s="86"/>
      <c r="Q96" s="86"/>
      <c r="R96" s="72"/>
      <c r="S96" s="80"/>
      <c r="T96" s="83"/>
      <c r="U96" s="75"/>
      <c r="V96" s="42"/>
    </row>
    <row r="97" spans="1:22" x14ac:dyDescent="0.2">
      <c r="A97" s="1"/>
      <c r="B97" s="70"/>
      <c r="C97" s="71"/>
      <c r="D97" s="70"/>
      <c r="E97" s="70"/>
      <c r="F97" s="70"/>
      <c r="G97" s="70"/>
      <c r="H97" s="71"/>
      <c r="I97" s="71"/>
      <c r="J97" s="71"/>
      <c r="K97" s="71"/>
      <c r="L97" s="71"/>
      <c r="M97" s="72"/>
      <c r="N97" s="72"/>
      <c r="O97" s="86"/>
      <c r="P97" s="86"/>
      <c r="Q97" s="86"/>
      <c r="R97" s="72"/>
      <c r="S97" s="80"/>
      <c r="T97" s="83"/>
      <c r="U97" s="75"/>
      <c r="V97" s="42"/>
    </row>
    <row r="98" spans="1:22" x14ac:dyDescent="0.2">
      <c r="A98" s="1"/>
      <c r="B98" s="70"/>
      <c r="C98" s="71"/>
      <c r="D98" s="70"/>
      <c r="E98" s="70"/>
      <c r="F98" s="70"/>
      <c r="G98" s="70"/>
      <c r="H98" s="71"/>
      <c r="I98" s="71"/>
      <c r="J98" s="71"/>
      <c r="K98" s="71"/>
      <c r="L98" s="71"/>
      <c r="M98" s="72"/>
      <c r="N98" s="72"/>
      <c r="O98" s="86"/>
      <c r="P98" s="86"/>
      <c r="Q98" s="86"/>
      <c r="R98" s="74"/>
      <c r="S98" s="79"/>
      <c r="T98" s="83"/>
      <c r="U98" s="75"/>
      <c r="V98" s="42"/>
    </row>
    <row r="99" spans="1:22" x14ac:dyDescent="0.2">
      <c r="A99" s="1"/>
      <c r="B99" s="70"/>
      <c r="C99" s="71"/>
      <c r="D99" s="70"/>
      <c r="E99" s="70"/>
      <c r="F99" s="70"/>
      <c r="G99" s="70"/>
      <c r="H99" s="71"/>
      <c r="I99" s="71"/>
      <c r="J99" s="71"/>
      <c r="K99" s="71"/>
      <c r="L99" s="71"/>
      <c r="M99" s="72"/>
      <c r="N99" s="72"/>
      <c r="O99" s="86"/>
      <c r="P99" s="86"/>
      <c r="Q99" s="86"/>
      <c r="R99" s="74"/>
      <c r="S99" s="79"/>
      <c r="T99" s="83"/>
      <c r="U99" s="75"/>
      <c r="V99" s="42"/>
    </row>
    <row r="100" spans="1:22" x14ac:dyDescent="0.2">
      <c r="A100" s="1"/>
      <c r="B100" s="70"/>
      <c r="C100" s="71"/>
      <c r="D100" s="70"/>
      <c r="E100" s="70"/>
      <c r="F100" s="70"/>
      <c r="G100" s="70"/>
      <c r="H100" s="71"/>
      <c r="I100" s="71"/>
      <c r="J100" s="71"/>
      <c r="K100" s="71"/>
      <c r="L100" s="71"/>
      <c r="M100" s="72"/>
      <c r="N100" s="72"/>
      <c r="O100" s="86"/>
      <c r="P100" s="86"/>
      <c r="Q100" s="86"/>
      <c r="R100" s="74"/>
      <c r="S100" s="80"/>
      <c r="T100" s="83"/>
      <c r="U100" s="75"/>
      <c r="V100" s="42"/>
    </row>
    <row r="101" spans="1:22" x14ac:dyDescent="0.2">
      <c r="A101" s="1"/>
      <c r="B101" s="70"/>
      <c r="C101" s="71"/>
      <c r="D101" s="70"/>
      <c r="E101" s="70"/>
      <c r="F101" s="70"/>
      <c r="G101" s="70"/>
      <c r="H101" s="71"/>
      <c r="I101" s="71"/>
      <c r="J101" s="71"/>
      <c r="K101" s="71"/>
      <c r="L101" s="71"/>
      <c r="M101" s="72"/>
      <c r="N101" s="72"/>
      <c r="O101" s="86"/>
      <c r="P101" s="86"/>
      <c r="Q101" s="86"/>
      <c r="R101" s="74"/>
      <c r="S101" s="80"/>
      <c r="T101" s="83"/>
      <c r="U101" s="75"/>
      <c r="V101" s="42"/>
    </row>
    <row r="102" spans="1:22" x14ac:dyDescent="0.2">
      <c r="A102" s="1"/>
      <c r="B102" s="70"/>
      <c r="C102" s="71"/>
      <c r="D102" s="70"/>
      <c r="E102" s="70"/>
      <c r="F102" s="70"/>
      <c r="G102" s="70"/>
      <c r="H102" s="71"/>
      <c r="I102" s="71"/>
      <c r="J102" s="71"/>
      <c r="K102" s="71"/>
      <c r="L102" s="71"/>
      <c r="M102" s="72"/>
      <c r="N102" s="72"/>
      <c r="O102" s="86"/>
      <c r="P102" s="86"/>
      <c r="Q102" s="86"/>
      <c r="R102" s="72"/>
      <c r="S102" s="80"/>
      <c r="T102" s="83"/>
      <c r="U102" s="75"/>
      <c r="V102" s="42"/>
    </row>
    <row r="103" spans="1:22" x14ac:dyDescent="0.2">
      <c r="A103" s="1"/>
      <c r="B103" s="70"/>
      <c r="C103" s="71"/>
      <c r="D103" s="70"/>
      <c r="E103" s="70"/>
      <c r="F103" s="70"/>
      <c r="G103" s="70"/>
      <c r="H103" s="71"/>
      <c r="I103" s="71"/>
      <c r="J103" s="71"/>
      <c r="K103" s="71"/>
      <c r="L103" s="71"/>
      <c r="M103" s="72"/>
      <c r="N103" s="72"/>
      <c r="O103" s="86"/>
      <c r="P103" s="86"/>
      <c r="Q103" s="86"/>
      <c r="R103" s="72"/>
      <c r="S103" s="80"/>
      <c r="T103" s="83"/>
      <c r="U103" s="75"/>
      <c r="V103" s="42"/>
    </row>
    <row r="104" spans="1:22" x14ac:dyDescent="0.2">
      <c r="A104" s="1"/>
      <c r="B104" s="70"/>
      <c r="C104" s="71"/>
      <c r="D104" s="70"/>
      <c r="E104" s="70"/>
      <c r="F104" s="70"/>
      <c r="G104" s="70"/>
      <c r="H104" s="71"/>
      <c r="I104" s="71"/>
      <c r="J104" s="71"/>
      <c r="K104" s="71"/>
      <c r="L104" s="71"/>
      <c r="M104" s="72"/>
      <c r="N104" s="72"/>
      <c r="O104" s="86"/>
      <c r="P104" s="86"/>
      <c r="Q104" s="86"/>
      <c r="R104" s="72"/>
      <c r="S104" s="80"/>
      <c r="T104" s="83"/>
      <c r="U104" s="75"/>
      <c r="V104" s="42"/>
    </row>
    <row r="105" spans="1:22" x14ac:dyDescent="0.2">
      <c r="A105" s="1"/>
      <c r="B105" s="70"/>
      <c r="C105" s="71"/>
      <c r="D105" s="70"/>
      <c r="E105" s="70"/>
      <c r="F105" s="70"/>
      <c r="G105" s="70"/>
      <c r="H105" s="71"/>
      <c r="I105" s="71"/>
      <c r="J105" s="71"/>
      <c r="K105" s="71"/>
      <c r="L105" s="71"/>
      <c r="M105" s="72"/>
      <c r="N105" s="72"/>
      <c r="O105" s="86"/>
      <c r="P105" s="86"/>
      <c r="Q105" s="86"/>
      <c r="R105" s="72"/>
      <c r="S105" s="80"/>
      <c r="T105" s="83"/>
      <c r="U105" s="75"/>
      <c r="V105" s="42"/>
    </row>
    <row r="106" spans="1:22" x14ac:dyDescent="0.2">
      <c r="A106" s="1"/>
      <c r="B106" s="70"/>
      <c r="C106" s="71"/>
      <c r="D106" s="70"/>
      <c r="E106" s="70"/>
      <c r="F106" s="70"/>
      <c r="G106" s="70"/>
      <c r="H106" s="71"/>
      <c r="I106" s="71"/>
      <c r="J106" s="71"/>
      <c r="K106" s="71"/>
      <c r="L106" s="71"/>
      <c r="M106" s="72"/>
      <c r="N106" s="72"/>
      <c r="O106" s="86"/>
      <c r="P106" s="86"/>
      <c r="Q106" s="86"/>
      <c r="R106" s="72"/>
      <c r="S106" s="80"/>
      <c r="T106" s="83"/>
      <c r="U106" s="75"/>
      <c r="V106" s="42"/>
    </row>
    <row r="107" spans="1:22" x14ac:dyDescent="0.2">
      <c r="A107" s="1"/>
      <c r="B107" s="70"/>
      <c r="C107" s="77"/>
      <c r="D107" s="70"/>
      <c r="E107" s="70"/>
      <c r="F107" s="70"/>
      <c r="G107" s="70"/>
      <c r="H107" s="77"/>
      <c r="I107" s="77"/>
      <c r="J107" s="77"/>
      <c r="K107" s="77"/>
      <c r="L107" s="77"/>
      <c r="M107" s="72"/>
      <c r="N107" s="72"/>
      <c r="O107" s="86"/>
      <c r="P107" s="86"/>
      <c r="Q107" s="86"/>
      <c r="R107" s="72"/>
      <c r="S107" s="79"/>
      <c r="T107" s="83"/>
      <c r="U107" s="75"/>
      <c r="V107" s="42"/>
    </row>
    <row r="108" spans="1:22" x14ac:dyDescent="0.2">
      <c r="A108" s="1"/>
      <c r="B108" s="70"/>
      <c r="C108" s="77"/>
      <c r="D108" s="70"/>
      <c r="E108" s="70"/>
      <c r="F108" s="70"/>
      <c r="G108" s="70"/>
      <c r="H108" s="77"/>
      <c r="I108" s="77"/>
      <c r="J108" s="77"/>
      <c r="K108" s="77"/>
      <c r="L108" s="77"/>
      <c r="M108" s="72"/>
      <c r="N108" s="72"/>
      <c r="O108" s="78"/>
      <c r="P108" s="78"/>
      <c r="Q108" s="78"/>
      <c r="R108" s="72"/>
      <c r="S108" s="80"/>
      <c r="T108" s="83"/>
      <c r="U108" s="75"/>
      <c r="V108" s="42"/>
    </row>
    <row r="109" spans="1:22" x14ac:dyDescent="0.2">
      <c r="A109" s="1"/>
      <c r="B109" s="70"/>
      <c r="C109" s="71"/>
      <c r="D109" s="70"/>
      <c r="E109" s="70"/>
      <c r="F109" s="70"/>
      <c r="G109" s="70"/>
      <c r="H109" s="71"/>
      <c r="I109" s="71"/>
      <c r="J109" s="71"/>
      <c r="K109" s="71"/>
      <c r="L109" s="71"/>
      <c r="M109" s="72"/>
      <c r="N109" s="72"/>
      <c r="O109" s="78"/>
      <c r="P109" s="78"/>
      <c r="Q109" s="78"/>
      <c r="R109" s="74"/>
      <c r="S109" s="85"/>
      <c r="T109" s="83"/>
      <c r="U109" s="87"/>
      <c r="V109" s="42"/>
    </row>
    <row r="110" spans="1:22" x14ac:dyDescent="0.2">
      <c r="A110" s="1"/>
      <c r="B110" s="70"/>
      <c r="C110" s="71"/>
      <c r="D110" s="70"/>
      <c r="E110" s="70"/>
      <c r="F110" s="70"/>
      <c r="G110" s="70"/>
      <c r="H110" s="71"/>
      <c r="I110" s="71"/>
      <c r="J110" s="71"/>
      <c r="K110" s="71"/>
      <c r="L110" s="71"/>
      <c r="M110" s="72"/>
      <c r="N110" s="72"/>
      <c r="O110" s="78"/>
      <c r="P110" s="78"/>
      <c r="Q110" s="78"/>
      <c r="R110" s="74"/>
      <c r="S110" s="85"/>
      <c r="T110" s="83"/>
      <c r="U110" s="87"/>
      <c r="V110" s="42"/>
    </row>
    <row r="111" spans="1:22" x14ac:dyDescent="0.2">
      <c r="A111" s="1"/>
      <c r="B111" s="70"/>
      <c r="C111" s="71"/>
      <c r="D111" s="70"/>
      <c r="E111" s="70"/>
      <c r="F111" s="70"/>
      <c r="G111" s="70"/>
      <c r="H111" s="71"/>
      <c r="I111" s="71"/>
      <c r="J111" s="71"/>
      <c r="K111" s="71"/>
      <c r="L111" s="71"/>
      <c r="M111" s="72"/>
      <c r="N111" s="72"/>
      <c r="O111" s="78"/>
      <c r="P111" s="78"/>
      <c r="Q111" s="78"/>
      <c r="R111" s="74"/>
      <c r="S111" s="80"/>
      <c r="T111" s="83"/>
      <c r="U111" s="75"/>
      <c r="V111" s="42"/>
    </row>
    <row r="112" spans="1:22" x14ac:dyDescent="0.2">
      <c r="A112" s="1"/>
      <c r="B112" s="70"/>
      <c r="C112" s="71"/>
      <c r="D112" s="70"/>
      <c r="E112" s="70"/>
      <c r="F112" s="70"/>
      <c r="G112" s="70"/>
      <c r="H112" s="71"/>
      <c r="I112" s="71"/>
      <c r="J112" s="71"/>
      <c r="K112" s="71"/>
      <c r="L112" s="71"/>
      <c r="M112" s="72"/>
      <c r="N112" s="72"/>
      <c r="O112" s="78"/>
      <c r="P112" s="78"/>
      <c r="Q112" s="78"/>
      <c r="R112" s="74"/>
      <c r="S112" s="88"/>
      <c r="T112" s="83"/>
      <c r="U112" s="75"/>
      <c r="V112" s="42"/>
    </row>
    <row r="113" spans="1:22" x14ac:dyDescent="0.2">
      <c r="A113" s="1"/>
      <c r="B113" s="70"/>
      <c r="C113" s="71"/>
      <c r="D113" s="70"/>
      <c r="E113" s="70"/>
      <c r="F113" s="70"/>
      <c r="G113" s="70"/>
      <c r="H113" s="71"/>
      <c r="I113" s="71"/>
      <c r="J113" s="71"/>
      <c r="K113" s="71"/>
      <c r="L113" s="71"/>
      <c r="M113" s="72"/>
      <c r="N113" s="72"/>
      <c r="O113" s="78"/>
      <c r="P113" s="78"/>
      <c r="Q113" s="78"/>
      <c r="R113" s="72"/>
      <c r="S113" s="80"/>
      <c r="T113" s="83"/>
      <c r="U113" s="75"/>
      <c r="V113" s="42"/>
    </row>
    <row r="114" spans="1:22" x14ac:dyDescent="0.2">
      <c r="A114" s="1"/>
      <c r="B114" s="70"/>
      <c r="C114" s="71"/>
      <c r="D114" s="70"/>
      <c r="E114" s="70"/>
      <c r="F114" s="70"/>
      <c r="G114" s="70"/>
      <c r="H114" s="71"/>
      <c r="I114" s="71"/>
      <c r="J114" s="71"/>
      <c r="K114" s="71"/>
      <c r="L114" s="71"/>
      <c r="M114" s="72"/>
      <c r="N114" s="72"/>
      <c r="O114" s="78"/>
      <c r="P114" s="78"/>
      <c r="Q114" s="78"/>
      <c r="R114" s="72"/>
      <c r="S114" s="80"/>
      <c r="T114" s="83"/>
      <c r="U114" s="75"/>
      <c r="V114" s="42"/>
    </row>
    <row r="115" spans="1:22" x14ac:dyDescent="0.2">
      <c r="A115" s="1"/>
      <c r="B115" s="70"/>
      <c r="C115" s="71"/>
      <c r="D115" s="70"/>
      <c r="E115" s="70"/>
      <c r="F115" s="70"/>
      <c r="G115" s="70"/>
      <c r="H115" s="71"/>
      <c r="I115" s="71"/>
      <c r="J115" s="71"/>
      <c r="K115" s="71"/>
      <c r="L115" s="71"/>
      <c r="M115" s="72"/>
      <c r="N115" s="72"/>
      <c r="O115" s="78"/>
      <c r="P115" s="78"/>
      <c r="Q115" s="78"/>
      <c r="R115" s="72"/>
      <c r="S115" s="80"/>
      <c r="T115" s="83"/>
      <c r="U115" s="75"/>
      <c r="V115" s="42"/>
    </row>
    <row r="116" spans="1:22" ht="14.25" x14ac:dyDescent="0.2">
      <c r="A116" s="1"/>
      <c r="B116" s="70"/>
      <c r="C116" s="71"/>
      <c r="D116" s="70"/>
      <c r="E116" s="70"/>
      <c r="F116" s="70"/>
      <c r="G116" s="70"/>
      <c r="H116" s="71"/>
      <c r="I116" s="71"/>
      <c r="J116" s="71"/>
      <c r="K116" s="71"/>
      <c r="L116" s="71"/>
      <c r="M116" s="72"/>
      <c r="N116" s="72"/>
      <c r="O116" s="81"/>
      <c r="P116" s="81"/>
      <c r="Q116" s="81"/>
      <c r="R116" s="72"/>
      <c r="S116" s="89"/>
      <c r="T116" s="83"/>
      <c r="U116" s="87"/>
      <c r="V116" s="42"/>
    </row>
    <row r="117" spans="1:22" x14ac:dyDescent="0.2">
      <c r="A117" s="1"/>
      <c r="B117" s="70"/>
      <c r="C117" s="74"/>
      <c r="D117" s="70"/>
      <c r="E117" s="70"/>
      <c r="F117" s="70"/>
      <c r="G117" s="70"/>
      <c r="H117" s="74"/>
      <c r="I117" s="74"/>
      <c r="J117" s="74"/>
      <c r="K117" s="74"/>
      <c r="L117" s="74"/>
      <c r="M117" s="72"/>
      <c r="N117" s="72"/>
      <c r="O117" s="86"/>
      <c r="P117" s="86"/>
      <c r="Q117" s="86"/>
      <c r="R117" s="72"/>
      <c r="S117" s="79"/>
      <c r="T117" s="83"/>
      <c r="U117" s="87"/>
      <c r="V117" s="42"/>
    </row>
    <row r="118" spans="1:22" x14ac:dyDescent="0.2">
      <c r="A118" s="1"/>
      <c r="B118" s="70"/>
      <c r="C118" s="74"/>
      <c r="D118" s="70"/>
      <c r="E118" s="70"/>
      <c r="F118" s="70"/>
      <c r="G118" s="70"/>
      <c r="H118" s="74"/>
      <c r="I118" s="74"/>
      <c r="J118" s="74"/>
      <c r="K118" s="74"/>
      <c r="L118" s="74"/>
      <c r="M118" s="72"/>
      <c r="N118" s="72"/>
      <c r="O118" s="86"/>
      <c r="P118" s="86"/>
      <c r="Q118" s="86"/>
      <c r="R118" s="72"/>
      <c r="S118" s="79"/>
      <c r="T118" s="83"/>
      <c r="U118" s="87"/>
      <c r="V118" s="42"/>
    </row>
    <row r="119" spans="1:22" x14ac:dyDescent="0.2">
      <c r="A119" s="1"/>
      <c r="B119" s="70"/>
      <c r="C119" s="71"/>
      <c r="D119" s="70"/>
      <c r="E119" s="70"/>
      <c r="F119" s="70"/>
      <c r="G119" s="70"/>
      <c r="H119" s="71"/>
      <c r="I119" s="71"/>
      <c r="J119" s="71"/>
      <c r="K119" s="71"/>
      <c r="L119" s="71"/>
      <c r="M119" s="72"/>
      <c r="N119" s="72"/>
      <c r="O119" s="86"/>
      <c r="P119" s="86"/>
      <c r="Q119" s="86"/>
      <c r="R119" s="74"/>
      <c r="S119" s="90"/>
      <c r="T119" s="83"/>
      <c r="U119" s="75"/>
      <c r="V119" s="42"/>
    </row>
    <row r="120" spans="1:22" x14ac:dyDescent="0.2">
      <c r="A120" s="1"/>
      <c r="B120" s="70"/>
      <c r="C120" s="71"/>
      <c r="D120" s="70"/>
      <c r="E120" s="70"/>
      <c r="F120" s="70"/>
      <c r="G120" s="70"/>
      <c r="H120" s="71"/>
      <c r="I120" s="71"/>
      <c r="J120" s="71"/>
      <c r="K120" s="71"/>
      <c r="L120" s="71"/>
      <c r="M120" s="72"/>
      <c r="N120" s="72"/>
      <c r="O120" s="86"/>
      <c r="P120" s="86"/>
      <c r="Q120" s="86"/>
      <c r="R120" s="72"/>
      <c r="S120" s="84"/>
      <c r="T120" s="83"/>
      <c r="U120" s="75"/>
      <c r="V120" s="42"/>
    </row>
    <row r="121" spans="1:22" x14ac:dyDescent="0.2">
      <c r="A121" s="1"/>
      <c r="B121" s="70"/>
      <c r="C121" s="71"/>
      <c r="D121" s="70"/>
      <c r="E121" s="70"/>
      <c r="F121" s="70"/>
      <c r="G121" s="70"/>
      <c r="H121" s="71"/>
      <c r="I121" s="71"/>
      <c r="J121" s="71"/>
      <c r="K121" s="71"/>
      <c r="L121" s="71"/>
      <c r="M121" s="72"/>
      <c r="N121" s="72"/>
      <c r="O121" s="86"/>
      <c r="P121" s="86"/>
      <c r="Q121" s="86"/>
      <c r="R121" s="72"/>
      <c r="S121" s="84"/>
      <c r="T121" s="83"/>
      <c r="U121" s="75"/>
      <c r="V121" s="42"/>
    </row>
    <row r="122" spans="1:22" x14ac:dyDescent="0.2">
      <c r="A122" s="1"/>
      <c r="B122" s="70"/>
      <c r="C122" s="71"/>
      <c r="D122" s="70"/>
      <c r="E122" s="70"/>
      <c r="F122" s="70"/>
      <c r="G122" s="70"/>
      <c r="H122" s="71"/>
      <c r="I122" s="71"/>
      <c r="J122" s="71"/>
      <c r="K122" s="71"/>
      <c r="L122" s="71"/>
      <c r="M122" s="72"/>
      <c r="N122" s="72"/>
      <c r="O122" s="86"/>
      <c r="P122" s="86"/>
      <c r="Q122" s="86"/>
      <c r="R122" s="72"/>
      <c r="S122" s="84"/>
      <c r="T122" s="83"/>
      <c r="U122" s="75"/>
      <c r="V122" s="42"/>
    </row>
    <row r="123" spans="1:22" x14ac:dyDescent="0.2">
      <c r="A123" s="1"/>
      <c r="B123" s="70"/>
      <c r="C123" s="71"/>
      <c r="D123" s="70"/>
      <c r="E123" s="72"/>
      <c r="F123" s="72"/>
      <c r="G123" s="72"/>
      <c r="H123" s="71"/>
      <c r="I123" s="71"/>
      <c r="J123" s="71"/>
      <c r="K123" s="71"/>
      <c r="L123" s="71"/>
      <c r="M123" s="72"/>
      <c r="N123" s="72"/>
      <c r="O123" s="78"/>
      <c r="P123" s="78"/>
      <c r="Q123" s="78"/>
      <c r="R123" s="74"/>
      <c r="S123" s="80"/>
      <c r="T123" s="83"/>
      <c r="U123" s="91"/>
      <c r="V123" s="42"/>
    </row>
    <row r="124" spans="1:22" ht="14.25" x14ac:dyDescent="0.2">
      <c r="A124" s="1"/>
      <c r="B124" s="70"/>
      <c r="C124" s="71"/>
      <c r="D124" s="70"/>
      <c r="E124" s="70"/>
      <c r="F124" s="70"/>
      <c r="G124" s="70"/>
      <c r="H124" s="71"/>
      <c r="I124" s="71"/>
      <c r="J124" s="71"/>
      <c r="K124" s="71"/>
      <c r="L124" s="71"/>
      <c r="M124" s="72"/>
      <c r="N124" s="72"/>
      <c r="O124" s="81"/>
      <c r="P124" s="81"/>
      <c r="Q124" s="81"/>
      <c r="R124" s="74"/>
      <c r="S124" s="79"/>
      <c r="T124" s="83"/>
      <c r="U124" s="87"/>
      <c r="V124" s="42"/>
    </row>
    <row r="125" spans="1:22" ht="14.25" x14ac:dyDescent="0.2">
      <c r="A125" s="1"/>
      <c r="B125" s="70"/>
      <c r="C125" s="71"/>
      <c r="D125" s="70"/>
      <c r="E125" s="70"/>
      <c r="F125" s="70"/>
      <c r="G125" s="70"/>
      <c r="H125" s="71"/>
      <c r="I125" s="71"/>
      <c r="J125" s="71"/>
      <c r="K125" s="71"/>
      <c r="L125" s="71"/>
      <c r="M125" s="72"/>
      <c r="N125" s="72"/>
      <c r="O125" s="70"/>
      <c r="P125" s="70"/>
      <c r="Q125" s="70"/>
      <c r="R125" s="74"/>
      <c r="S125" s="79"/>
      <c r="T125" s="83"/>
      <c r="U125" s="87"/>
      <c r="V125" s="42"/>
    </row>
    <row r="126" spans="1:22" ht="14.25" x14ac:dyDescent="0.2">
      <c r="A126" s="1"/>
      <c r="B126" s="1"/>
      <c r="C126" s="1"/>
      <c r="D126" s="1"/>
      <c r="E126" s="1"/>
      <c r="F126" s="1"/>
      <c r="G126" s="1"/>
      <c r="H126" s="1"/>
      <c r="I126" s="1"/>
      <c r="J126" s="1"/>
      <c r="K126" s="1"/>
      <c r="L126" s="1"/>
      <c r="M126" s="1"/>
      <c r="N126" s="1"/>
      <c r="O126" s="1"/>
      <c r="P126" s="1"/>
      <c r="Q126" s="1"/>
      <c r="R126" s="1"/>
      <c r="S126" s="1"/>
      <c r="T126" s="1"/>
      <c r="U126" s="1"/>
      <c r="V126" s="1"/>
    </row>
    <row r="127" spans="1:22" x14ac:dyDescent="0.2">
      <c r="B127" s="6"/>
      <c r="C127" s="36"/>
      <c r="D127" s="7"/>
      <c r="E127" s="6"/>
      <c r="F127" s="6"/>
      <c r="G127" s="6"/>
      <c r="H127" s="36"/>
      <c r="I127" s="36"/>
      <c r="J127" s="36"/>
      <c r="K127" s="36"/>
      <c r="L127" s="36"/>
      <c r="M127" s="36"/>
      <c r="N127" s="36"/>
      <c r="O127" s="36"/>
      <c r="P127" s="36"/>
      <c r="Q127" s="36"/>
      <c r="R127" s="24"/>
      <c r="S127" s="1"/>
      <c r="T127" s="5"/>
      <c r="U127" s="1"/>
    </row>
    <row r="128" spans="1:22" x14ac:dyDescent="0.2">
      <c r="B128" s="6"/>
      <c r="C128" s="36"/>
      <c r="D128" s="7"/>
      <c r="E128" s="6"/>
      <c r="F128" s="6"/>
      <c r="G128" s="6"/>
      <c r="H128" s="36"/>
      <c r="I128" s="36"/>
      <c r="J128" s="36"/>
      <c r="K128" s="36"/>
      <c r="L128" s="36"/>
      <c r="M128" s="36"/>
      <c r="N128" s="36"/>
      <c r="O128" s="36"/>
      <c r="P128" s="36"/>
      <c r="Q128" s="36"/>
      <c r="R128" s="24"/>
      <c r="S128" s="1"/>
      <c r="T128" s="5"/>
      <c r="U128" s="1"/>
    </row>
    <row r="129" spans="2:21" x14ac:dyDescent="0.2">
      <c r="B129" s="6"/>
      <c r="C129" s="36"/>
      <c r="D129" s="7"/>
      <c r="E129" s="6"/>
      <c r="F129" s="6"/>
      <c r="G129" s="6"/>
      <c r="H129" s="36"/>
      <c r="I129" s="36"/>
      <c r="J129" s="36"/>
      <c r="K129" s="36"/>
      <c r="L129" s="36"/>
      <c r="M129" s="36"/>
      <c r="N129" s="36"/>
      <c r="O129" s="36"/>
      <c r="P129" s="36"/>
      <c r="Q129" s="36"/>
      <c r="R129" s="24"/>
      <c r="S129" s="1"/>
      <c r="T129" s="5"/>
      <c r="U129" s="1"/>
    </row>
    <row r="130" spans="2:21" ht="66" customHeight="1" x14ac:dyDescent="0.2">
      <c r="B130" s="223" t="s">
        <v>221</v>
      </c>
      <c r="C130" s="223"/>
      <c r="D130" s="223"/>
      <c r="E130" s="223"/>
      <c r="F130" s="223"/>
      <c r="G130" s="223"/>
      <c r="H130" s="223"/>
      <c r="I130" s="223"/>
      <c r="J130" s="223"/>
      <c r="K130" s="223"/>
      <c r="L130" s="223"/>
      <c r="M130" s="223"/>
      <c r="N130" s="223"/>
      <c r="O130" s="223"/>
      <c r="P130" s="223"/>
      <c r="Q130" s="223"/>
      <c r="R130" s="223"/>
      <c r="S130" s="223"/>
      <c r="T130" s="223"/>
      <c r="U130" s="223"/>
    </row>
    <row r="131" spans="2:21" ht="41.25" customHeight="1" x14ac:dyDescent="0.2">
      <c r="B131" s="224" t="s">
        <v>222</v>
      </c>
      <c r="C131" s="224"/>
      <c r="D131" s="224"/>
      <c r="E131" s="224"/>
      <c r="F131" s="224"/>
      <c r="G131" s="224"/>
      <c r="H131" s="224"/>
      <c r="I131" s="224"/>
      <c r="J131" s="224"/>
      <c r="K131" s="224"/>
      <c r="L131" s="224"/>
      <c r="M131" s="224"/>
      <c r="N131" s="224"/>
      <c r="O131" s="224"/>
      <c r="P131" s="224"/>
      <c r="Q131" s="224"/>
      <c r="R131" s="224"/>
      <c r="S131" s="224"/>
      <c r="T131" s="224"/>
      <c r="U131" s="224"/>
    </row>
    <row r="132" spans="2:21" x14ac:dyDescent="0.2">
      <c r="B132" s="6"/>
      <c r="C132" s="36"/>
      <c r="D132" s="7"/>
      <c r="E132" s="6"/>
      <c r="F132" s="6"/>
      <c r="G132" s="6"/>
      <c r="H132" s="36"/>
      <c r="I132" s="36"/>
      <c r="J132" s="36"/>
      <c r="K132" s="36"/>
      <c r="L132" s="36"/>
      <c r="M132" s="36"/>
      <c r="N132" s="36"/>
      <c r="O132" s="36"/>
      <c r="P132" s="36"/>
      <c r="Q132" s="36"/>
      <c r="R132" s="24"/>
      <c r="S132" s="1"/>
      <c r="T132" s="5"/>
      <c r="U132" s="1"/>
    </row>
    <row r="133" spans="2:21" x14ac:dyDescent="0.2">
      <c r="B133" s="6"/>
      <c r="C133" s="36"/>
      <c r="D133" s="7"/>
      <c r="E133" s="6"/>
      <c r="F133" s="6"/>
      <c r="G133" s="6"/>
      <c r="H133" s="36"/>
      <c r="I133" s="36"/>
      <c r="J133" s="36"/>
      <c r="K133" s="36"/>
      <c r="L133" s="36"/>
      <c r="M133" s="36"/>
      <c r="N133" s="36"/>
      <c r="O133" s="36"/>
      <c r="P133" s="36"/>
      <c r="Q133" s="36"/>
      <c r="R133" s="24"/>
      <c r="S133" s="1"/>
      <c r="T133" s="5"/>
      <c r="U133" s="1"/>
    </row>
    <row r="134" spans="2:21" x14ac:dyDescent="0.2">
      <c r="B134" s="6"/>
      <c r="C134" s="36"/>
      <c r="D134" s="7"/>
      <c r="E134" s="6"/>
      <c r="F134" s="6"/>
      <c r="G134" s="6"/>
      <c r="H134" s="36"/>
      <c r="I134" s="36"/>
      <c r="J134" s="36"/>
      <c r="K134" s="36"/>
      <c r="L134" s="36"/>
      <c r="M134" s="36"/>
      <c r="N134" s="36"/>
      <c r="O134" s="36"/>
      <c r="P134" s="36"/>
      <c r="Q134" s="36"/>
      <c r="R134" s="24"/>
      <c r="S134" s="1"/>
      <c r="T134" s="5"/>
      <c r="U134" s="1"/>
    </row>
    <row r="140" spans="2:21" hidden="1" x14ac:dyDescent="0.2">
      <c r="C140" s="20" t="s">
        <v>14</v>
      </c>
      <c r="D140" s="20" t="s">
        <v>15</v>
      </c>
      <c r="E140" s="19" t="s">
        <v>11</v>
      </c>
    </row>
    <row r="141" spans="2:21" hidden="1" x14ac:dyDescent="0.2">
      <c r="C141" s="20" t="s">
        <v>223</v>
      </c>
      <c r="D141" s="20" t="s">
        <v>224</v>
      </c>
      <c r="E141" s="19" t="s">
        <v>225</v>
      </c>
    </row>
    <row r="142" spans="2:21" hidden="1" x14ac:dyDescent="0.2">
      <c r="C142" s="20" t="s">
        <v>226</v>
      </c>
      <c r="D142" s="20" t="s">
        <v>227</v>
      </c>
      <c r="E142" s="19" t="s">
        <v>228</v>
      </c>
    </row>
    <row r="143" spans="2:21" hidden="1" x14ac:dyDescent="0.2">
      <c r="C143" s="20" t="s">
        <v>229</v>
      </c>
      <c r="D143" s="20" t="s">
        <v>230</v>
      </c>
      <c r="E143" s="19" t="s">
        <v>231</v>
      </c>
    </row>
    <row r="144" spans="2:21" hidden="1" x14ac:dyDescent="0.2">
      <c r="C144" s="20" t="s">
        <v>232</v>
      </c>
      <c r="D144" s="20" t="s">
        <v>233</v>
      </c>
      <c r="E144" s="19" t="s">
        <v>234</v>
      </c>
    </row>
    <row r="145" spans="3:5" hidden="1" x14ac:dyDescent="0.2">
      <c r="C145" s="20" t="s">
        <v>235</v>
      </c>
      <c r="D145" s="20" t="s">
        <v>236</v>
      </c>
      <c r="E145" s="19" t="s">
        <v>237</v>
      </c>
    </row>
  </sheetData>
  <sheetProtection algorithmName="SHA-512" hashValue="sFWOZLvmnrOtZbP3eD1dxieKP/2i0DQO9Esk6cNX4ELkPN2vHV3eaiTM1pQu4B4UUNzXOO/fxLuwRDD9VCruqA==" saltValue="VruE0a9ZT8dmfaCfbvaWow==" spinCount="100000" sheet="1" formatCells="0" formatColumns="0" formatRows="0" insertColumns="0" insertRows="0" insertHyperlinks="0" deleteColumns="0" deleteRows="0" selectLockedCells="1" sort="0" autoFilter="0" pivotTables="0"/>
  <autoFilter ref="B12:U12" xr:uid="{00000000-0009-0000-0000-000000000000}"/>
  <customSheetViews>
    <customSheetView guid="{E72066E1-2E2A-4698-9EFF-16A0125F33B6}" scale="77" showAutoFilter="1" topLeftCell="G41">
      <selection activeCell="N43" sqref="N43"/>
      <pageMargins left="0" right="0" top="0" bottom="0" header="0" footer="0"/>
      <pageSetup orientation="portrait" r:id="rId1"/>
      <autoFilter ref="E9:N58" xr:uid="{95425619-3337-4DEE-A9DA-86845747EA72}"/>
    </customSheetView>
    <customSheetView guid="{34CE63CC-8C1B-460F-A260-1A12A31AF742}" scale="77" showAutoFilter="1" topLeftCell="A9">
      <selection activeCell="F10" sqref="F10:F19"/>
      <pageMargins left="0" right="0" top="0" bottom="0" header="0" footer="0"/>
      <pageSetup orientation="portrait" r:id="rId2"/>
      <autoFilter ref="E9:N58" xr:uid="{8D40880D-F97A-400B-88BA-1659ECCF17E5}"/>
    </customSheetView>
  </customSheetViews>
  <mergeCells count="94">
    <mergeCell ref="U13:U23"/>
    <mergeCell ref="U24:U34"/>
    <mergeCell ref="U35:U45"/>
    <mergeCell ref="U60:U63"/>
    <mergeCell ref="U64:U70"/>
    <mergeCell ref="U46:U54"/>
    <mergeCell ref="U55:U59"/>
    <mergeCell ref="B64:B70"/>
    <mergeCell ref="S64:S70"/>
    <mergeCell ref="T64:T70"/>
    <mergeCell ref="R64:R70"/>
    <mergeCell ref="F64:F70"/>
    <mergeCell ref="E64:E70"/>
    <mergeCell ref="D64:D70"/>
    <mergeCell ref="C64:C70"/>
    <mergeCell ref="O64:O70"/>
    <mergeCell ref="L64:L70"/>
    <mergeCell ref="K64:K70"/>
    <mergeCell ref="G64:G70"/>
    <mergeCell ref="H64:H70"/>
    <mergeCell ref="I64:I70"/>
    <mergeCell ref="J64:J70"/>
    <mergeCell ref="B130:U130"/>
    <mergeCell ref="B131:U131"/>
    <mergeCell ref="G13:G23"/>
    <mergeCell ref="O13:O23"/>
    <mergeCell ref="H24:H34"/>
    <mergeCell ref="H35:H45"/>
    <mergeCell ref="I35:I45"/>
    <mergeCell ref="L35:L45"/>
    <mergeCell ref="O35:O45"/>
    <mergeCell ref="C55:C59"/>
    <mergeCell ref="B60:B63"/>
    <mergeCell ref="C60:C63"/>
    <mergeCell ref="D60:D63"/>
    <mergeCell ref="E60:E63"/>
    <mergeCell ref="G60:G63"/>
    <mergeCell ref="G46:G54"/>
    <mergeCell ref="B2:C5"/>
    <mergeCell ref="D2:R2"/>
    <mergeCell ref="D3:R3"/>
    <mergeCell ref="D4:R5"/>
    <mergeCell ref="S3:U3"/>
    <mergeCell ref="S4:U4"/>
    <mergeCell ref="S5:U5"/>
    <mergeCell ref="S2:U2"/>
    <mergeCell ref="B10:U11"/>
    <mergeCell ref="Q7:R8"/>
    <mergeCell ref="H13:H23"/>
    <mergeCell ref="I13:I23"/>
    <mergeCell ref="L13:L23"/>
    <mergeCell ref="A13:B58"/>
    <mergeCell ref="D55:D59"/>
    <mergeCell ref="C13:C54"/>
    <mergeCell ref="D13:D54"/>
    <mergeCell ref="F13:F63"/>
    <mergeCell ref="H60:H63"/>
    <mergeCell ref="I60:I63"/>
    <mergeCell ref="I55:I59"/>
    <mergeCell ref="H55:H59"/>
    <mergeCell ref="G55:G59"/>
    <mergeCell ref="E55:E59"/>
    <mergeCell ref="L24:L34"/>
    <mergeCell ref="O24:O34"/>
    <mergeCell ref="H46:H54"/>
    <mergeCell ref="I46:I54"/>
    <mergeCell ref="E13:E54"/>
    <mergeCell ref="G24:G34"/>
    <mergeCell ref="I24:I34"/>
    <mergeCell ref="G35:G45"/>
    <mergeCell ref="S13:S23"/>
    <mergeCell ref="T13:T23"/>
    <mergeCell ref="S24:S34"/>
    <mergeCell ref="T24:T34"/>
    <mergeCell ref="J60:J63"/>
    <mergeCell ref="K60:K63"/>
    <mergeCell ref="L60:L63"/>
    <mergeCell ref="O60:O63"/>
    <mergeCell ref="R13:R63"/>
    <mergeCell ref="O46:O54"/>
    <mergeCell ref="O55:O59"/>
    <mergeCell ref="L55:L59"/>
    <mergeCell ref="K13:K59"/>
    <mergeCell ref="J55:J59"/>
    <mergeCell ref="L46:L54"/>
    <mergeCell ref="J13:J54"/>
    <mergeCell ref="S60:S63"/>
    <mergeCell ref="T60:T63"/>
    <mergeCell ref="S35:S45"/>
    <mergeCell ref="T35:T45"/>
    <mergeCell ref="S46:S54"/>
    <mergeCell ref="T46:T54"/>
    <mergeCell ref="S55:S59"/>
    <mergeCell ref="T55:T59"/>
  </mergeCells>
  <conditionalFormatting sqref="T77:T125">
    <cfRule type="cellIs" dxfId="3" priority="3" operator="equal">
      <formula>5</formula>
    </cfRule>
    <cfRule type="cellIs" dxfId="2" priority="10" operator="equal">
      <formula>1</formula>
    </cfRule>
    <cfRule type="cellIs" dxfId="1" priority="11" operator="equal">
      <formula>2</formula>
    </cfRule>
    <cfRule type="cellIs" dxfId="0" priority="12" operator="equal">
      <formula>4</formula>
    </cfRule>
  </conditionalFormatting>
  <dataValidations count="3">
    <dataValidation type="list" allowBlank="1" showInputMessage="1" showErrorMessage="1" sqref="D12" xr:uid="{00000000-0002-0000-0000-000000000000}">
      <formula1>$C$140:$C$145</formula1>
    </dataValidation>
    <dataValidation type="list" allowBlank="1" showInputMessage="1" showErrorMessage="1" sqref="E12" xr:uid="{00000000-0002-0000-0000-000001000000}">
      <formula1>$D$140:$D$145</formula1>
    </dataValidation>
    <dataValidation type="list" allowBlank="1" showInputMessage="1" showErrorMessage="1" sqref="B10:U11" xr:uid="{00000000-0002-0000-0000-000002000000}">
      <formula1>$E$140:$E$145</formula1>
    </dataValidation>
  </dataValidations>
  <hyperlinks>
    <hyperlink ref="Q55" r:id="rId3" display="http://200.14.47.123/ticket/scp/index.php" xr:uid="{00000000-0004-0000-0000-000000000000}"/>
    <hyperlink ref="Q56:Q57" r:id="rId4" display="http://200.14.47.123/ticket/scp/index.php" xr:uid="{00000000-0004-0000-0000-000001000000}"/>
    <hyperlink ref="U13" location="'MFA-13'!A1" display="MFA-13" xr:uid="{00000000-0004-0000-0000-000002000000}"/>
    <hyperlink ref="U24" location="'MFA-14'!A1" display="MFA-14" xr:uid="{00000000-0004-0000-0000-00000D000000}"/>
    <hyperlink ref="U35" location="'MFA-15'!A1" display="MFA-15" xr:uid="{00000000-0004-0000-0000-000018000000}"/>
    <hyperlink ref="U46" location="'MFA-16'!A1" display="MFA-16" xr:uid="{00000000-0004-0000-0000-000024000000}"/>
  </hyperlinks>
  <pageMargins left="0.70866141732283472" right="0.70866141732283472" top="0.74803149606299213" bottom="0.74803149606299213" header="0.31496062992125984" footer="0.31496062992125984"/>
  <pageSetup scale="10" orientation="portrait" r:id="rId5"/>
  <rowBreaks count="1" manualBreakCount="1">
    <brk id="82" max="20" man="1"/>
  </rowBreaks>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3">
    <tabColor rgb="FF0F3D38"/>
  </sheetPr>
  <dimension ref="B1:P29"/>
  <sheetViews>
    <sheetView view="pageBreakPreview" topLeftCell="A14" zoomScale="70" zoomScaleNormal="70" zoomScaleSheetLayoutView="70" workbookViewId="0">
      <selection activeCell="C14" sqref="C14"/>
    </sheetView>
  </sheetViews>
  <sheetFormatPr baseColWidth="10" defaultColWidth="11.42578125" defaultRowHeight="14.25" x14ac:dyDescent="0.2"/>
  <cols>
    <col min="1" max="1" width="5.42578125" style="1" customWidth="1"/>
    <col min="2" max="2" width="13.28515625" style="64" customWidth="1"/>
    <col min="3" max="3" width="64" style="65" customWidth="1"/>
    <col min="4" max="4" width="34" style="5" customWidth="1"/>
    <col min="5" max="5" width="39.140625" style="5" bestFit="1" customWidth="1"/>
    <col min="6" max="16384" width="11.42578125" style="1"/>
  </cols>
  <sheetData>
    <row r="1" spans="2:5" s="63" customFormat="1" ht="15" x14ac:dyDescent="0.25"/>
    <row r="2" spans="2:5" s="63" customFormat="1" ht="22.5" customHeight="1" x14ac:dyDescent="0.25">
      <c r="B2" s="494"/>
      <c r="C2" s="492" t="s">
        <v>0</v>
      </c>
      <c r="D2" s="493"/>
      <c r="E2" s="62" t="s">
        <v>1</v>
      </c>
    </row>
    <row r="3" spans="2:5" s="63" customFormat="1" ht="24" customHeight="1" x14ac:dyDescent="0.25">
      <c r="B3" s="494"/>
      <c r="C3" s="492" t="s">
        <v>2</v>
      </c>
      <c r="D3" s="493"/>
      <c r="E3" s="62" t="s">
        <v>3</v>
      </c>
    </row>
    <row r="4" spans="2:5" s="63" customFormat="1" ht="16.5" customHeight="1" x14ac:dyDescent="0.25">
      <c r="B4" s="494"/>
      <c r="C4" s="496" t="s">
        <v>4</v>
      </c>
      <c r="D4" s="497"/>
      <c r="E4" s="62" t="s">
        <v>5</v>
      </c>
    </row>
    <row r="5" spans="2:5" s="63" customFormat="1" ht="15" customHeight="1" x14ac:dyDescent="0.25">
      <c r="B5" s="494"/>
      <c r="C5" s="498"/>
      <c r="D5" s="499"/>
      <c r="E5" s="62" t="s">
        <v>529</v>
      </c>
    </row>
    <row r="6" spans="2:5" s="63" customFormat="1" ht="15" x14ac:dyDescent="0.25">
      <c r="B6" s="1"/>
      <c r="C6" s="1"/>
      <c r="D6" s="1"/>
      <c r="E6" s="1"/>
    </row>
    <row r="7" spans="2:5" s="63" customFormat="1" ht="15" x14ac:dyDescent="0.25">
      <c r="B7" s="495" t="s">
        <v>530</v>
      </c>
      <c r="C7" s="495"/>
      <c r="D7" s="495"/>
      <c r="E7" s="495"/>
    </row>
    <row r="8" spans="2:5" ht="18" customHeight="1" x14ac:dyDescent="0.2">
      <c r="B8" s="68" t="s">
        <v>531</v>
      </c>
      <c r="C8" s="69" t="s">
        <v>532</v>
      </c>
      <c r="D8" s="69" t="s">
        <v>533</v>
      </c>
      <c r="E8" s="69" t="s">
        <v>534</v>
      </c>
    </row>
    <row r="9" spans="2:5" ht="14.25" customHeight="1" x14ac:dyDescent="0.2">
      <c r="B9" s="114">
        <v>43895</v>
      </c>
      <c r="C9" s="115" t="s">
        <v>535</v>
      </c>
      <c r="D9" s="116" t="s">
        <v>536</v>
      </c>
      <c r="E9" s="117" t="s">
        <v>245</v>
      </c>
    </row>
    <row r="10" spans="2:5" ht="156.75" x14ac:dyDescent="0.2">
      <c r="B10" s="118">
        <v>44046</v>
      </c>
      <c r="C10" s="119" t="s">
        <v>537</v>
      </c>
      <c r="D10" s="116" t="s">
        <v>538</v>
      </c>
      <c r="E10" s="117" t="s">
        <v>539</v>
      </c>
    </row>
    <row r="11" spans="2:5" ht="57" x14ac:dyDescent="0.2">
      <c r="B11" s="120">
        <v>44341</v>
      </c>
      <c r="C11" s="121" t="s">
        <v>540</v>
      </c>
      <c r="D11" s="122" t="s">
        <v>536</v>
      </c>
      <c r="E11" s="123" t="s">
        <v>245</v>
      </c>
    </row>
    <row r="12" spans="2:5" ht="171" x14ac:dyDescent="0.2">
      <c r="B12" s="120">
        <v>44652</v>
      </c>
      <c r="C12" s="124" t="s">
        <v>541</v>
      </c>
      <c r="D12" s="122" t="s">
        <v>542</v>
      </c>
      <c r="E12" s="123" t="s">
        <v>543</v>
      </c>
    </row>
    <row r="13" spans="2:5" ht="385.5" x14ac:dyDescent="0.2">
      <c r="B13" s="120">
        <v>45267</v>
      </c>
      <c r="C13" s="124" t="s">
        <v>544</v>
      </c>
      <c r="D13" s="122" t="s">
        <v>542</v>
      </c>
      <c r="E13" s="123" t="s">
        <v>543</v>
      </c>
    </row>
    <row r="14" spans="2:5" ht="409.15" customHeight="1" x14ac:dyDescent="0.2">
      <c r="B14" s="98">
        <v>45797</v>
      </c>
      <c r="C14" s="100" t="s">
        <v>545</v>
      </c>
      <c r="D14" s="97" t="s">
        <v>546</v>
      </c>
      <c r="E14" s="97" t="s">
        <v>547</v>
      </c>
    </row>
    <row r="15" spans="2:5" x14ac:dyDescent="0.2">
      <c r="B15" s="98"/>
      <c r="C15" s="100"/>
      <c r="D15" s="99"/>
      <c r="E15" s="99"/>
    </row>
    <row r="16" spans="2:5" x14ac:dyDescent="0.2">
      <c r="B16" s="98"/>
      <c r="C16" s="100"/>
      <c r="D16" s="99"/>
      <c r="E16" s="99"/>
    </row>
    <row r="17" spans="2:16" x14ac:dyDescent="0.2">
      <c r="B17" s="98"/>
      <c r="C17" s="101"/>
      <c r="D17" s="99"/>
      <c r="E17" s="99"/>
    </row>
    <row r="18" spans="2:16" x14ac:dyDescent="0.2">
      <c r="B18" s="98"/>
      <c r="C18" s="102"/>
      <c r="D18" s="99"/>
      <c r="E18" s="99"/>
    </row>
    <row r="19" spans="2:16" x14ac:dyDescent="0.2">
      <c r="B19" s="98"/>
      <c r="C19" s="102"/>
      <c r="D19" s="99"/>
      <c r="E19" s="99"/>
    </row>
    <row r="20" spans="2:16" x14ac:dyDescent="0.2">
      <c r="B20" s="98"/>
      <c r="C20" s="102"/>
      <c r="D20" s="99"/>
      <c r="E20" s="99"/>
    </row>
    <row r="21" spans="2:16" x14ac:dyDescent="0.2">
      <c r="B21" s="95"/>
      <c r="C21" s="96"/>
      <c r="D21" s="97"/>
      <c r="E21" s="97"/>
    </row>
    <row r="22" spans="2:16" x14ac:dyDescent="0.2">
      <c r="B22" s="95"/>
      <c r="C22" s="101"/>
      <c r="D22" s="97"/>
      <c r="E22" s="97"/>
    </row>
    <row r="23" spans="2:16" ht="16.5" customHeight="1" x14ac:dyDescent="0.2">
      <c r="B23" s="95"/>
      <c r="C23" s="96"/>
      <c r="D23" s="97"/>
      <c r="E23" s="97"/>
    </row>
    <row r="26" spans="2:16" ht="55.5" customHeight="1" x14ac:dyDescent="0.2">
      <c r="B26" s="223" t="s">
        <v>221</v>
      </c>
      <c r="C26" s="223"/>
      <c r="D26" s="223"/>
      <c r="E26" s="223"/>
      <c r="F26" s="66"/>
      <c r="G26" s="66"/>
      <c r="H26" s="66"/>
      <c r="I26" s="66"/>
      <c r="J26" s="66"/>
      <c r="K26" s="66"/>
      <c r="L26" s="66"/>
      <c r="M26" s="66"/>
      <c r="N26" s="66"/>
      <c r="O26" s="66"/>
      <c r="P26" s="66"/>
    </row>
    <row r="27" spans="2:16" ht="14.25" customHeight="1" x14ac:dyDescent="0.2">
      <c r="F27" s="67"/>
      <c r="G27" s="67"/>
      <c r="H27" s="67"/>
      <c r="I27" s="67"/>
      <c r="J27" s="67"/>
      <c r="K27" s="67"/>
      <c r="L27" s="67"/>
      <c r="M27" s="67"/>
      <c r="N27" s="67"/>
      <c r="O27" s="67"/>
      <c r="P27" s="67"/>
    </row>
    <row r="29" spans="2:16" ht="39.75" customHeight="1" x14ac:dyDescent="0.2">
      <c r="B29" s="224" t="s">
        <v>222</v>
      </c>
      <c r="C29" s="224"/>
      <c r="D29" s="224"/>
      <c r="E29" s="224"/>
    </row>
  </sheetData>
  <sheetProtection algorithmName="SHA-512" hashValue="g2TEr8n/yNGoABsLlBv+NJfimPQ9arhLw5Brxsz5JEE2oRzXaDDD5VllT9A2vgUu8q1WgnIW33NoieGY1vXAoQ==" saltValue="MDO4hjasBTUgCFMNAcA3DQ==" spinCount="100000" sheet="1" formatCells="0" formatColumns="0" formatRows="0" insertColumns="0" insertRows="0" insertHyperlinks="0" deleteColumns="0" deleteRows="0" selectLockedCells="1" sort="0" autoFilter="0" pivotTables="0"/>
  <mergeCells count="7">
    <mergeCell ref="C2:D2"/>
    <mergeCell ref="B2:B5"/>
    <mergeCell ref="B26:E26"/>
    <mergeCell ref="B29:E29"/>
    <mergeCell ref="B7:E7"/>
    <mergeCell ref="C4:D5"/>
    <mergeCell ref="C3:D3"/>
  </mergeCells>
  <pageMargins left="0.7" right="0.7" top="0.75" bottom="0.75" header="0.3" footer="0.3"/>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5">
    <tabColor theme="8" tint="-0.249977111117893"/>
  </sheetPr>
  <dimension ref="A1:X98"/>
  <sheetViews>
    <sheetView zoomScale="70" zoomScaleNormal="70" zoomScaleSheetLayoutView="77" workbookViewId="0">
      <selection activeCell="J23" sqref="J23:K24"/>
    </sheetView>
  </sheetViews>
  <sheetFormatPr baseColWidth="10" defaultColWidth="11.42578125" defaultRowHeight="15" x14ac:dyDescent="0.2"/>
  <cols>
    <col min="1" max="1" width="4" style="27" customWidth="1"/>
    <col min="2" max="2" width="6.42578125" style="27" customWidth="1"/>
    <col min="3" max="3" width="25.140625" style="27" customWidth="1"/>
    <col min="4" max="4" width="15.140625" style="27" customWidth="1"/>
    <col min="5" max="5" width="12.7109375" style="27" customWidth="1"/>
    <col min="6" max="6" width="15.140625" style="27" customWidth="1"/>
    <col min="7" max="7" width="14" style="27" customWidth="1"/>
    <col min="8" max="8" width="11.42578125" style="27"/>
    <col min="9" max="9" width="12.85546875" style="27" customWidth="1"/>
    <col min="10" max="10" width="15.5703125" style="27" customWidth="1"/>
    <col min="11" max="11" width="14.42578125" style="27" customWidth="1"/>
    <col min="12" max="15" width="15.28515625" style="27" customWidth="1"/>
    <col min="16" max="16" width="6.42578125" style="27" customWidth="1"/>
    <col min="17" max="24" width="11.42578125" style="27"/>
    <col min="25" max="16384" width="11.42578125" style="25"/>
  </cols>
  <sheetData>
    <row r="1" spans="1:24" ht="10.5" customHeight="1" x14ac:dyDescent="0.2"/>
    <row r="2" spans="1:24" x14ac:dyDescent="0.2">
      <c r="B2" s="301" t="s">
        <v>238</v>
      </c>
      <c r="C2" s="301"/>
      <c r="D2" s="1"/>
      <c r="E2" s="1"/>
      <c r="F2" s="1"/>
      <c r="G2" s="1"/>
      <c r="H2" s="1"/>
      <c r="I2" s="1"/>
      <c r="J2" s="1"/>
      <c r="K2" s="1"/>
      <c r="L2" s="1"/>
      <c r="M2" s="1"/>
      <c r="N2" s="1"/>
      <c r="O2" s="1"/>
      <c r="P2" s="1"/>
    </row>
    <row r="3" spans="1:24" x14ac:dyDescent="0.2">
      <c r="B3" s="301"/>
      <c r="C3" s="301"/>
      <c r="D3" s="1"/>
      <c r="E3" s="1"/>
      <c r="F3" s="1"/>
      <c r="G3" s="1"/>
      <c r="H3" s="1"/>
      <c r="I3" s="1"/>
      <c r="J3" s="1"/>
      <c r="K3" s="1"/>
      <c r="L3" s="1"/>
      <c r="M3" s="1"/>
      <c r="N3" s="1"/>
      <c r="O3" s="1"/>
      <c r="P3" s="1"/>
    </row>
    <row r="4" spans="1:24" ht="15.75" customHeight="1" x14ac:dyDescent="0.2">
      <c r="B4" s="301"/>
      <c r="C4" s="301"/>
      <c r="D4" s="1"/>
      <c r="E4" s="1"/>
      <c r="F4" s="1"/>
      <c r="G4" s="1"/>
      <c r="H4" s="1"/>
      <c r="I4" s="1"/>
      <c r="J4" s="1"/>
      <c r="K4" s="1"/>
      <c r="L4" s="1"/>
      <c r="M4" s="1"/>
      <c r="N4" s="1"/>
      <c r="O4" s="1"/>
      <c r="P4" s="1"/>
    </row>
    <row r="5" spans="1:24" ht="15.75" customHeight="1" x14ac:dyDescent="0.2">
      <c r="B5" s="1"/>
      <c r="C5" s="302"/>
      <c r="D5" s="303"/>
      <c r="E5" s="308" t="s">
        <v>0</v>
      </c>
      <c r="F5" s="221"/>
      <c r="G5" s="221"/>
      <c r="H5" s="221"/>
      <c r="I5" s="221"/>
      <c r="J5" s="221"/>
      <c r="K5" s="221"/>
      <c r="L5" s="222"/>
      <c r="M5" s="221" t="s">
        <v>1</v>
      </c>
      <c r="N5" s="221"/>
      <c r="O5" s="222"/>
      <c r="P5" s="1"/>
    </row>
    <row r="6" spans="1:24" ht="15.75" customHeight="1" x14ac:dyDescent="0.2">
      <c r="B6" s="1"/>
      <c r="C6" s="304"/>
      <c r="D6" s="305"/>
      <c r="E6" s="308" t="s">
        <v>2</v>
      </c>
      <c r="F6" s="221"/>
      <c r="G6" s="221"/>
      <c r="H6" s="221"/>
      <c r="I6" s="221"/>
      <c r="J6" s="221"/>
      <c r="K6" s="221"/>
      <c r="L6" s="222"/>
      <c r="M6" s="221" t="s">
        <v>3</v>
      </c>
      <c r="N6" s="221"/>
      <c r="O6" s="222"/>
      <c r="P6" s="1"/>
    </row>
    <row r="7" spans="1:24" ht="15" customHeight="1" x14ac:dyDescent="0.2">
      <c r="B7" s="1"/>
      <c r="C7" s="304"/>
      <c r="D7" s="305"/>
      <c r="E7" s="309" t="s">
        <v>4</v>
      </c>
      <c r="F7" s="310"/>
      <c r="G7" s="310"/>
      <c r="H7" s="310"/>
      <c r="I7" s="310"/>
      <c r="J7" s="310"/>
      <c r="K7" s="310"/>
      <c r="L7" s="311"/>
      <c r="M7" s="221" t="s">
        <v>5</v>
      </c>
      <c r="N7" s="221"/>
      <c r="O7" s="222"/>
      <c r="P7" s="1"/>
    </row>
    <row r="8" spans="1:24" ht="15.75" customHeight="1" x14ac:dyDescent="0.2">
      <c r="B8" s="1"/>
      <c r="C8" s="306"/>
      <c r="D8" s="307"/>
      <c r="E8" s="312"/>
      <c r="F8" s="313"/>
      <c r="G8" s="313"/>
      <c r="H8" s="313"/>
      <c r="I8" s="313"/>
      <c r="J8" s="313"/>
      <c r="K8" s="313"/>
      <c r="L8" s="314"/>
      <c r="M8" s="221" t="s">
        <v>239</v>
      </c>
      <c r="N8" s="221"/>
      <c r="O8" s="222"/>
      <c r="P8" s="1"/>
    </row>
    <row r="9" spans="1:24" ht="15.75" customHeight="1" x14ac:dyDescent="0.2">
      <c r="B9" s="1"/>
      <c r="C9" s="5"/>
      <c r="D9" s="5"/>
      <c r="E9" s="26"/>
      <c r="F9" s="26"/>
      <c r="G9" s="26"/>
      <c r="H9" s="26"/>
      <c r="I9" s="26"/>
      <c r="J9" s="26"/>
      <c r="K9" s="26"/>
      <c r="L9" s="26"/>
      <c r="M9" s="36"/>
      <c r="N9" s="36"/>
      <c r="O9" s="36"/>
      <c r="P9" s="1"/>
    </row>
    <row r="10" spans="1:24" s="34" customFormat="1" ht="15.75" customHeight="1" x14ac:dyDescent="0.25">
      <c r="A10" s="33"/>
      <c r="B10" s="35"/>
      <c r="C10" s="298" t="s">
        <v>240</v>
      </c>
      <c r="D10" s="298"/>
      <c r="E10" s="298"/>
      <c r="F10" s="298"/>
      <c r="G10" s="298"/>
      <c r="H10" s="298"/>
      <c r="I10" s="298"/>
      <c r="J10" s="298"/>
      <c r="K10" s="298"/>
      <c r="L10" s="298"/>
      <c r="M10" s="298"/>
      <c r="N10" s="298"/>
      <c r="O10" s="298"/>
      <c r="P10" s="35"/>
      <c r="Q10" s="33"/>
      <c r="R10" s="33"/>
      <c r="S10" s="33"/>
      <c r="T10" s="33"/>
      <c r="U10" s="33"/>
      <c r="V10" s="33"/>
      <c r="W10" s="33"/>
      <c r="X10" s="33"/>
    </row>
    <row r="11" spans="1:24" s="34" customFormat="1" ht="15.75" customHeight="1" x14ac:dyDescent="0.25">
      <c r="A11" s="33"/>
      <c r="B11" s="35"/>
      <c r="C11" s="298"/>
      <c r="D11" s="298"/>
      <c r="E11" s="298"/>
      <c r="F11" s="298"/>
      <c r="G11" s="298"/>
      <c r="H11" s="298"/>
      <c r="I11" s="298"/>
      <c r="J11" s="298"/>
      <c r="K11" s="298"/>
      <c r="L11" s="298"/>
      <c r="M11" s="298"/>
      <c r="N11" s="298"/>
      <c r="O11" s="298"/>
      <c r="P11" s="35"/>
      <c r="Q11" s="33"/>
      <c r="R11" s="33"/>
      <c r="S11" s="33"/>
      <c r="T11" s="33"/>
      <c r="U11" s="33"/>
      <c r="V11" s="33"/>
      <c r="W11" s="33"/>
      <c r="X11" s="33"/>
    </row>
    <row r="12" spans="1:24" s="34" customFormat="1" ht="30" customHeight="1" x14ac:dyDescent="0.25">
      <c r="A12" s="33"/>
      <c r="B12" s="35"/>
      <c r="C12" s="299" t="s">
        <v>241</v>
      </c>
      <c r="D12" s="299"/>
      <c r="E12" s="300" t="s">
        <v>242</v>
      </c>
      <c r="F12" s="300"/>
      <c r="G12" s="300"/>
      <c r="H12" s="300"/>
      <c r="I12" s="299" t="s">
        <v>243</v>
      </c>
      <c r="J12" s="299"/>
      <c r="K12" s="300" t="s">
        <v>38</v>
      </c>
      <c r="L12" s="300"/>
      <c r="M12" s="300"/>
      <c r="N12" s="300"/>
      <c r="O12" s="300"/>
      <c r="P12" s="35"/>
      <c r="Q12" s="33"/>
      <c r="R12" s="33"/>
      <c r="S12" s="33"/>
      <c r="T12" s="33"/>
      <c r="U12" s="33"/>
      <c r="V12" s="33"/>
      <c r="W12" s="33"/>
      <c r="X12" s="33"/>
    </row>
    <row r="13" spans="1:24" s="34" customFormat="1" ht="15.75" x14ac:dyDescent="0.25">
      <c r="A13" s="33"/>
      <c r="B13" s="35"/>
      <c r="C13" s="315" t="s">
        <v>12</v>
      </c>
      <c r="D13" s="315"/>
      <c r="E13" s="316" t="s">
        <v>32</v>
      </c>
      <c r="F13" s="316"/>
      <c r="G13" s="316"/>
      <c r="H13" s="316"/>
      <c r="I13" s="316"/>
      <c r="J13" s="316"/>
      <c r="K13" s="316"/>
      <c r="L13" s="316"/>
      <c r="M13" s="316"/>
      <c r="N13" s="316"/>
      <c r="O13" s="316"/>
      <c r="P13" s="35"/>
      <c r="Q13" s="33"/>
      <c r="R13" s="33"/>
      <c r="S13" s="33"/>
      <c r="T13" s="33"/>
      <c r="U13" s="33"/>
      <c r="V13" s="33"/>
      <c r="W13" s="33"/>
      <c r="X13" s="33"/>
    </row>
    <row r="14" spans="1:24" s="34" customFormat="1" ht="15.75" customHeight="1" x14ac:dyDescent="0.25">
      <c r="A14" s="33"/>
      <c r="B14" s="35"/>
      <c r="C14" s="315" t="s">
        <v>244</v>
      </c>
      <c r="D14" s="315"/>
      <c r="E14" s="317" t="s">
        <v>245</v>
      </c>
      <c r="F14" s="317"/>
      <c r="G14" s="317"/>
      <c r="H14" s="317"/>
      <c r="I14" s="317"/>
      <c r="J14" s="317"/>
      <c r="K14" s="317"/>
      <c r="L14" s="317"/>
      <c r="M14" s="317"/>
      <c r="N14" s="317"/>
      <c r="O14" s="317"/>
      <c r="P14" s="35"/>
      <c r="Q14" s="33"/>
      <c r="R14" s="33"/>
      <c r="S14" s="33"/>
      <c r="T14" s="33"/>
      <c r="U14" s="33"/>
      <c r="V14" s="33"/>
      <c r="W14" s="33"/>
      <c r="X14" s="33"/>
    </row>
    <row r="15" spans="1:24" s="34" customFormat="1" ht="15.75" x14ac:dyDescent="0.25">
      <c r="A15" s="33"/>
      <c r="B15" s="35"/>
      <c r="C15" s="318"/>
      <c r="D15" s="318"/>
      <c r="E15" s="318"/>
      <c r="F15" s="318"/>
      <c r="G15" s="318"/>
      <c r="H15" s="318"/>
      <c r="I15" s="318"/>
      <c r="J15" s="318"/>
      <c r="K15" s="318"/>
      <c r="L15" s="318"/>
      <c r="M15" s="318"/>
      <c r="N15" s="318"/>
      <c r="O15" s="318"/>
      <c r="P15" s="35"/>
      <c r="Q15" s="33"/>
      <c r="R15" s="33"/>
      <c r="S15" s="33"/>
      <c r="T15" s="33"/>
      <c r="U15" s="33"/>
      <c r="V15" s="33"/>
      <c r="W15" s="33"/>
      <c r="X15" s="33"/>
    </row>
    <row r="16" spans="1:24" s="34" customFormat="1" ht="15.75" x14ac:dyDescent="0.25">
      <c r="A16" s="33"/>
      <c r="B16" s="35"/>
      <c r="C16" s="319" t="s">
        <v>246</v>
      </c>
      <c r="D16" s="319"/>
      <c r="E16" s="319"/>
      <c r="F16" s="319"/>
      <c r="G16" s="319"/>
      <c r="H16" s="319"/>
      <c r="I16" s="319"/>
      <c r="J16" s="319"/>
      <c r="K16" s="319"/>
      <c r="L16" s="319"/>
      <c r="M16" s="319"/>
      <c r="N16" s="319"/>
      <c r="O16" s="319"/>
      <c r="P16" s="35"/>
      <c r="Q16" s="33"/>
      <c r="R16" s="33"/>
      <c r="S16" s="33"/>
      <c r="T16" s="33"/>
      <c r="U16" s="33"/>
      <c r="V16" s="33"/>
      <c r="W16" s="33"/>
      <c r="X16" s="33"/>
    </row>
    <row r="17" spans="1:24" s="34" customFormat="1" ht="36" customHeight="1" x14ac:dyDescent="0.25">
      <c r="A17" s="33"/>
      <c r="B17" s="35"/>
      <c r="C17" s="315" t="s">
        <v>247</v>
      </c>
      <c r="D17" s="315"/>
      <c r="E17" s="323">
        <v>2</v>
      </c>
      <c r="F17" s="324"/>
      <c r="G17" s="325"/>
      <c r="H17" s="315" t="s">
        <v>20</v>
      </c>
      <c r="I17" s="315"/>
      <c r="J17" s="321" t="s">
        <v>248</v>
      </c>
      <c r="K17" s="322"/>
      <c r="L17" s="315" t="s">
        <v>22</v>
      </c>
      <c r="M17" s="315"/>
      <c r="N17" s="320">
        <v>650</v>
      </c>
      <c r="O17" s="320"/>
      <c r="P17" s="277"/>
      <c r="Q17" s="240"/>
      <c r="R17" s="240"/>
      <c r="S17" s="33"/>
      <c r="T17" s="33"/>
      <c r="U17" s="33"/>
      <c r="V17" s="33"/>
      <c r="W17" s="33"/>
      <c r="X17" s="33"/>
    </row>
    <row r="18" spans="1:24" s="34" customFormat="1" ht="15.75" customHeight="1" x14ac:dyDescent="0.25">
      <c r="A18" s="33"/>
      <c r="B18" s="35"/>
      <c r="C18" s="315" t="s">
        <v>249</v>
      </c>
      <c r="D18" s="315"/>
      <c r="E18" s="278" t="s">
        <v>39</v>
      </c>
      <c r="F18" s="279"/>
      <c r="G18" s="279"/>
      <c r="H18" s="279"/>
      <c r="I18" s="279"/>
      <c r="J18" s="279"/>
      <c r="K18" s="280"/>
      <c r="L18" s="284" t="s">
        <v>250</v>
      </c>
      <c r="M18" s="285"/>
      <c r="N18" s="288" t="s">
        <v>251</v>
      </c>
      <c r="O18" s="289"/>
      <c r="P18" s="277"/>
      <c r="Q18" s="240"/>
      <c r="R18" s="240"/>
      <c r="S18" s="33"/>
      <c r="T18" s="33"/>
      <c r="U18" s="33"/>
      <c r="V18" s="33"/>
      <c r="W18" s="33"/>
      <c r="X18" s="33"/>
    </row>
    <row r="19" spans="1:24" s="34" customFormat="1" ht="15.75" customHeight="1" x14ac:dyDescent="0.25">
      <c r="A19" s="33"/>
      <c r="B19" s="35"/>
      <c r="C19" s="315"/>
      <c r="D19" s="315"/>
      <c r="E19" s="281"/>
      <c r="F19" s="282"/>
      <c r="G19" s="282"/>
      <c r="H19" s="282"/>
      <c r="I19" s="282"/>
      <c r="J19" s="282"/>
      <c r="K19" s="283"/>
      <c r="L19" s="286"/>
      <c r="M19" s="287"/>
      <c r="N19" s="290"/>
      <c r="O19" s="291"/>
      <c r="P19" s="26"/>
      <c r="Q19" s="265"/>
      <c r="R19" s="241"/>
      <c r="S19" s="33"/>
      <c r="T19" s="33"/>
      <c r="U19" s="33"/>
      <c r="V19" s="33"/>
      <c r="W19" s="33"/>
      <c r="X19" s="33"/>
    </row>
    <row r="20" spans="1:24" s="34" customFormat="1" ht="15.75" customHeight="1" x14ac:dyDescent="0.25">
      <c r="A20" s="33"/>
      <c r="B20" s="35"/>
      <c r="C20" s="284" t="s">
        <v>252</v>
      </c>
      <c r="D20" s="285"/>
      <c r="E20" s="246" t="s">
        <v>253</v>
      </c>
      <c r="F20" s="274"/>
      <c r="G20" s="247"/>
      <c r="H20" s="255" t="s">
        <v>254</v>
      </c>
      <c r="I20" s="256"/>
      <c r="J20" s="246" t="s">
        <v>255</v>
      </c>
      <c r="K20" s="247"/>
      <c r="L20" s="252" t="s">
        <v>256</v>
      </c>
      <c r="M20" s="253"/>
      <c r="N20" s="253"/>
      <c r="O20" s="254"/>
      <c r="P20" s="26"/>
      <c r="Q20" s="265"/>
      <c r="R20" s="241"/>
      <c r="S20" s="33"/>
      <c r="T20" s="33"/>
      <c r="U20" s="33"/>
      <c r="V20" s="33"/>
      <c r="W20" s="33"/>
      <c r="X20" s="33"/>
    </row>
    <row r="21" spans="1:24" s="34" customFormat="1" ht="15.75" customHeight="1" x14ac:dyDescent="0.25">
      <c r="A21" s="33"/>
      <c r="B21" s="35"/>
      <c r="C21" s="329"/>
      <c r="D21" s="330"/>
      <c r="E21" s="248"/>
      <c r="F21" s="275"/>
      <c r="G21" s="249"/>
      <c r="H21" s="272"/>
      <c r="I21" s="273"/>
      <c r="J21" s="248"/>
      <c r="K21" s="249"/>
      <c r="L21" s="40" t="s">
        <v>257</v>
      </c>
      <c r="M21" s="40" t="s">
        <v>258</v>
      </c>
      <c r="N21" s="40" t="s">
        <v>259</v>
      </c>
      <c r="O21" s="40" t="s">
        <v>260</v>
      </c>
      <c r="P21" s="26"/>
      <c r="Q21" s="265"/>
      <c r="R21" s="241"/>
      <c r="S21" s="33"/>
      <c r="T21" s="33"/>
      <c r="U21" s="33"/>
      <c r="V21" s="33"/>
      <c r="W21" s="33"/>
      <c r="X21" s="33"/>
    </row>
    <row r="22" spans="1:24" s="34" customFormat="1" ht="15.75" customHeight="1" x14ac:dyDescent="0.25">
      <c r="A22" s="33"/>
      <c r="B22" s="35"/>
      <c r="C22" s="286"/>
      <c r="D22" s="287"/>
      <c r="E22" s="250"/>
      <c r="F22" s="276"/>
      <c r="G22" s="251"/>
      <c r="H22" s="257"/>
      <c r="I22" s="258"/>
      <c r="J22" s="250"/>
      <c r="K22" s="251"/>
      <c r="L22" s="139" t="s">
        <v>552</v>
      </c>
      <c r="M22" s="140" t="s">
        <v>553</v>
      </c>
      <c r="N22" s="141" t="s">
        <v>554</v>
      </c>
      <c r="O22" s="142" t="s">
        <v>551</v>
      </c>
      <c r="P22" s="26"/>
      <c r="Q22" s="265"/>
      <c r="R22" s="241"/>
      <c r="S22" s="33"/>
      <c r="T22" s="33"/>
      <c r="U22" s="33"/>
      <c r="V22" s="33"/>
      <c r="W22" s="33"/>
      <c r="X22" s="33"/>
    </row>
    <row r="23" spans="1:24" s="34" customFormat="1" ht="15.75" customHeight="1" x14ac:dyDescent="0.25">
      <c r="A23" s="33"/>
      <c r="B23" s="35"/>
      <c r="C23" s="315" t="s">
        <v>261</v>
      </c>
      <c r="D23" s="315"/>
      <c r="E23" s="259" t="s">
        <v>262</v>
      </c>
      <c r="F23" s="260"/>
      <c r="G23" s="261"/>
      <c r="H23" s="255" t="s">
        <v>263</v>
      </c>
      <c r="I23" s="256"/>
      <c r="J23" s="266" t="s">
        <v>41</v>
      </c>
      <c r="K23" s="266"/>
      <c r="L23" s="245" t="s">
        <v>264</v>
      </c>
      <c r="M23" s="245"/>
      <c r="N23" s="266" t="s">
        <v>41</v>
      </c>
      <c r="O23" s="266"/>
      <c r="P23" s="26"/>
      <c r="Q23" s="265"/>
      <c r="R23" s="241"/>
      <c r="S23" s="33"/>
      <c r="T23" s="33"/>
      <c r="U23" s="33"/>
      <c r="V23" s="33"/>
      <c r="W23" s="33"/>
      <c r="X23" s="33"/>
    </row>
    <row r="24" spans="1:24" s="34" customFormat="1" ht="15.75" customHeight="1" x14ac:dyDescent="0.25">
      <c r="A24" s="33"/>
      <c r="B24" s="35"/>
      <c r="C24" s="315"/>
      <c r="D24" s="315"/>
      <c r="E24" s="262"/>
      <c r="F24" s="263"/>
      <c r="G24" s="264"/>
      <c r="H24" s="257"/>
      <c r="I24" s="258"/>
      <c r="J24" s="266"/>
      <c r="K24" s="266"/>
      <c r="L24" s="245"/>
      <c r="M24" s="245"/>
      <c r="N24" s="266"/>
      <c r="O24" s="266"/>
      <c r="P24" s="26"/>
      <c r="Q24" s="265"/>
      <c r="R24" s="241"/>
      <c r="S24" s="33"/>
      <c r="T24" s="33"/>
      <c r="U24" s="33"/>
      <c r="V24" s="33"/>
      <c r="W24" s="33"/>
      <c r="X24" s="33"/>
    </row>
    <row r="25" spans="1:24" ht="15.75" customHeight="1" x14ac:dyDescent="0.2">
      <c r="B25" s="1"/>
      <c r="C25" s="10"/>
      <c r="D25" s="10"/>
      <c r="E25" s="38"/>
      <c r="F25" s="38"/>
      <c r="G25" s="10"/>
      <c r="H25" s="10"/>
      <c r="I25" s="10"/>
      <c r="J25" s="36"/>
      <c r="K25" s="36"/>
      <c r="L25" s="10"/>
      <c r="M25" s="10"/>
      <c r="N25" s="36"/>
      <c r="O25" s="36"/>
      <c r="P25" s="28"/>
      <c r="Q25" s="265"/>
      <c r="R25" s="241"/>
    </row>
    <row r="26" spans="1:24" x14ac:dyDescent="0.2">
      <c r="B26" s="1"/>
      <c r="C26" s="267" t="s">
        <v>265</v>
      </c>
      <c r="D26" s="268"/>
      <c r="E26" s="268"/>
      <c r="F26" s="268"/>
      <c r="G26" s="268"/>
      <c r="H26" s="268"/>
      <c r="I26" s="268"/>
      <c r="J26" s="268"/>
      <c r="K26" s="268"/>
      <c r="L26" s="268"/>
      <c r="M26" s="268"/>
      <c r="N26" s="268"/>
      <c r="O26" s="269"/>
      <c r="P26" s="28"/>
      <c r="Q26" s="265"/>
      <c r="R26" s="241"/>
    </row>
    <row r="27" spans="1:24" ht="21" customHeight="1" x14ac:dyDescent="0.2">
      <c r="B27" s="1"/>
      <c r="C27" s="216"/>
      <c r="D27" s="217"/>
      <c r="E27" s="217"/>
      <c r="F27" s="217"/>
      <c r="G27" s="217"/>
      <c r="H27" s="217"/>
      <c r="I27" s="217"/>
      <c r="J27" s="270" t="s">
        <v>266</v>
      </c>
      <c r="K27" s="270"/>
      <c r="L27" s="270"/>
      <c r="M27" s="270"/>
      <c r="N27" s="270"/>
      <c r="O27" s="271"/>
      <c r="P27" s="28"/>
      <c r="Q27" s="297"/>
      <c r="R27" s="241"/>
    </row>
    <row r="28" spans="1:24" ht="15" customHeight="1" x14ac:dyDescent="0.2">
      <c r="B28" s="1"/>
      <c r="C28" s="216"/>
      <c r="D28" s="217"/>
      <c r="E28" s="217"/>
      <c r="F28" s="217"/>
      <c r="G28" s="217"/>
      <c r="H28" s="217"/>
      <c r="I28" s="217"/>
      <c r="J28" s="242" t="s">
        <v>267</v>
      </c>
      <c r="K28" s="243"/>
      <c r="L28" s="243"/>
      <c r="M28" s="243"/>
      <c r="N28" s="243"/>
      <c r="O28" s="244"/>
      <c r="P28" s="28"/>
      <c r="Q28" s="297"/>
      <c r="R28" s="241"/>
    </row>
    <row r="29" spans="1:24" x14ac:dyDescent="0.2">
      <c r="B29" s="1"/>
      <c r="C29" s="216"/>
      <c r="D29" s="217"/>
      <c r="E29" s="217"/>
      <c r="F29" s="217"/>
      <c r="G29" s="217"/>
      <c r="H29" s="217"/>
      <c r="I29" s="217"/>
      <c r="J29" s="243"/>
      <c r="K29" s="243"/>
      <c r="L29" s="243"/>
      <c r="M29" s="243"/>
      <c r="N29" s="243"/>
      <c r="O29" s="244"/>
      <c r="P29" s="28"/>
    </row>
    <row r="30" spans="1:24" ht="19.5" customHeight="1" x14ac:dyDescent="0.2">
      <c r="B30" s="1"/>
      <c r="C30" s="216"/>
      <c r="D30" s="217"/>
      <c r="E30" s="217"/>
      <c r="F30" s="217"/>
      <c r="G30" s="217"/>
      <c r="H30" s="217"/>
      <c r="I30" s="217"/>
      <c r="J30" s="243"/>
      <c r="K30" s="243"/>
      <c r="L30" s="243"/>
      <c r="M30" s="243"/>
      <c r="N30" s="243"/>
      <c r="O30" s="244"/>
      <c r="P30" s="28"/>
    </row>
    <row r="31" spans="1:24" ht="15.75" customHeight="1" x14ac:dyDescent="0.2">
      <c r="B31" s="1"/>
      <c r="C31" s="216"/>
      <c r="D31" s="217"/>
      <c r="E31" s="217"/>
      <c r="F31" s="217"/>
      <c r="G31" s="217"/>
      <c r="H31" s="217"/>
      <c r="I31" s="217"/>
      <c r="J31" s="243"/>
      <c r="K31" s="243"/>
      <c r="L31" s="243"/>
      <c r="M31" s="243"/>
      <c r="N31" s="243"/>
      <c r="O31" s="244"/>
      <c r="P31" s="28"/>
    </row>
    <row r="32" spans="1:24" ht="53.25" customHeight="1" x14ac:dyDescent="0.2">
      <c r="B32" s="1"/>
      <c r="C32" s="216"/>
      <c r="D32" s="217"/>
      <c r="E32" s="217"/>
      <c r="F32" s="217"/>
      <c r="G32" s="217"/>
      <c r="H32" s="217"/>
      <c r="I32" s="217"/>
      <c r="J32" s="243"/>
      <c r="K32" s="243"/>
      <c r="L32" s="243"/>
      <c r="M32" s="243"/>
      <c r="N32" s="243"/>
      <c r="O32" s="244"/>
      <c r="P32" s="28"/>
    </row>
    <row r="33" spans="2:24" ht="72.75" customHeight="1" x14ac:dyDescent="0.2">
      <c r="B33" s="1"/>
      <c r="C33" s="216"/>
      <c r="D33" s="217"/>
      <c r="E33" s="217"/>
      <c r="F33" s="217"/>
      <c r="G33" s="217"/>
      <c r="H33" s="217"/>
      <c r="I33" s="217"/>
      <c r="J33" s="243"/>
      <c r="K33" s="243"/>
      <c r="L33" s="243"/>
      <c r="M33" s="243"/>
      <c r="N33" s="243"/>
      <c r="O33" s="244"/>
      <c r="P33" s="1"/>
    </row>
    <row r="34" spans="2:24" ht="30.75" customHeight="1" x14ac:dyDescent="0.2">
      <c r="B34" s="1"/>
      <c r="C34" s="216"/>
      <c r="D34" s="217"/>
      <c r="E34" s="217"/>
      <c r="F34" s="217"/>
      <c r="G34" s="217"/>
      <c r="H34" s="217"/>
      <c r="I34" s="217"/>
      <c r="J34" s="270" t="s">
        <v>268</v>
      </c>
      <c r="K34" s="270"/>
      <c r="L34" s="270"/>
      <c r="M34" s="270"/>
      <c r="N34" s="270"/>
      <c r="O34" s="271"/>
      <c r="P34" s="1"/>
    </row>
    <row r="35" spans="2:24" x14ac:dyDescent="0.2">
      <c r="B35" s="1"/>
      <c r="C35" s="216"/>
      <c r="D35" s="217"/>
      <c r="E35" s="217"/>
      <c r="F35" s="217"/>
      <c r="G35" s="217"/>
      <c r="H35" s="217"/>
      <c r="I35" s="217"/>
      <c r="J35" s="292" t="s">
        <v>269</v>
      </c>
      <c r="K35" s="293"/>
      <c r="L35" s="293"/>
      <c r="M35" s="293"/>
      <c r="N35" s="293"/>
      <c r="O35" s="294"/>
      <c r="P35" s="1"/>
    </row>
    <row r="36" spans="2:24" ht="8.25" customHeight="1" x14ac:dyDescent="0.2">
      <c r="B36" s="1"/>
      <c r="C36" s="216"/>
      <c r="D36" s="217"/>
      <c r="E36" s="217"/>
      <c r="F36" s="217"/>
      <c r="G36" s="217"/>
      <c r="H36" s="217"/>
      <c r="I36" s="217"/>
      <c r="J36" s="293"/>
      <c r="K36" s="293"/>
      <c r="L36" s="293"/>
      <c r="M36" s="293"/>
      <c r="N36" s="293"/>
      <c r="O36" s="294"/>
      <c r="P36" s="1"/>
    </row>
    <row r="37" spans="2:24" ht="7.5" customHeight="1" x14ac:dyDescent="0.2">
      <c r="B37" s="1"/>
      <c r="C37" s="216"/>
      <c r="D37" s="217"/>
      <c r="E37" s="217"/>
      <c r="F37" s="217"/>
      <c r="G37" s="217"/>
      <c r="H37" s="217"/>
      <c r="I37" s="217"/>
      <c r="J37" s="293"/>
      <c r="K37" s="293"/>
      <c r="L37" s="293"/>
      <c r="M37" s="293"/>
      <c r="N37" s="293"/>
      <c r="O37" s="294"/>
      <c r="P37" s="1"/>
    </row>
    <row r="38" spans="2:24" x14ac:dyDescent="0.2">
      <c r="B38" s="1"/>
      <c r="C38" s="216"/>
      <c r="D38" s="217"/>
      <c r="E38" s="217"/>
      <c r="F38" s="217"/>
      <c r="G38" s="217"/>
      <c r="H38" s="217"/>
      <c r="I38" s="217"/>
      <c r="J38" s="293"/>
      <c r="K38" s="293"/>
      <c r="L38" s="293"/>
      <c r="M38" s="293"/>
      <c r="N38" s="293"/>
      <c r="O38" s="294"/>
      <c r="P38" s="1"/>
    </row>
    <row r="39" spans="2:24" x14ac:dyDescent="0.2">
      <c r="B39" s="1"/>
      <c r="C39" s="216"/>
      <c r="D39" s="217"/>
      <c r="E39" s="217"/>
      <c r="F39" s="217"/>
      <c r="G39" s="217"/>
      <c r="H39" s="217"/>
      <c r="I39" s="217"/>
      <c r="J39" s="293"/>
      <c r="K39" s="293"/>
      <c r="L39" s="293"/>
      <c r="M39" s="293"/>
      <c r="N39" s="293"/>
      <c r="O39" s="294"/>
      <c r="P39" s="1"/>
    </row>
    <row r="40" spans="2:24" ht="10.5" customHeight="1" x14ac:dyDescent="0.2">
      <c r="B40" s="1"/>
      <c r="C40" s="216"/>
      <c r="D40" s="217"/>
      <c r="E40" s="217"/>
      <c r="F40" s="217"/>
      <c r="G40" s="217"/>
      <c r="H40" s="217"/>
      <c r="I40" s="217"/>
      <c r="J40" s="293"/>
      <c r="K40" s="293"/>
      <c r="L40" s="293"/>
      <c r="M40" s="293"/>
      <c r="N40" s="293"/>
      <c r="O40" s="294"/>
      <c r="P40" s="1"/>
    </row>
    <row r="41" spans="2:24" x14ac:dyDescent="0.2">
      <c r="B41" s="1"/>
      <c r="C41" s="216"/>
      <c r="D41" s="217"/>
      <c r="E41" s="217"/>
      <c r="F41" s="217"/>
      <c r="G41" s="217"/>
      <c r="H41" s="217"/>
      <c r="I41" s="217"/>
      <c r="J41" s="295" t="s">
        <v>270</v>
      </c>
      <c r="K41" s="295"/>
      <c r="L41" s="295"/>
      <c r="M41" s="295"/>
      <c r="N41" s="295"/>
      <c r="O41" s="296"/>
      <c r="P41" s="1"/>
    </row>
    <row r="42" spans="2:24" x14ac:dyDescent="0.2">
      <c r="B42" s="1"/>
      <c r="C42" s="216"/>
      <c r="D42" s="217"/>
      <c r="E42" s="217"/>
      <c r="F42" s="217"/>
      <c r="G42" s="217"/>
      <c r="H42" s="217"/>
      <c r="I42" s="217"/>
      <c r="J42" s="331" t="str">
        <f>E14</f>
        <v>Vicerrectoría Académica</v>
      </c>
      <c r="K42" s="331"/>
      <c r="L42" s="331"/>
      <c r="M42" s="331"/>
      <c r="N42" s="331"/>
      <c r="O42" s="332"/>
      <c r="P42" s="1"/>
    </row>
    <row r="43" spans="2:24" x14ac:dyDescent="0.2">
      <c r="B43" s="1"/>
      <c r="C43" s="218"/>
      <c r="D43" s="219"/>
      <c r="E43" s="219"/>
      <c r="F43" s="219"/>
      <c r="G43" s="219"/>
      <c r="H43" s="219"/>
      <c r="I43" s="219"/>
      <c r="J43" s="48"/>
      <c r="K43" s="48"/>
      <c r="L43" s="48"/>
      <c r="M43" s="48"/>
      <c r="N43" s="48"/>
      <c r="O43" s="49"/>
      <c r="P43" s="1"/>
    </row>
    <row r="44" spans="2:24" x14ac:dyDescent="0.2">
      <c r="B44" s="1"/>
      <c r="C44" s="38"/>
      <c r="D44" s="38"/>
      <c r="E44" s="38"/>
      <c r="F44" s="38"/>
      <c r="G44" s="38"/>
      <c r="H44" s="38"/>
      <c r="I44" s="38"/>
      <c r="J44" s="39"/>
      <c r="K44" s="39"/>
      <c r="L44" s="39"/>
      <c r="M44" s="39"/>
      <c r="N44" s="39"/>
      <c r="O44" s="39"/>
      <c r="P44" s="1"/>
    </row>
    <row r="45" spans="2:24" ht="15" customHeight="1" x14ac:dyDescent="0.2">
      <c r="B45" s="1"/>
      <c r="C45" s="336" t="s">
        <v>271</v>
      </c>
      <c r="D45" s="336"/>
      <c r="E45" s="336"/>
      <c r="F45" s="336"/>
      <c r="G45" s="336"/>
      <c r="H45" s="336"/>
      <c r="I45" s="336"/>
      <c r="J45" s="336"/>
      <c r="K45" s="336"/>
      <c r="L45" s="336"/>
      <c r="M45" s="336"/>
      <c r="N45" s="336"/>
      <c r="O45" s="336"/>
      <c r="P45" s="1"/>
    </row>
    <row r="46" spans="2:24" ht="15.75" x14ac:dyDescent="0.25">
      <c r="B46" s="1"/>
      <c r="C46" s="45" t="s">
        <v>9</v>
      </c>
      <c r="D46" s="37" t="s">
        <v>272</v>
      </c>
      <c r="E46" s="37" t="s">
        <v>273</v>
      </c>
      <c r="F46" s="37" t="str">
        <f>IF(J23="MENSUAL","ABRIL",IF(J23="TRIMESTRAL","DICIEMBRE",""))</f>
        <v/>
      </c>
      <c r="G46" s="37" t="str">
        <f>IF(J23="MENSUAL","MAYO","")</f>
        <v/>
      </c>
      <c r="H46" s="37" t="str">
        <f>IF(J23="MENSUAL","JUNIO","")</f>
        <v/>
      </c>
      <c r="I46" s="37" t="str">
        <f>IF(J23="MENSUAL","JULIO","")</f>
        <v/>
      </c>
      <c r="J46" s="37" t="str">
        <f>IF(J23="MENSUAL","AGOSTO","")</f>
        <v/>
      </c>
      <c r="K46" s="37" t="str">
        <f>IF(J23="MENSUAL","SEPTIEMBRE","")</f>
        <v/>
      </c>
      <c r="L46" s="37" t="str">
        <f>IF(J23="MENSUAL","OCTUBRE","")</f>
        <v/>
      </c>
      <c r="M46" s="37" t="str">
        <f>IF(J23="MENSUAL","NOVIEMBRE","")</f>
        <v/>
      </c>
      <c r="N46" s="37" t="str">
        <f>IF(J23="MENSUAL","DICIEMBRE","")</f>
        <v/>
      </c>
      <c r="O46" s="1"/>
      <c r="P46" s="1"/>
      <c r="X46" s="25"/>
    </row>
    <row r="47" spans="2:24" ht="15.75" x14ac:dyDescent="0.25">
      <c r="B47" s="1"/>
      <c r="C47" s="46">
        <f>G18</f>
        <v>0</v>
      </c>
      <c r="D47" s="93">
        <v>694</v>
      </c>
      <c r="E47" s="93">
        <v>646</v>
      </c>
      <c r="F47" s="93"/>
      <c r="G47" s="93"/>
      <c r="H47" s="93"/>
      <c r="I47" s="93"/>
      <c r="J47" s="93"/>
      <c r="K47" s="93"/>
      <c r="L47" s="93"/>
      <c r="M47" s="93"/>
      <c r="N47" s="93"/>
      <c r="O47" s="1"/>
      <c r="P47" s="1"/>
      <c r="X47" s="25"/>
    </row>
    <row r="48" spans="2:24" ht="15.75" x14ac:dyDescent="0.25">
      <c r="B48" s="1"/>
      <c r="C48" s="29">
        <f>G19</f>
        <v>0</v>
      </c>
      <c r="D48" s="30"/>
      <c r="E48" s="30"/>
      <c r="F48" s="30"/>
      <c r="G48" s="30"/>
      <c r="H48" s="30"/>
      <c r="I48" s="30"/>
      <c r="J48" s="30"/>
      <c r="K48" s="30"/>
      <c r="L48" s="30"/>
      <c r="M48" s="30"/>
      <c r="N48" s="31"/>
      <c r="O48" s="1"/>
      <c r="P48" s="1"/>
      <c r="X48" s="25"/>
    </row>
    <row r="49" spans="2:24" x14ac:dyDescent="0.2">
      <c r="B49" s="1"/>
      <c r="C49" s="2" t="s">
        <v>274</v>
      </c>
      <c r="D49" s="32">
        <v>694</v>
      </c>
      <c r="E49" s="32">
        <v>646</v>
      </c>
      <c r="F49" s="32"/>
      <c r="G49" s="47">
        <f t="shared" ref="G49:N49" si="0">IFERROR(IF($E$17=1,G47/G48,IF($E$17=2,G47,"")),"")</f>
        <v>0</v>
      </c>
      <c r="H49" s="47">
        <f t="shared" si="0"/>
        <v>0</v>
      </c>
      <c r="I49" s="47">
        <f t="shared" si="0"/>
        <v>0</v>
      </c>
      <c r="J49" s="47">
        <f t="shared" si="0"/>
        <v>0</v>
      </c>
      <c r="K49" s="47">
        <f t="shared" si="0"/>
        <v>0</v>
      </c>
      <c r="L49" s="47">
        <f t="shared" si="0"/>
        <v>0</v>
      </c>
      <c r="M49" s="47">
        <f t="shared" si="0"/>
        <v>0</v>
      </c>
      <c r="N49" s="47">
        <f t="shared" si="0"/>
        <v>0</v>
      </c>
      <c r="O49" s="1"/>
      <c r="P49" s="1"/>
      <c r="X49" s="25"/>
    </row>
    <row r="50" spans="2:24" x14ac:dyDescent="0.2">
      <c r="B50" s="1"/>
      <c r="C50" s="3" t="s">
        <v>275</v>
      </c>
      <c r="D50" s="44">
        <v>650</v>
      </c>
      <c r="E50" s="44">
        <v>650</v>
      </c>
      <c r="F50" s="44" t="str">
        <f>IF(AND(N23="ANUAL",J23="MENSUAL"),N17/12+E50,IF(AND(N23="ANUAL",J23="TRIMESTRAL"),N17/4+E50,IF(AND(N23="SEMESTRAL",J23="MENSUAL"),N17/6+E50,IF(AND(N23="SEMESTRAL",J23="TRIMESTRAL"),N17/2+E50,IF(AND(N23="TRIMESTRAL",J23="MENSUAL"),N17/3,IF(AND(N23="TRIMESTRAL",J23="TRIMESTRAL"),N17,IF(AND(N23="MENSUAL",J23="MENSUAL"),N17,"")))))))</f>
        <v/>
      </c>
      <c r="G50" s="44" t="str">
        <f>IF(AND($N$23="ANUAL",$J$23="MENSUAL"),$N$17/12+F50,IF(AND(N23="SEMESTRAL",J23="MENSUAL"),N17/6+F50,IF(AND(N23="TRIMESTRAL",J23="MENSUAL"),N17/3+F50,IF(AND(N23="MENSUAL",J23="MENSUAL"),N17,""))))</f>
        <v/>
      </c>
      <c r="H50" s="44" t="str">
        <f>IF(AND($N$23="ANUAL",$J$23="MENSUAL"),$N$17/12+G50,IF(AND(N23="SEMESTRAL",J23="MENSUAL"),N17/6+G50,IF(AND(N23="TRIMESTRAL",J23="MENSUAL"),N17/3+G50,IF(AND(N23="MENSUAL",J23="MENSUAL"),N17,""))))</f>
        <v/>
      </c>
      <c r="I50" s="44" t="str">
        <f>IF(AND($N$23="ANUAL",$J$23="MENSUAL"),$N$17/12+H50,IF(AND(N23="SEMESTRAL",J23="MENSUAL"),N17/6,IF(AND(N23="TRIMESTRAL",J23="MENSUAL"),N17/3,IF(AND(N23="MENSUAL",J23="MENSUAL"),N17,""))))</f>
        <v/>
      </c>
      <c r="J50" s="44" t="str">
        <f>IF(AND($N$23="ANUAL",$J$23="MENSUAL"),$N$17/12+I50,IF(AND(N23="SEMESTRAL",J23="MENSUAL"),N17/6+I50,IF(AND(N23="TRIMESTRAL",J23="MENSUAL"),N17/3+I50,IF(AND(N23="MENSUAL",J23="MENSUAL"),N17,""))))</f>
        <v/>
      </c>
      <c r="K50" s="44" t="str">
        <f>IF(AND($N$23="ANUAL",$J$23="MENSUAL"),$N$17/12+J50,IF(AND(N23="SEMESTRAL",J23="MENSUAL"),N17/6+J50,IF(AND(N23="TRIMESTRAL",J23="MENSUAL"),N17/3+J50,IF(AND(N23="MENSUAL",J23="MENSUAL"),N17,""))))</f>
        <v/>
      </c>
      <c r="L50" s="44" t="str">
        <f>IF(AND($N$23="ANUAL",$J$23="MENSUAL"),$N$17/12+K50,IF(AND(N23="SEMESTRAL",J23="MENSUAL"),N17/6+K50,IF(AND(N23="TRIMESTRAL",J23="MENSUAL"),N17/3,IF(AND(N23="MENSUAL",J23="MENSUAL"),N17,""))))</f>
        <v/>
      </c>
      <c r="M50" s="44" t="str">
        <f>IF(AND($N$23="ANUAL",$J$23="MENSUAL"),$N$17/12+L50,IF(AND(N23="SEMESTRAL",J23="MENSUAL"),N17/6+L50,IF(AND(N23="TRIMESTRAL",J23="MENSUAL"),N17/3+L50,IF(AND(N23="MENSUAL",J23="MENSUAL"),N17,""))))</f>
        <v/>
      </c>
      <c r="N50" s="44" t="str">
        <f>IF(AND($N$23="ANUAL",$J$23="MENSUAL"),$N$17/12+M50,IF(AND(N23="SEMESTRAL",J23="MENSUAL"),N17/6+M50,IF(AND(N23="TRIMESTRAL",J23="MENSUAL"),N17/3+M50,IF(AND(N23="MENSUAL",J23="MENSUAL"),N17,""))))</f>
        <v/>
      </c>
      <c r="O50" s="1"/>
      <c r="P50" s="1"/>
      <c r="X50" s="25"/>
    </row>
    <row r="51" spans="2:24" x14ac:dyDescent="0.2">
      <c r="B51" s="1"/>
      <c r="C51" s="50"/>
      <c r="D51" s="51"/>
      <c r="E51" s="51"/>
      <c r="F51" s="51"/>
      <c r="G51" s="51"/>
      <c r="H51" s="51"/>
      <c r="I51" s="51"/>
      <c r="J51" s="51"/>
      <c r="K51" s="51"/>
      <c r="L51" s="51"/>
      <c r="M51" s="51"/>
      <c r="N51" s="51"/>
      <c r="O51" s="51"/>
      <c r="P51" s="1"/>
    </row>
    <row r="52" spans="2:24" x14ac:dyDescent="0.2">
      <c r="B52" s="1"/>
      <c r="C52" s="333" t="s">
        <v>254</v>
      </c>
      <c r="D52" s="333"/>
      <c r="E52" s="333"/>
      <c r="F52" s="333"/>
      <c r="G52" s="333"/>
      <c r="H52" s="333"/>
      <c r="I52" s="333"/>
      <c r="J52" s="333"/>
      <c r="K52" s="333"/>
      <c r="L52" s="333"/>
      <c r="M52" s="333"/>
      <c r="N52" s="333"/>
      <c r="O52" s="333"/>
      <c r="P52" s="1"/>
    </row>
    <row r="53" spans="2:24" x14ac:dyDescent="0.2">
      <c r="B53" s="1"/>
      <c r="C53" s="334" t="s">
        <v>276</v>
      </c>
      <c r="D53" s="334"/>
      <c r="E53" s="334"/>
      <c r="F53" s="334"/>
      <c r="G53" s="334" t="s">
        <v>277</v>
      </c>
      <c r="H53" s="334"/>
      <c r="I53" s="334"/>
      <c r="J53" s="334"/>
      <c r="K53" s="335" t="s">
        <v>278</v>
      </c>
      <c r="L53" s="335"/>
      <c r="M53" s="335"/>
      <c r="N53" s="335"/>
      <c r="O53" s="335"/>
      <c r="P53" s="1"/>
    </row>
    <row r="54" spans="2:24" ht="41.25" customHeight="1" x14ac:dyDescent="0.2">
      <c r="B54" s="1"/>
      <c r="C54" s="238" t="s">
        <v>279</v>
      </c>
      <c r="D54" s="238"/>
      <c r="E54" s="238"/>
      <c r="F54" s="238"/>
      <c r="G54" s="233">
        <v>87</v>
      </c>
      <c r="H54" s="234"/>
      <c r="I54" s="234"/>
      <c r="J54" s="234"/>
      <c r="K54" s="235" t="s">
        <v>280</v>
      </c>
      <c r="L54" s="235"/>
      <c r="M54" s="235"/>
      <c r="N54" s="235"/>
      <c r="O54" s="235"/>
      <c r="P54" s="1"/>
      <c r="R54" s="157"/>
    </row>
    <row r="55" spans="2:24" ht="39.75" customHeight="1" x14ac:dyDescent="0.2">
      <c r="B55" s="1"/>
      <c r="C55" s="238" t="s">
        <v>281</v>
      </c>
      <c r="D55" s="238"/>
      <c r="E55" s="238"/>
      <c r="F55" s="238"/>
      <c r="G55" s="233">
        <v>54</v>
      </c>
      <c r="H55" s="234"/>
      <c r="I55" s="234"/>
      <c r="J55" s="234"/>
      <c r="K55" s="235" t="s">
        <v>282</v>
      </c>
      <c r="L55" s="235"/>
      <c r="M55" s="235"/>
      <c r="N55" s="235"/>
      <c r="O55" s="235"/>
      <c r="P55" s="1"/>
      <c r="R55" s="170"/>
    </row>
    <row r="56" spans="2:24" ht="30.75" customHeight="1" x14ac:dyDescent="0.2">
      <c r="B56" s="1"/>
      <c r="C56" s="238" t="s">
        <v>283</v>
      </c>
      <c r="D56" s="238"/>
      <c r="E56" s="238"/>
      <c r="F56" s="238"/>
      <c r="G56" s="233">
        <v>45</v>
      </c>
      <c r="H56" s="234"/>
      <c r="I56" s="234"/>
      <c r="J56" s="234"/>
      <c r="K56" s="235" t="s">
        <v>284</v>
      </c>
      <c r="L56" s="235"/>
      <c r="M56" s="235"/>
      <c r="N56" s="235"/>
      <c r="O56" s="235"/>
      <c r="P56" s="1"/>
      <c r="Q56" s="56"/>
      <c r="R56" s="56"/>
      <c r="S56" s="56"/>
    </row>
    <row r="57" spans="2:24" ht="32.25" customHeight="1" x14ac:dyDescent="0.2">
      <c r="B57" s="1"/>
      <c r="C57" s="238" t="s">
        <v>285</v>
      </c>
      <c r="D57" s="238"/>
      <c r="E57" s="238"/>
      <c r="F57" s="238"/>
      <c r="G57" s="233">
        <v>41</v>
      </c>
      <c r="H57" s="234"/>
      <c r="I57" s="234"/>
      <c r="J57" s="234"/>
      <c r="K57" s="235" t="s">
        <v>286</v>
      </c>
      <c r="L57" s="235"/>
      <c r="M57" s="235"/>
      <c r="N57" s="235"/>
      <c r="O57" s="235"/>
      <c r="P57" s="1"/>
      <c r="Q57" s="56"/>
      <c r="R57" s="56"/>
      <c r="S57" s="56"/>
    </row>
    <row r="58" spans="2:24" ht="31.5" customHeight="1" x14ac:dyDescent="0.2">
      <c r="B58" s="1"/>
      <c r="C58" s="238" t="s">
        <v>287</v>
      </c>
      <c r="D58" s="238"/>
      <c r="E58" s="238"/>
      <c r="F58" s="238"/>
      <c r="G58" s="233">
        <v>70</v>
      </c>
      <c r="H58" s="234"/>
      <c r="I58" s="234"/>
      <c r="J58" s="234"/>
      <c r="K58" s="235" t="s">
        <v>288</v>
      </c>
      <c r="L58" s="235"/>
      <c r="M58" s="235"/>
      <c r="N58" s="235"/>
      <c r="O58" s="235"/>
      <c r="P58" s="1"/>
      <c r="R58" s="157"/>
      <c r="S58" s="56"/>
    </row>
    <row r="59" spans="2:24" ht="32.25" customHeight="1" x14ac:dyDescent="0.2">
      <c r="B59" s="1"/>
      <c r="C59" s="238" t="s">
        <v>289</v>
      </c>
      <c r="D59" s="238"/>
      <c r="E59" s="238"/>
      <c r="F59" s="238"/>
      <c r="G59" s="233">
        <v>16</v>
      </c>
      <c r="H59" s="234"/>
      <c r="I59" s="234"/>
      <c r="J59" s="234"/>
      <c r="K59" s="235" t="s">
        <v>290</v>
      </c>
      <c r="L59" s="235"/>
      <c r="M59" s="235"/>
      <c r="N59" s="235"/>
      <c r="O59" s="235"/>
      <c r="P59" s="1"/>
      <c r="R59" s="161"/>
      <c r="S59" s="56"/>
    </row>
    <row r="60" spans="2:24" ht="32.25" customHeight="1" x14ac:dyDescent="0.2">
      <c r="B60" s="1"/>
      <c r="C60" s="230" t="s">
        <v>291</v>
      </c>
      <c r="D60" s="231"/>
      <c r="E60" s="231"/>
      <c r="F60" s="232"/>
      <c r="G60" s="233">
        <v>1</v>
      </c>
      <c r="H60" s="236"/>
      <c r="I60" s="236"/>
      <c r="J60" s="237"/>
      <c r="K60" s="235" t="s">
        <v>292</v>
      </c>
      <c r="L60" s="235"/>
      <c r="M60" s="235"/>
      <c r="N60" s="235"/>
      <c r="O60" s="235"/>
      <c r="P60" s="1"/>
      <c r="R60" s="158"/>
      <c r="S60" s="56"/>
    </row>
    <row r="61" spans="2:24" ht="37.5" customHeight="1" x14ac:dyDescent="0.2">
      <c r="B61" s="1"/>
      <c r="C61" s="238" t="s">
        <v>293</v>
      </c>
      <c r="D61" s="238"/>
      <c r="E61" s="238"/>
      <c r="F61" s="238"/>
      <c r="G61" s="230">
        <v>25</v>
      </c>
      <c r="H61" s="239"/>
      <c r="I61" s="239"/>
      <c r="J61" s="239"/>
      <c r="K61" s="235" t="s">
        <v>294</v>
      </c>
      <c r="L61" s="235"/>
      <c r="M61" s="235"/>
      <c r="N61" s="235"/>
      <c r="O61" s="235"/>
      <c r="P61" s="1"/>
      <c r="Q61" s="56"/>
      <c r="R61" s="56"/>
      <c r="S61" s="56"/>
    </row>
    <row r="62" spans="2:24" ht="37.5" customHeight="1" x14ac:dyDescent="0.2">
      <c r="B62" s="1"/>
      <c r="C62" s="238" t="s">
        <v>295</v>
      </c>
      <c r="D62" s="238"/>
      <c r="E62" s="238"/>
      <c r="F62" s="238"/>
      <c r="G62" s="233">
        <v>38</v>
      </c>
      <c r="H62" s="234"/>
      <c r="I62" s="234"/>
      <c r="J62" s="234"/>
      <c r="K62" s="235" t="s">
        <v>296</v>
      </c>
      <c r="L62" s="235"/>
      <c r="M62" s="235"/>
      <c r="N62" s="235"/>
      <c r="O62" s="235"/>
      <c r="P62" s="1"/>
      <c r="Q62" s="56"/>
      <c r="R62" s="56"/>
      <c r="S62" s="56"/>
    </row>
    <row r="63" spans="2:24" ht="33.75" customHeight="1" x14ac:dyDescent="0.2">
      <c r="B63" s="1"/>
      <c r="C63" s="238" t="s">
        <v>297</v>
      </c>
      <c r="D63" s="238"/>
      <c r="E63" s="238"/>
      <c r="F63" s="238"/>
      <c r="G63" s="233">
        <v>37</v>
      </c>
      <c r="H63" s="234"/>
      <c r="I63" s="234"/>
      <c r="J63" s="234"/>
      <c r="K63" s="235" t="s">
        <v>298</v>
      </c>
      <c r="L63" s="235"/>
      <c r="M63" s="235"/>
      <c r="N63" s="235"/>
      <c r="O63" s="235"/>
      <c r="P63" s="66"/>
      <c r="Q63" s="56"/>
      <c r="R63" s="56"/>
      <c r="S63" s="56"/>
    </row>
    <row r="64" spans="2:24" ht="32.25" customHeight="1" x14ac:dyDescent="0.2">
      <c r="B64" s="1"/>
      <c r="C64" s="238" t="s">
        <v>299</v>
      </c>
      <c r="D64" s="238"/>
      <c r="E64" s="238"/>
      <c r="F64" s="238"/>
      <c r="G64" s="233">
        <v>16</v>
      </c>
      <c r="H64" s="234"/>
      <c r="I64" s="234"/>
      <c r="J64" s="234"/>
      <c r="K64" s="235" t="s">
        <v>300</v>
      </c>
      <c r="L64" s="235"/>
      <c r="M64" s="235"/>
      <c r="N64" s="235"/>
      <c r="O64" s="235"/>
      <c r="P64" s="169"/>
      <c r="Q64" s="56"/>
      <c r="R64" s="56"/>
      <c r="S64" s="56"/>
    </row>
    <row r="65" spans="1:24" ht="43.5" customHeight="1" x14ac:dyDescent="0.2">
      <c r="B65" s="1"/>
      <c r="C65" s="328" t="s">
        <v>301</v>
      </c>
      <c r="D65" s="328"/>
      <c r="E65" s="328"/>
      <c r="F65" s="328"/>
      <c r="G65" s="233">
        <v>3</v>
      </c>
      <c r="H65" s="234"/>
      <c r="I65" s="234"/>
      <c r="J65" s="234"/>
      <c r="K65" s="235" t="s">
        <v>302</v>
      </c>
      <c r="L65" s="235"/>
      <c r="M65" s="235"/>
      <c r="N65" s="235"/>
      <c r="O65" s="235"/>
      <c r="P65" s="1"/>
      <c r="R65" s="157"/>
      <c r="S65" s="56"/>
    </row>
    <row r="66" spans="1:24" s="57" customFormat="1" ht="33" customHeight="1" x14ac:dyDescent="0.2">
      <c r="A66" s="56"/>
      <c r="B66" s="126"/>
      <c r="C66" s="238" t="s">
        <v>303</v>
      </c>
      <c r="D66" s="238"/>
      <c r="E66" s="238"/>
      <c r="F66" s="238"/>
      <c r="G66" s="233">
        <v>35</v>
      </c>
      <c r="H66" s="234"/>
      <c r="I66" s="234"/>
      <c r="J66" s="234"/>
      <c r="K66" s="235" t="s">
        <v>304</v>
      </c>
      <c r="L66" s="235"/>
      <c r="M66" s="235"/>
      <c r="N66" s="235"/>
      <c r="O66" s="235"/>
      <c r="P66" s="126"/>
      <c r="Q66" s="56"/>
      <c r="R66" s="171"/>
      <c r="S66" s="56"/>
      <c r="T66" s="56"/>
      <c r="U66" s="56"/>
      <c r="V66" s="56"/>
      <c r="W66" s="56"/>
      <c r="X66" s="56"/>
    </row>
    <row r="67" spans="1:24" s="57" customFormat="1" ht="37.5" customHeight="1" x14ac:dyDescent="0.2">
      <c r="A67" s="56"/>
      <c r="B67" s="126"/>
      <c r="C67" s="230" t="s">
        <v>305</v>
      </c>
      <c r="D67" s="231"/>
      <c r="E67" s="231"/>
      <c r="F67" s="232"/>
      <c r="G67" s="233">
        <v>16</v>
      </c>
      <c r="H67" s="234"/>
      <c r="I67" s="234"/>
      <c r="J67" s="234"/>
      <c r="K67" s="235" t="s">
        <v>306</v>
      </c>
      <c r="L67" s="235"/>
      <c r="M67" s="235"/>
      <c r="N67" s="235"/>
      <c r="O67" s="235"/>
      <c r="P67" s="126"/>
      <c r="Q67" s="56"/>
      <c r="R67" s="56"/>
      <c r="S67" s="56"/>
      <c r="T67" s="56"/>
      <c r="U67" s="56"/>
      <c r="V67" s="56"/>
      <c r="W67" s="56"/>
      <c r="X67" s="56"/>
    </row>
    <row r="68" spans="1:24" s="57" customFormat="1" ht="34.5" customHeight="1" x14ac:dyDescent="0.2">
      <c r="A68" s="56"/>
      <c r="B68" s="126"/>
      <c r="C68" s="230" t="s">
        <v>307</v>
      </c>
      <c r="D68" s="231"/>
      <c r="E68" s="231"/>
      <c r="F68" s="232"/>
      <c r="G68" s="233">
        <v>65</v>
      </c>
      <c r="H68" s="234"/>
      <c r="I68" s="234"/>
      <c r="J68" s="234"/>
      <c r="K68" s="235" t="s">
        <v>308</v>
      </c>
      <c r="L68" s="235"/>
      <c r="M68" s="235"/>
      <c r="N68" s="235"/>
      <c r="O68" s="235"/>
      <c r="P68" s="126"/>
      <c r="Q68" s="27"/>
      <c r="R68" s="27"/>
      <c r="S68" s="56"/>
      <c r="T68" s="56"/>
      <c r="U68" s="56"/>
      <c r="V68" s="56"/>
      <c r="W68" s="56"/>
      <c r="X68" s="56"/>
    </row>
    <row r="69" spans="1:24" s="57" customFormat="1" ht="34.5" customHeight="1" x14ac:dyDescent="0.2">
      <c r="A69" s="56"/>
      <c r="B69" s="126"/>
      <c r="C69" s="230" t="s">
        <v>309</v>
      </c>
      <c r="D69" s="231"/>
      <c r="E69" s="231"/>
      <c r="F69" s="232"/>
      <c r="G69" s="233">
        <v>13</v>
      </c>
      <c r="H69" s="234"/>
      <c r="I69" s="234"/>
      <c r="J69" s="234"/>
      <c r="K69" s="235" t="s">
        <v>310</v>
      </c>
      <c r="L69" s="235"/>
      <c r="M69" s="235"/>
      <c r="N69" s="235"/>
      <c r="O69" s="235"/>
      <c r="P69" s="126"/>
      <c r="Q69" s="27"/>
      <c r="R69" s="27"/>
      <c r="S69" s="157"/>
      <c r="T69" s="56"/>
      <c r="U69" s="56"/>
      <c r="V69" s="56"/>
      <c r="W69" s="56"/>
      <c r="X69" s="56"/>
    </row>
    <row r="70" spans="1:24" s="57" customFormat="1" ht="34.5" customHeight="1" x14ac:dyDescent="0.2">
      <c r="A70" s="56"/>
      <c r="B70" s="126"/>
      <c r="C70" s="230" t="s">
        <v>311</v>
      </c>
      <c r="D70" s="231"/>
      <c r="E70" s="231"/>
      <c r="F70" s="232"/>
      <c r="G70" s="233">
        <v>34</v>
      </c>
      <c r="H70" s="234"/>
      <c r="I70" s="234"/>
      <c r="J70" s="234"/>
      <c r="K70" s="235" t="s">
        <v>312</v>
      </c>
      <c r="L70" s="235"/>
      <c r="M70" s="235"/>
      <c r="N70" s="235"/>
      <c r="O70" s="235"/>
      <c r="P70" s="126"/>
      <c r="Q70" s="27"/>
      <c r="R70" s="27"/>
      <c r="S70" s="161"/>
      <c r="T70" s="56"/>
      <c r="U70" s="56"/>
      <c r="V70" s="56"/>
      <c r="W70" s="56"/>
      <c r="X70" s="56"/>
    </row>
    <row r="71" spans="1:24" s="57" customFormat="1" ht="34.5" customHeight="1" x14ac:dyDescent="0.2">
      <c r="A71" s="56"/>
      <c r="B71" s="126"/>
      <c r="C71" s="230" t="s">
        <v>313</v>
      </c>
      <c r="D71" s="231"/>
      <c r="E71" s="231"/>
      <c r="F71" s="232"/>
      <c r="G71" s="233">
        <v>33</v>
      </c>
      <c r="H71" s="234"/>
      <c r="I71" s="234"/>
      <c r="J71" s="234"/>
      <c r="K71" s="235" t="s">
        <v>314</v>
      </c>
      <c r="L71" s="235"/>
      <c r="M71" s="235"/>
      <c r="N71" s="235"/>
      <c r="O71" s="235"/>
      <c r="P71" s="126"/>
      <c r="Q71" s="27"/>
      <c r="R71" s="27"/>
      <c r="S71" s="27"/>
      <c r="T71" s="56"/>
      <c r="U71" s="56"/>
      <c r="V71" s="56"/>
      <c r="W71" s="56"/>
      <c r="X71" s="56"/>
    </row>
    <row r="72" spans="1:24" s="57" customFormat="1" ht="34.5" customHeight="1" x14ac:dyDescent="0.2">
      <c r="A72" s="56"/>
      <c r="B72" s="126"/>
      <c r="C72" s="230" t="s">
        <v>315</v>
      </c>
      <c r="D72" s="231"/>
      <c r="E72" s="231"/>
      <c r="F72" s="232"/>
      <c r="G72" s="233">
        <v>3</v>
      </c>
      <c r="H72" s="234"/>
      <c r="I72" s="234"/>
      <c r="J72" s="234"/>
      <c r="K72" s="235" t="s">
        <v>316</v>
      </c>
      <c r="L72" s="235"/>
      <c r="M72" s="235"/>
      <c r="N72" s="235"/>
      <c r="O72" s="235"/>
      <c r="P72" s="126"/>
      <c r="Q72" s="27"/>
      <c r="R72" s="27"/>
      <c r="S72" s="27"/>
      <c r="T72" s="56"/>
      <c r="U72" s="56"/>
      <c r="V72" s="56"/>
      <c r="W72" s="56"/>
      <c r="X72" s="56"/>
    </row>
    <row r="73" spans="1:24" s="57" customFormat="1" ht="34.5" customHeight="1" x14ac:dyDescent="0.2">
      <c r="A73" s="56"/>
      <c r="B73" s="126"/>
      <c r="C73" s="230" t="s">
        <v>317</v>
      </c>
      <c r="D73" s="231"/>
      <c r="E73" s="231"/>
      <c r="F73" s="232"/>
      <c r="G73" s="233">
        <v>2</v>
      </c>
      <c r="H73" s="234"/>
      <c r="I73" s="234"/>
      <c r="J73" s="234"/>
      <c r="K73" s="235" t="s">
        <v>318</v>
      </c>
      <c r="L73" s="235"/>
      <c r="M73" s="235"/>
      <c r="N73" s="235"/>
      <c r="O73" s="235"/>
      <c r="P73" s="126"/>
      <c r="Q73" s="27"/>
      <c r="R73" s="27"/>
      <c r="S73" s="27"/>
      <c r="T73" s="56"/>
      <c r="U73" s="56"/>
      <c r="V73" s="56"/>
      <c r="W73" s="56"/>
      <c r="X73" s="56"/>
    </row>
    <row r="74" spans="1:24" s="57" customFormat="1" ht="34.5" customHeight="1" x14ac:dyDescent="0.2">
      <c r="A74" s="56"/>
      <c r="B74" s="126"/>
      <c r="C74" s="230" t="s">
        <v>319</v>
      </c>
      <c r="D74" s="231"/>
      <c r="E74" s="231"/>
      <c r="F74" s="232"/>
      <c r="G74" s="233">
        <v>0</v>
      </c>
      <c r="H74" s="236"/>
      <c r="I74" s="236"/>
      <c r="J74" s="237"/>
      <c r="K74" s="235" t="s">
        <v>320</v>
      </c>
      <c r="L74" s="235"/>
      <c r="M74" s="235"/>
      <c r="N74" s="235"/>
      <c r="O74" s="235"/>
      <c r="P74" s="126"/>
      <c r="Q74" s="27"/>
      <c r="R74" s="27"/>
      <c r="S74" s="27"/>
      <c r="T74" s="56"/>
      <c r="U74" s="56"/>
      <c r="V74" s="56"/>
      <c r="W74" s="56"/>
      <c r="X74" s="56"/>
    </row>
    <row r="75" spans="1:24" s="57" customFormat="1" ht="34.5" customHeight="1" x14ac:dyDescent="0.2">
      <c r="A75" s="56"/>
      <c r="B75" s="126"/>
      <c r="C75" s="230" t="s">
        <v>321</v>
      </c>
      <c r="D75" s="231"/>
      <c r="E75" s="231"/>
      <c r="F75" s="232"/>
      <c r="G75" s="233">
        <v>2</v>
      </c>
      <c r="H75" s="234"/>
      <c r="I75" s="234"/>
      <c r="J75" s="234"/>
      <c r="K75" s="235" t="s">
        <v>322</v>
      </c>
      <c r="L75" s="235"/>
      <c r="M75" s="235"/>
      <c r="N75" s="235"/>
      <c r="O75" s="235"/>
      <c r="P75" s="126"/>
      <c r="Q75" s="27"/>
      <c r="R75" s="27"/>
      <c r="S75" s="27"/>
      <c r="T75" s="56"/>
      <c r="U75" s="56"/>
      <c r="V75" s="56"/>
      <c r="W75" s="56"/>
      <c r="X75" s="56"/>
    </row>
    <row r="76" spans="1:24" s="57" customFormat="1" ht="34.5" customHeight="1" x14ac:dyDescent="0.2">
      <c r="A76" s="56"/>
      <c r="B76" s="126"/>
      <c r="C76" s="230" t="s">
        <v>323</v>
      </c>
      <c r="D76" s="231"/>
      <c r="E76" s="231"/>
      <c r="F76" s="232"/>
      <c r="G76" s="233">
        <v>2</v>
      </c>
      <c r="H76" s="234"/>
      <c r="I76" s="234"/>
      <c r="J76" s="234"/>
      <c r="K76" s="235" t="s">
        <v>324</v>
      </c>
      <c r="L76" s="235"/>
      <c r="M76" s="235"/>
      <c r="N76" s="235"/>
      <c r="O76" s="235"/>
      <c r="P76" s="126"/>
      <c r="Q76" s="27"/>
      <c r="R76" s="27"/>
      <c r="S76" s="27"/>
      <c r="T76" s="56"/>
      <c r="U76" s="56"/>
      <c r="V76" s="56"/>
      <c r="W76" s="56"/>
      <c r="X76" s="56"/>
    </row>
    <row r="77" spans="1:24" s="57" customFormat="1" ht="34.5" customHeight="1" x14ac:dyDescent="0.2">
      <c r="A77" s="56"/>
      <c r="B77" s="126"/>
      <c r="C77" s="230" t="s">
        <v>325</v>
      </c>
      <c r="D77" s="231"/>
      <c r="E77" s="231"/>
      <c r="F77" s="232"/>
      <c r="G77" s="233">
        <v>1</v>
      </c>
      <c r="H77" s="234"/>
      <c r="I77" s="234"/>
      <c r="J77" s="234"/>
      <c r="K77" s="235" t="s">
        <v>326</v>
      </c>
      <c r="L77" s="235"/>
      <c r="M77" s="235"/>
      <c r="N77" s="235"/>
      <c r="O77" s="235"/>
      <c r="P77" s="126"/>
      <c r="Q77" s="27"/>
      <c r="R77" s="27"/>
      <c r="S77" s="27"/>
      <c r="T77" s="56"/>
      <c r="U77" s="56"/>
      <c r="V77" s="56"/>
      <c r="W77" s="56"/>
      <c r="X77" s="56"/>
    </row>
    <row r="78" spans="1:24" s="57" customFormat="1" ht="34.5" customHeight="1" x14ac:dyDescent="0.2">
      <c r="A78" s="56"/>
      <c r="B78" s="126"/>
      <c r="C78" s="230" t="s">
        <v>327</v>
      </c>
      <c r="D78" s="231"/>
      <c r="E78" s="231"/>
      <c r="F78" s="232"/>
      <c r="G78" s="233">
        <v>1</v>
      </c>
      <c r="H78" s="234"/>
      <c r="I78" s="234"/>
      <c r="J78" s="234"/>
      <c r="K78" s="235" t="s">
        <v>328</v>
      </c>
      <c r="L78" s="235"/>
      <c r="M78" s="235"/>
      <c r="N78" s="235"/>
      <c r="O78" s="235"/>
      <c r="P78" s="126"/>
      <c r="Q78" s="27"/>
      <c r="R78" s="27"/>
      <c r="S78" s="27"/>
      <c r="T78" s="56"/>
      <c r="U78" s="56"/>
      <c r="V78" s="56"/>
      <c r="W78" s="56"/>
      <c r="X78" s="56"/>
    </row>
    <row r="79" spans="1:24" s="57" customFormat="1" ht="34.5" customHeight="1" x14ac:dyDescent="0.2">
      <c r="A79" s="56"/>
      <c r="B79" s="126"/>
      <c r="C79" s="230" t="s">
        <v>329</v>
      </c>
      <c r="D79" s="231"/>
      <c r="E79" s="231"/>
      <c r="F79" s="232"/>
      <c r="G79" s="233">
        <v>1</v>
      </c>
      <c r="H79" s="234"/>
      <c r="I79" s="234"/>
      <c r="J79" s="234"/>
      <c r="K79" s="235" t="s">
        <v>330</v>
      </c>
      <c r="L79" s="235"/>
      <c r="M79" s="235"/>
      <c r="N79" s="235"/>
      <c r="O79" s="235"/>
      <c r="P79" s="126"/>
      <c r="Q79" s="27"/>
      <c r="R79" s="27"/>
      <c r="S79" s="27"/>
      <c r="T79" s="56"/>
      <c r="U79" s="56"/>
      <c r="V79" s="56"/>
      <c r="W79" s="56"/>
      <c r="X79" s="56"/>
    </row>
    <row r="80" spans="1:24" s="57" customFormat="1" ht="34.5" customHeight="1" x14ac:dyDescent="0.2">
      <c r="A80" s="56"/>
      <c r="B80" s="126"/>
      <c r="C80" s="230" t="s">
        <v>331</v>
      </c>
      <c r="D80" s="231"/>
      <c r="E80" s="231"/>
      <c r="F80" s="232"/>
      <c r="G80" s="233">
        <v>1</v>
      </c>
      <c r="H80" s="236"/>
      <c r="I80" s="236"/>
      <c r="J80" s="237"/>
      <c r="K80" s="235" t="s">
        <v>332</v>
      </c>
      <c r="L80" s="235"/>
      <c r="M80" s="235"/>
      <c r="N80" s="235"/>
      <c r="O80" s="235"/>
      <c r="P80" s="126"/>
      <c r="Q80" s="27"/>
      <c r="R80" s="27"/>
      <c r="S80" s="27"/>
      <c r="T80" s="56"/>
      <c r="U80" s="56"/>
      <c r="V80" s="56"/>
      <c r="W80" s="56"/>
      <c r="X80" s="56"/>
    </row>
    <row r="81" spans="1:24" s="57" customFormat="1" ht="34.5" customHeight="1" x14ac:dyDescent="0.2">
      <c r="A81" s="56"/>
      <c r="B81" s="126"/>
      <c r="C81" s="230" t="s">
        <v>333</v>
      </c>
      <c r="D81" s="231"/>
      <c r="E81" s="231"/>
      <c r="F81" s="232"/>
      <c r="G81" s="233">
        <v>1</v>
      </c>
      <c r="H81" s="236"/>
      <c r="I81" s="236"/>
      <c r="J81" s="237"/>
      <c r="K81" s="235" t="s">
        <v>334</v>
      </c>
      <c r="L81" s="235"/>
      <c r="M81" s="235"/>
      <c r="N81" s="235"/>
      <c r="O81" s="235"/>
      <c r="P81" s="126"/>
      <c r="Q81" s="27"/>
      <c r="R81" s="27"/>
      <c r="S81" s="27"/>
      <c r="T81" s="56"/>
      <c r="U81" s="56"/>
      <c r="V81" s="56"/>
      <c r="W81" s="56"/>
      <c r="X81" s="56"/>
    </row>
    <row r="82" spans="1:24" s="57" customFormat="1" ht="34.5" customHeight="1" x14ac:dyDescent="0.2">
      <c r="A82" s="56"/>
      <c r="B82" s="126"/>
      <c r="C82" s="230" t="s">
        <v>335</v>
      </c>
      <c r="D82" s="231"/>
      <c r="E82" s="231"/>
      <c r="F82" s="232"/>
      <c r="G82" s="233">
        <v>1</v>
      </c>
      <c r="H82" s="236"/>
      <c r="I82" s="236"/>
      <c r="J82" s="237"/>
      <c r="K82" s="235" t="s">
        <v>336</v>
      </c>
      <c r="L82" s="235"/>
      <c r="M82" s="235"/>
      <c r="N82" s="235"/>
      <c r="O82" s="235"/>
      <c r="P82" s="126"/>
      <c r="Q82" s="27"/>
      <c r="R82" s="27"/>
      <c r="S82" s="27"/>
      <c r="T82" s="56"/>
      <c r="U82" s="56"/>
      <c r="V82" s="56"/>
      <c r="W82" s="56"/>
      <c r="X82" s="56"/>
    </row>
    <row r="83" spans="1:24" s="57" customFormat="1" ht="34.5" customHeight="1" x14ac:dyDescent="0.2">
      <c r="A83" s="56"/>
      <c r="B83" s="126"/>
      <c r="C83" s="230" t="s">
        <v>337</v>
      </c>
      <c r="D83" s="231"/>
      <c r="E83" s="231"/>
      <c r="F83" s="232"/>
      <c r="G83" s="233">
        <v>1</v>
      </c>
      <c r="H83" s="236"/>
      <c r="I83" s="236"/>
      <c r="J83" s="237"/>
      <c r="K83" s="235" t="s">
        <v>338</v>
      </c>
      <c r="L83" s="235"/>
      <c r="M83" s="235"/>
      <c r="N83" s="235"/>
      <c r="O83" s="235"/>
      <c r="P83" s="126"/>
      <c r="Q83" s="27"/>
      <c r="R83" s="27"/>
      <c r="S83" s="27"/>
      <c r="T83" s="56"/>
      <c r="U83" s="56"/>
      <c r="V83" s="56"/>
      <c r="W83" s="56"/>
      <c r="X83" s="56"/>
    </row>
    <row r="84" spans="1:24" s="57" customFormat="1" ht="34.5" customHeight="1" x14ac:dyDescent="0.2">
      <c r="A84" s="56"/>
      <c r="B84" s="126"/>
      <c r="C84" s="230" t="s">
        <v>339</v>
      </c>
      <c r="D84" s="231"/>
      <c r="E84" s="231"/>
      <c r="F84" s="232"/>
      <c r="G84" s="233">
        <v>1</v>
      </c>
      <c r="H84" s="236"/>
      <c r="I84" s="236"/>
      <c r="J84" s="237"/>
      <c r="K84" s="235" t="s">
        <v>340</v>
      </c>
      <c r="L84" s="235"/>
      <c r="M84" s="235"/>
      <c r="N84" s="235"/>
      <c r="O84" s="235"/>
      <c r="P84" s="126"/>
      <c r="Q84" s="27"/>
      <c r="R84" s="27"/>
      <c r="S84" s="27"/>
      <c r="T84" s="56"/>
      <c r="U84" s="56"/>
      <c r="V84" s="56"/>
      <c r="W84" s="56"/>
      <c r="X84" s="56"/>
    </row>
    <row r="85" spans="1:24" s="57" customFormat="1" ht="30.75" customHeight="1" x14ac:dyDescent="0.2">
      <c r="A85" s="56"/>
      <c r="B85" s="126"/>
      <c r="P85" s="126"/>
      <c r="Q85" s="27"/>
      <c r="R85" s="27"/>
      <c r="S85" s="27"/>
      <c r="T85" s="56"/>
      <c r="U85" s="56"/>
      <c r="V85" s="56"/>
      <c r="W85" s="56"/>
      <c r="X85" s="56"/>
    </row>
    <row r="86" spans="1:24" s="57" customFormat="1" ht="15.75" x14ac:dyDescent="0.25">
      <c r="A86" s="56"/>
      <c r="B86" s="126"/>
      <c r="C86" s="51"/>
      <c r="D86" s="51"/>
      <c r="E86" s="51"/>
      <c r="F86" s="51"/>
      <c r="G86" s="229"/>
      <c r="H86" s="229"/>
      <c r="I86" s="229"/>
      <c r="J86" s="229"/>
      <c r="K86" s="127"/>
      <c r="L86" s="127"/>
      <c r="M86" s="127"/>
      <c r="N86" s="127"/>
      <c r="O86" s="127"/>
      <c r="P86" s="126"/>
      <c r="Q86" s="27"/>
      <c r="R86" s="27"/>
      <c r="S86" s="27"/>
      <c r="T86" s="56"/>
      <c r="U86" s="56"/>
      <c r="V86" s="56"/>
      <c r="W86" s="56"/>
      <c r="X86" s="56"/>
    </row>
    <row r="87" spans="1:24" s="57" customFormat="1" ht="15" customHeight="1" x14ac:dyDescent="0.2">
      <c r="A87" s="56"/>
      <c r="B87" s="326" t="s">
        <v>221</v>
      </c>
      <c r="C87" s="326"/>
      <c r="D87" s="326"/>
      <c r="E87" s="326"/>
      <c r="F87" s="326"/>
      <c r="G87" s="326"/>
      <c r="H87" s="326"/>
      <c r="I87" s="326"/>
      <c r="J87" s="326"/>
      <c r="K87" s="326"/>
      <c r="L87" s="326"/>
      <c r="M87" s="326"/>
      <c r="N87" s="326"/>
      <c r="O87" s="326"/>
      <c r="P87" s="126"/>
      <c r="Q87" s="27"/>
      <c r="R87" s="27"/>
      <c r="S87" s="27"/>
      <c r="T87" s="56"/>
      <c r="U87" s="56"/>
      <c r="V87" s="56"/>
      <c r="W87" s="56"/>
      <c r="X87" s="56"/>
    </row>
    <row r="88" spans="1:24" x14ac:dyDescent="0.2">
      <c r="B88" s="326"/>
      <c r="C88" s="326"/>
      <c r="D88" s="326"/>
      <c r="E88" s="326"/>
      <c r="F88" s="326"/>
      <c r="G88" s="326"/>
      <c r="H88" s="326"/>
      <c r="I88" s="326"/>
      <c r="J88" s="326"/>
      <c r="K88" s="326"/>
      <c r="L88" s="326"/>
      <c r="M88" s="326"/>
      <c r="N88" s="326"/>
      <c r="O88" s="326"/>
      <c r="P88" s="1"/>
    </row>
    <row r="89" spans="1:24" x14ac:dyDescent="0.2">
      <c r="B89" s="326"/>
      <c r="C89" s="326"/>
      <c r="D89" s="326"/>
      <c r="E89" s="326"/>
      <c r="F89" s="326"/>
      <c r="G89" s="326"/>
      <c r="H89" s="326"/>
      <c r="I89" s="326"/>
      <c r="J89" s="326"/>
      <c r="K89" s="326"/>
      <c r="L89" s="326"/>
      <c r="M89" s="326"/>
      <c r="N89" s="326"/>
      <c r="O89" s="326"/>
      <c r="P89" s="1"/>
    </row>
    <row r="90" spans="1:24" x14ac:dyDescent="0.2">
      <c r="B90" s="326"/>
      <c r="C90" s="326"/>
      <c r="D90" s="326"/>
      <c r="E90" s="326"/>
      <c r="F90" s="326"/>
      <c r="G90" s="326"/>
      <c r="H90" s="326"/>
      <c r="I90" s="326"/>
      <c r="J90" s="326"/>
      <c r="K90" s="326"/>
      <c r="L90" s="326"/>
      <c r="M90" s="326"/>
      <c r="N90" s="326"/>
      <c r="O90" s="326"/>
      <c r="P90" s="1"/>
    </row>
    <row r="91" spans="1:24" ht="42.75" customHeight="1" x14ac:dyDescent="0.2">
      <c r="B91" s="327" t="s">
        <v>222</v>
      </c>
      <c r="C91" s="327"/>
      <c r="D91" s="327"/>
      <c r="E91" s="327"/>
      <c r="F91" s="327"/>
      <c r="G91" s="327"/>
      <c r="H91" s="327"/>
      <c r="I91" s="327"/>
      <c r="J91" s="327"/>
      <c r="K91" s="327"/>
      <c r="L91" s="327"/>
      <c r="M91" s="327"/>
      <c r="N91" s="327"/>
      <c r="O91" s="327"/>
      <c r="P91" s="327"/>
    </row>
    <row r="92" spans="1:24" x14ac:dyDescent="0.2">
      <c r="F92" s="128"/>
      <c r="G92" s="128"/>
      <c r="H92" s="128"/>
      <c r="I92" s="128"/>
      <c r="J92" s="128"/>
      <c r="K92" s="128"/>
    </row>
    <row r="93" spans="1:24" x14ac:dyDescent="0.2">
      <c r="F93" s="128"/>
      <c r="G93" s="128"/>
      <c r="H93" s="128"/>
      <c r="I93" s="128"/>
      <c r="J93" s="128"/>
      <c r="K93" s="128"/>
    </row>
    <row r="94" spans="1:24" x14ac:dyDescent="0.2">
      <c r="F94" s="128"/>
      <c r="G94" s="128"/>
      <c r="H94" s="128"/>
      <c r="I94" s="128"/>
      <c r="J94" s="128"/>
      <c r="K94" s="128"/>
    </row>
    <row r="95" spans="1:24" x14ac:dyDescent="0.2">
      <c r="F95" s="128"/>
      <c r="G95" s="128"/>
      <c r="H95" s="128"/>
      <c r="I95" s="128"/>
      <c r="J95" s="128"/>
      <c r="K95" s="128"/>
    </row>
    <row r="96" spans="1:24" x14ac:dyDescent="0.2">
      <c r="F96" s="128"/>
      <c r="G96" s="128"/>
      <c r="H96" s="128"/>
      <c r="I96" s="128"/>
      <c r="J96" s="128"/>
      <c r="K96" s="128"/>
    </row>
    <row r="97" spans="6:11" x14ac:dyDescent="0.2">
      <c r="F97" s="128"/>
      <c r="G97" s="128"/>
      <c r="H97" s="128"/>
      <c r="I97" s="128"/>
      <c r="J97" s="128"/>
      <c r="K97" s="128"/>
    </row>
    <row r="98" spans="6:11" x14ac:dyDescent="0.2">
      <c r="F98" s="128"/>
      <c r="G98" s="128"/>
      <c r="H98" s="128"/>
      <c r="I98" s="128"/>
      <c r="J98" s="128"/>
      <c r="K98" s="128"/>
    </row>
  </sheetData>
  <sheetProtection algorithmName="SHA-512" hashValue="vzmw/cZf2gWzRDJU2/EkFQ20PQuG+3e1FuLMZOWxkxv/filexbe4i3vyLo90ZwvBu1A0jBXnzbhQ79KfwpjXGA==" saltValue="X9XDW5B4awzVdyXMQ/lcIQ==" spinCount="100000" sheet="1" formatCells="0" formatColumns="0" formatRows="0" insertColumns="0" insertRows="0" insertHyperlinks="0" deleteColumns="0" deleteRows="0" selectLockedCells="1" sort="0" autoFilter="0" pivotTables="0"/>
  <customSheetViews>
    <customSheetView guid="{E72066E1-2E2A-4698-9EFF-16A0125F33B6}" scale="80">
      <selection activeCell="E18" sqref="E18:O19"/>
      <pageMargins left="0" right="0" top="0" bottom="0" header="0" footer="0"/>
      <pageSetup orientation="portrait" r:id="rId1"/>
    </customSheetView>
    <customSheetView guid="{34CE63CC-8C1B-460F-A260-1A12A31AF742}" scale="80">
      <selection activeCell="E18" sqref="E18:O19"/>
      <pageMargins left="0" right="0" top="0" bottom="0" header="0" footer="0"/>
      <pageSetup orientation="portrait" r:id="rId2"/>
    </customSheetView>
  </customSheetViews>
  <mergeCells count="156">
    <mergeCell ref="C81:F81"/>
    <mergeCell ref="G80:J80"/>
    <mergeCell ref="C80:F80"/>
    <mergeCell ref="G84:J84"/>
    <mergeCell ref="G82:J82"/>
    <mergeCell ref="G81:J81"/>
    <mergeCell ref="G83:J83"/>
    <mergeCell ref="C83:F83"/>
    <mergeCell ref="K80:O80"/>
    <mergeCell ref="K81:O81"/>
    <mergeCell ref="K82:O82"/>
    <mergeCell ref="K83:O83"/>
    <mergeCell ref="K84:O84"/>
    <mergeCell ref="B87:O90"/>
    <mergeCell ref="B91:P91"/>
    <mergeCell ref="C65:F65"/>
    <mergeCell ref="G65:J65"/>
    <mergeCell ref="K65:O65"/>
    <mergeCell ref="C18:D19"/>
    <mergeCell ref="C23:D24"/>
    <mergeCell ref="J23:K24"/>
    <mergeCell ref="C20:D22"/>
    <mergeCell ref="J42:O42"/>
    <mergeCell ref="C52:O52"/>
    <mergeCell ref="C53:F53"/>
    <mergeCell ref="G53:J53"/>
    <mergeCell ref="K53:O53"/>
    <mergeCell ref="C45:O45"/>
    <mergeCell ref="C55:F55"/>
    <mergeCell ref="G55:J55"/>
    <mergeCell ref="K55:O55"/>
    <mergeCell ref="C56:F56"/>
    <mergeCell ref="G56:J56"/>
    <mergeCell ref="K56:O56"/>
    <mergeCell ref="C54:F54"/>
    <mergeCell ref="G54:J54"/>
    <mergeCell ref="K54:O54"/>
    <mergeCell ref="C13:D13"/>
    <mergeCell ref="E13:O13"/>
    <mergeCell ref="C14:D14"/>
    <mergeCell ref="E14:O14"/>
    <mergeCell ref="C15:O15"/>
    <mergeCell ref="C16:O16"/>
    <mergeCell ref="C17:D17"/>
    <mergeCell ref="L17:M17"/>
    <mergeCell ref="N17:O17"/>
    <mergeCell ref="H17:I17"/>
    <mergeCell ref="J17:K17"/>
    <mergeCell ref="E17:G17"/>
    <mergeCell ref="C10:O11"/>
    <mergeCell ref="C12:D12"/>
    <mergeCell ref="E12:H12"/>
    <mergeCell ref="I12:J12"/>
    <mergeCell ref="K12:O12"/>
    <mergeCell ref="B2:C4"/>
    <mergeCell ref="C5:D8"/>
    <mergeCell ref="E5:L5"/>
    <mergeCell ref="M5:O5"/>
    <mergeCell ref="E6:L6"/>
    <mergeCell ref="M6:O6"/>
    <mergeCell ref="E7:L8"/>
    <mergeCell ref="M7:O7"/>
    <mergeCell ref="M8:O8"/>
    <mergeCell ref="Q17:R18"/>
    <mergeCell ref="R19:R26"/>
    <mergeCell ref="R27:R28"/>
    <mergeCell ref="J28:O33"/>
    <mergeCell ref="C27:I43"/>
    <mergeCell ref="L23:M24"/>
    <mergeCell ref="J20:K22"/>
    <mergeCell ref="L20:O20"/>
    <mergeCell ref="H23:I24"/>
    <mergeCell ref="E23:G24"/>
    <mergeCell ref="Q19:Q26"/>
    <mergeCell ref="N23:O24"/>
    <mergeCell ref="C26:O26"/>
    <mergeCell ref="J34:O34"/>
    <mergeCell ref="H20:I22"/>
    <mergeCell ref="E20:G22"/>
    <mergeCell ref="P17:P18"/>
    <mergeCell ref="E18:K19"/>
    <mergeCell ref="L18:M19"/>
    <mergeCell ref="N18:O19"/>
    <mergeCell ref="J35:O40"/>
    <mergeCell ref="J41:O41"/>
    <mergeCell ref="Q27:Q28"/>
    <mergeCell ref="J27:O27"/>
    <mergeCell ref="C63:F63"/>
    <mergeCell ref="G63:J63"/>
    <mergeCell ref="K63:O63"/>
    <mergeCell ref="C62:F62"/>
    <mergeCell ref="G62:J62"/>
    <mergeCell ref="K62:O62"/>
    <mergeCell ref="C57:F57"/>
    <mergeCell ref="G57:J57"/>
    <mergeCell ref="K57:O57"/>
    <mergeCell ref="C61:F61"/>
    <mergeCell ref="G61:J61"/>
    <mergeCell ref="K61:O61"/>
    <mergeCell ref="C58:F58"/>
    <mergeCell ref="G58:J58"/>
    <mergeCell ref="K58:O58"/>
    <mergeCell ref="C59:F59"/>
    <mergeCell ref="G59:J59"/>
    <mergeCell ref="K59:O59"/>
    <mergeCell ref="C60:F60"/>
    <mergeCell ref="G60:J60"/>
    <mergeCell ref="K60:O60"/>
    <mergeCell ref="C66:F66"/>
    <mergeCell ref="G66:J66"/>
    <mergeCell ref="K66:O66"/>
    <mergeCell ref="C67:F67"/>
    <mergeCell ref="G67:J67"/>
    <mergeCell ref="K67:O67"/>
    <mergeCell ref="C64:F64"/>
    <mergeCell ref="G64:J64"/>
    <mergeCell ref="K64:O64"/>
    <mergeCell ref="C68:F68"/>
    <mergeCell ref="G68:J68"/>
    <mergeCell ref="K68:O68"/>
    <mergeCell ref="C71:F71"/>
    <mergeCell ref="G71:J71"/>
    <mergeCell ref="K71:O71"/>
    <mergeCell ref="C72:F72"/>
    <mergeCell ref="G72:J72"/>
    <mergeCell ref="K72:O72"/>
    <mergeCell ref="C69:F69"/>
    <mergeCell ref="G69:J69"/>
    <mergeCell ref="K69:O69"/>
    <mergeCell ref="C70:F70"/>
    <mergeCell ref="G70:J70"/>
    <mergeCell ref="K70:O70"/>
    <mergeCell ref="G86:J86"/>
    <mergeCell ref="C79:F79"/>
    <mergeCell ref="G79:J79"/>
    <mergeCell ref="K79:O79"/>
    <mergeCell ref="C78:F78"/>
    <mergeCell ref="G78:J78"/>
    <mergeCell ref="K78:O78"/>
    <mergeCell ref="C73:F73"/>
    <mergeCell ref="G73:J73"/>
    <mergeCell ref="K73:O73"/>
    <mergeCell ref="C74:F74"/>
    <mergeCell ref="G74:J74"/>
    <mergeCell ref="K74:O74"/>
    <mergeCell ref="C75:F75"/>
    <mergeCell ref="G75:J75"/>
    <mergeCell ref="K75:O75"/>
    <mergeCell ref="C76:F76"/>
    <mergeCell ref="G76:J76"/>
    <mergeCell ref="K76:O76"/>
    <mergeCell ref="C77:F77"/>
    <mergeCell ref="G77:J77"/>
    <mergeCell ref="K77:O77"/>
    <mergeCell ref="C84:F84"/>
    <mergeCell ref="C82:F82"/>
  </mergeCells>
  <dataValidations count="5">
    <dataValidation type="list" allowBlank="1" showInputMessage="1" showErrorMessage="1" sqref="J17:K17" xr:uid="{00000000-0002-0000-0100-000002000000}">
      <formula1>$J$69:$J$71</formula1>
    </dataValidation>
    <dataValidation type="list" allowBlank="1" showInputMessage="1" showErrorMessage="1" sqref="E20:G22" xr:uid="{00000000-0002-0000-0100-000000000000}">
      <formula1>$J$72:$J$72</formula1>
    </dataValidation>
    <dataValidation type="list" allowBlank="1" showInputMessage="1" showErrorMessage="1" sqref="E12:H12" xr:uid="{00000000-0002-0000-0100-000004000000}">
      <formula1>$G$78:$G$89</formula1>
    </dataValidation>
    <dataValidation type="list" allowBlank="1" showInputMessage="1" showErrorMessage="1" sqref="J20:K22" xr:uid="{00000000-0002-0000-0100-000001000000}">
      <formula1>$J$73:$J$89</formula1>
    </dataValidation>
    <dataValidation type="list" allowBlank="1" showInputMessage="1" showErrorMessage="1" sqref="E13:O13" xr:uid="{00000000-0002-0000-0100-000003000000}">
      <formula1>$G$73:$G$91</formula1>
    </dataValidation>
  </dataValidations>
  <hyperlinks>
    <hyperlink ref="B2:C4" location="'MATRIZ DE INDICADORES'!A1" display="    REGRESAR" xr:uid="{00000000-0004-0000-0100-000000000000}"/>
  </hyperlinks>
  <pageMargins left="0.7" right="0.7" top="0.75" bottom="0.75" header="0.3" footer="0.3"/>
  <pageSetup scale="42"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346119" r:id="rId6" name="Option Button 7">
              <controlPr defaultSize="0" autoFill="0" autoLine="0" autoPict="0" macro="[0]!PORCENTAJE">
                <anchor moveWithCells="1">
                  <from>
                    <xdr:col>5</xdr:col>
                    <xdr:colOff>28575</xdr:colOff>
                    <xdr:row>16</xdr:row>
                    <xdr:rowOff>142875</xdr:rowOff>
                  </from>
                  <to>
                    <xdr:col>5</xdr:col>
                    <xdr:colOff>895350</xdr:colOff>
                    <xdr:row>16</xdr:row>
                    <xdr:rowOff>333375</xdr:rowOff>
                  </to>
                </anchor>
              </controlPr>
            </control>
          </mc:Choice>
        </mc:AlternateContent>
        <mc:AlternateContent xmlns:mc="http://schemas.openxmlformats.org/markup-compatibility/2006">
          <mc:Choice Requires="x14">
            <control shapeId="346120" r:id="rId7" name="Option Button 8">
              <controlPr defaultSize="0" autoFill="0" autoLine="0" autoPict="0" macro="[0]!RELATIVO">
                <anchor moveWithCells="1">
                  <from>
                    <xdr:col>4</xdr:col>
                    <xdr:colOff>171450</xdr:colOff>
                    <xdr:row>16</xdr:row>
                    <xdr:rowOff>123825</xdr:rowOff>
                  </from>
                  <to>
                    <xdr:col>5</xdr:col>
                    <xdr:colOff>47625</xdr:colOff>
                    <xdr:row>16</xdr:row>
                    <xdr:rowOff>333375</xdr:rowOff>
                  </to>
                </anchor>
              </controlPr>
            </control>
          </mc:Choice>
        </mc:AlternateContent>
        <mc:AlternateContent xmlns:mc="http://schemas.openxmlformats.org/markup-compatibility/2006">
          <mc:Choice Requires="x14">
            <control shapeId="346121" r:id="rId8" name="Option Button 9">
              <controlPr defaultSize="0" autoFill="0" autoLine="0" autoPict="0" macro="[0]!RELATIVO">
                <anchor moveWithCells="1">
                  <from>
                    <xdr:col>5</xdr:col>
                    <xdr:colOff>895350</xdr:colOff>
                    <xdr:row>16</xdr:row>
                    <xdr:rowOff>123825</xdr:rowOff>
                  </from>
                  <to>
                    <xdr:col>7</xdr:col>
                    <xdr:colOff>104775</xdr:colOff>
                    <xdr:row>16</xdr:row>
                    <xdr:rowOff>333375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5000000}">
          <x14:formula1>
            <xm:f>ITEM!$A$1:$A$4</xm:f>
          </x14:formula1>
          <xm:sqref>J23 N23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84">
    <tabColor theme="8" tint="-0.249977111117893"/>
    <pageSetUpPr fitToPage="1"/>
  </sheetPr>
  <dimension ref="A1:AB98"/>
  <sheetViews>
    <sheetView topLeftCell="A13" zoomScale="90" zoomScaleNormal="90" zoomScaleSheetLayoutView="98" workbookViewId="0">
      <selection activeCell="E13" sqref="E13:O13"/>
    </sheetView>
  </sheetViews>
  <sheetFormatPr baseColWidth="10" defaultColWidth="11.42578125" defaultRowHeight="15" x14ac:dyDescent="0.2"/>
  <cols>
    <col min="1" max="1" width="4" style="13" customWidth="1"/>
    <col min="2" max="2" width="6.7109375" style="13" customWidth="1"/>
    <col min="3" max="3" width="24.85546875" style="12" customWidth="1"/>
    <col min="4" max="4" width="15.140625" style="12" customWidth="1"/>
    <col min="5" max="5" width="12.7109375" style="12" customWidth="1"/>
    <col min="6" max="6" width="15.140625" style="12" customWidth="1"/>
    <col min="7" max="7" width="14" style="12" customWidth="1"/>
    <col min="8" max="8" width="11.42578125" style="12"/>
    <col min="9" max="9" width="12.85546875" style="12" customWidth="1"/>
    <col min="10" max="10" width="15.5703125" style="12" customWidth="1"/>
    <col min="11" max="11" width="14.42578125" style="12" customWidth="1"/>
    <col min="12" max="15" width="15.28515625" style="12" customWidth="1"/>
    <col min="16" max="16" width="6.7109375" style="13" customWidth="1"/>
    <col min="17" max="17" width="11.42578125" style="13"/>
    <col min="18" max="18" width="13.7109375" style="13" bestFit="1" customWidth="1"/>
    <col min="19" max="16384" width="11.42578125" style="13"/>
  </cols>
  <sheetData>
    <row r="1" spans="2:16" s="14" customFormat="1" ht="8.25" customHeight="1" x14ac:dyDescent="0.25">
      <c r="C1" s="15"/>
      <c r="D1" s="15"/>
      <c r="E1" s="15"/>
      <c r="F1" s="15"/>
      <c r="G1" s="15"/>
      <c r="H1" s="15"/>
      <c r="I1" s="15"/>
      <c r="J1" s="15"/>
      <c r="K1" s="15"/>
      <c r="L1" s="15"/>
      <c r="M1" s="15"/>
      <c r="N1" s="15"/>
      <c r="O1" s="15"/>
    </row>
    <row r="2" spans="2:16" s="14" customFormat="1" ht="15.75" customHeight="1" x14ac:dyDescent="0.25">
      <c r="B2" s="301" t="s">
        <v>238</v>
      </c>
      <c r="C2" s="301"/>
      <c r="D2" s="4"/>
      <c r="E2" s="4"/>
      <c r="F2" s="4"/>
      <c r="G2" s="4"/>
      <c r="H2" s="4"/>
      <c r="I2" s="4"/>
      <c r="J2" s="4"/>
      <c r="K2" s="4"/>
      <c r="L2" s="4"/>
      <c r="M2" s="4"/>
      <c r="N2" s="4"/>
      <c r="O2" s="4"/>
      <c r="P2" s="11"/>
    </row>
    <row r="3" spans="2:16" s="14" customFormat="1" ht="15.75" customHeight="1" x14ac:dyDescent="0.25">
      <c r="B3" s="301"/>
      <c r="C3" s="301"/>
      <c r="D3" s="4"/>
      <c r="E3" s="4"/>
      <c r="F3" s="4"/>
      <c r="G3" s="4"/>
      <c r="H3" s="4"/>
      <c r="I3" s="4"/>
      <c r="J3" s="4"/>
      <c r="K3" s="4"/>
      <c r="L3" s="4"/>
      <c r="M3" s="4"/>
      <c r="N3" s="4"/>
      <c r="O3" s="4"/>
      <c r="P3" s="11"/>
    </row>
    <row r="4" spans="2:16" s="14" customFormat="1" ht="15" customHeight="1" x14ac:dyDescent="0.25">
      <c r="B4" s="301"/>
      <c r="C4" s="301"/>
      <c r="D4" s="4"/>
      <c r="E4" s="4"/>
      <c r="F4" s="4"/>
      <c r="G4" s="4"/>
      <c r="H4" s="4"/>
      <c r="I4" s="4"/>
      <c r="J4" s="4"/>
      <c r="K4" s="4"/>
      <c r="L4" s="4"/>
      <c r="M4" s="4"/>
      <c r="N4" s="4"/>
      <c r="O4" s="4"/>
      <c r="P4" s="11"/>
    </row>
    <row r="5" spans="2:16" s="14" customFormat="1" ht="15.75" customHeight="1" x14ac:dyDescent="0.25">
      <c r="B5" s="11"/>
      <c r="C5" s="302"/>
      <c r="D5" s="303"/>
      <c r="E5" s="308" t="s">
        <v>0</v>
      </c>
      <c r="F5" s="221"/>
      <c r="G5" s="221"/>
      <c r="H5" s="221"/>
      <c r="I5" s="221"/>
      <c r="J5" s="221"/>
      <c r="K5" s="221"/>
      <c r="L5" s="222"/>
      <c r="M5" s="221" t="s">
        <v>1</v>
      </c>
      <c r="N5" s="221"/>
      <c r="O5" s="222"/>
      <c r="P5" s="11"/>
    </row>
    <row r="6" spans="2:16" s="14" customFormat="1" ht="15.75" customHeight="1" x14ac:dyDescent="0.25">
      <c r="B6" s="61"/>
      <c r="C6" s="304"/>
      <c r="D6" s="305"/>
      <c r="E6" s="308" t="s">
        <v>2</v>
      </c>
      <c r="F6" s="221"/>
      <c r="G6" s="221"/>
      <c r="H6" s="221"/>
      <c r="I6" s="221"/>
      <c r="J6" s="221"/>
      <c r="K6" s="221"/>
      <c r="L6" s="222"/>
      <c r="M6" s="221" t="s">
        <v>3</v>
      </c>
      <c r="N6" s="221"/>
      <c r="O6" s="222"/>
      <c r="P6" s="11"/>
    </row>
    <row r="7" spans="2:16" s="14" customFormat="1" ht="15.75" customHeight="1" x14ac:dyDescent="0.25">
      <c r="B7" s="11"/>
      <c r="C7" s="304"/>
      <c r="D7" s="305"/>
      <c r="E7" s="309" t="s">
        <v>4</v>
      </c>
      <c r="F7" s="310"/>
      <c r="G7" s="310"/>
      <c r="H7" s="310"/>
      <c r="I7" s="310"/>
      <c r="J7" s="310"/>
      <c r="K7" s="310"/>
      <c r="L7" s="311"/>
      <c r="M7" s="221" t="s">
        <v>5</v>
      </c>
      <c r="N7" s="221"/>
      <c r="O7" s="222"/>
      <c r="P7" s="11"/>
    </row>
    <row r="8" spans="2:16" s="14" customFormat="1" ht="15.75" customHeight="1" x14ac:dyDescent="0.25">
      <c r="B8" s="11"/>
      <c r="C8" s="306"/>
      <c r="D8" s="307"/>
      <c r="E8" s="312"/>
      <c r="F8" s="313"/>
      <c r="G8" s="313"/>
      <c r="H8" s="313"/>
      <c r="I8" s="313"/>
      <c r="J8" s="313"/>
      <c r="K8" s="313"/>
      <c r="L8" s="314"/>
      <c r="M8" s="221" t="s">
        <v>341</v>
      </c>
      <c r="N8" s="221"/>
      <c r="O8" s="222"/>
      <c r="P8" s="11"/>
    </row>
    <row r="9" spans="2:16" s="14" customFormat="1" ht="15.75" customHeight="1" x14ac:dyDescent="0.25">
      <c r="B9" s="11"/>
      <c r="C9" s="380"/>
      <c r="D9" s="380"/>
      <c r="E9" s="380"/>
      <c r="F9" s="380"/>
      <c r="G9" s="380"/>
      <c r="H9" s="380"/>
      <c r="I9" s="380"/>
      <c r="J9" s="380"/>
      <c r="K9" s="380"/>
      <c r="L9" s="380"/>
      <c r="M9" s="380"/>
      <c r="N9" s="380"/>
      <c r="O9" s="380"/>
      <c r="P9" s="11"/>
    </row>
    <row r="10" spans="2:16" s="14" customFormat="1" ht="15.75" customHeight="1" x14ac:dyDescent="0.25">
      <c r="B10" s="11"/>
      <c r="C10" s="298" t="s">
        <v>240</v>
      </c>
      <c r="D10" s="298"/>
      <c r="E10" s="298"/>
      <c r="F10" s="298"/>
      <c r="G10" s="298"/>
      <c r="H10" s="298"/>
      <c r="I10" s="298"/>
      <c r="J10" s="298"/>
      <c r="K10" s="298"/>
      <c r="L10" s="298"/>
      <c r="M10" s="298"/>
      <c r="N10" s="298"/>
      <c r="O10" s="298"/>
      <c r="P10" s="11"/>
    </row>
    <row r="11" spans="2:16" s="14" customFormat="1" ht="15" customHeight="1" x14ac:dyDescent="0.25">
      <c r="B11" s="11"/>
      <c r="C11" s="298"/>
      <c r="D11" s="298"/>
      <c r="E11" s="298"/>
      <c r="F11" s="298"/>
      <c r="G11" s="298"/>
      <c r="H11" s="298"/>
      <c r="I11" s="298"/>
      <c r="J11" s="298"/>
      <c r="K11" s="298"/>
      <c r="L11" s="298"/>
      <c r="M11" s="298"/>
      <c r="N11" s="298"/>
      <c r="O11" s="298"/>
      <c r="P11" s="11"/>
    </row>
    <row r="12" spans="2:16" s="14" customFormat="1" ht="30" customHeight="1" x14ac:dyDescent="0.25">
      <c r="B12" s="11"/>
      <c r="C12" s="245" t="s">
        <v>241</v>
      </c>
      <c r="D12" s="245"/>
      <c r="E12" s="381" t="s">
        <v>242</v>
      </c>
      <c r="F12" s="381"/>
      <c r="G12" s="381"/>
      <c r="H12" s="381"/>
      <c r="I12" s="245" t="s">
        <v>243</v>
      </c>
      <c r="J12" s="245"/>
      <c r="K12" s="300" t="s">
        <v>342</v>
      </c>
      <c r="L12" s="300"/>
      <c r="M12" s="300"/>
      <c r="N12" s="300"/>
      <c r="O12" s="300"/>
      <c r="P12" s="11"/>
    </row>
    <row r="13" spans="2:16" s="14" customFormat="1" x14ac:dyDescent="0.25">
      <c r="B13" s="11"/>
      <c r="C13" s="315" t="s">
        <v>12</v>
      </c>
      <c r="D13" s="315"/>
      <c r="E13" s="382" t="s">
        <v>32</v>
      </c>
      <c r="F13" s="383"/>
      <c r="G13" s="383"/>
      <c r="H13" s="383"/>
      <c r="I13" s="383"/>
      <c r="J13" s="383"/>
      <c r="K13" s="383"/>
      <c r="L13" s="383"/>
      <c r="M13" s="383"/>
      <c r="N13" s="383"/>
      <c r="O13" s="383"/>
      <c r="P13" s="11"/>
    </row>
    <row r="14" spans="2:16" s="14" customFormat="1" x14ac:dyDescent="0.25">
      <c r="B14" s="11"/>
      <c r="C14" s="315" t="s">
        <v>244</v>
      </c>
      <c r="D14" s="315"/>
      <c r="E14" s="317" t="s">
        <v>343</v>
      </c>
      <c r="F14" s="317"/>
      <c r="G14" s="317"/>
      <c r="H14" s="317"/>
      <c r="I14" s="317"/>
      <c r="J14" s="317"/>
      <c r="K14" s="317"/>
      <c r="L14" s="317"/>
      <c r="M14" s="317"/>
      <c r="N14" s="317"/>
      <c r="O14" s="317"/>
      <c r="P14" s="11"/>
    </row>
    <row r="15" spans="2:16" s="14" customFormat="1" x14ac:dyDescent="0.25">
      <c r="B15" s="11"/>
      <c r="C15" s="384"/>
      <c r="D15" s="367"/>
      <c r="E15" s="367"/>
      <c r="F15" s="367"/>
      <c r="G15" s="367"/>
      <c r="H15" s="367"/>
      <c r="I15" s="367"/>
      <c r="J15" s="367"/>
      <c r="K15" s="367"/>
      <c r="L15" s="367"/>
      <c r="M15" s="367"/>
      <c r="N15" s="367"/>
      <c r="O15" s="368"/>
      <c r="P15" s="11"/>
    </row>
    <row r="16" spans="2:16" s="14" customFormat="1" x14ac:dyDescent="0.25">
      <c r="B16" s="11"/>
      <c r="C16" s="346" t="s">
        <v>246</v>
      </c>
      <c r="D16" s="346"/>
      <c r="E16" s="346"/>
      <c r="F16" s="346"/>
      <c r="G16" s="346"/>
      <c r="H16" s="346"/>
      <c r="I16" s="346"/>
      <c r="J16" s="346"/>
      <c r="K16" s="346"/>
      <c r="L16" s="346"/>
      <c r="M16" s="346"/>
      <c r="N16" s="346"/>
      <c r="O16" s="346"/>
      <c r="P16" s="11"/>
    </row>
    <row r="17" spans="2:17" s="14" customFormat="1" ht="36" customHeight="1" x14ac:dyDescent="0.25">
      <c r="B17" s="11"/>
      <c r="C17" s="315" t="s">
        <v>344</v>
      </c>
      <c r="D17" s="315"/>
      <c r="E17" s="323">
        <v>1</v>
      </c>
      <c r="F17" s="324"/>
      <c r="G17" s="325"/>
      <c r="H17" s="315" t="s">
        <v>20</v>
      </c>
      <c r="I17" s="315"/>
      <c r="J17" s="321" t="s">
        <v>248</v>
      </c>
      <c r="K17" s="322"/>
      <c r="L17" s="315" t="s">
        <v>22</v>
      </c>
      <c r="M17" s="315"/>
      <c r="N17" s="379">
        <v>1</v>
      </c>
      <c r="O17" s="379"/>
      <c r="P17" s="348"/>
    </row>
    <row r="18" spans="2:17" s="14" customFormat="1" ht="30" customHeight="1" x14ac:dyDescent="0.25">
      <c r="B18" s="11"/>
      <c r="C18" s="315" t="s">
        <v>249</v>
      </c>
      <c r="D18" s="315"/>
      <c r="E18" s="315" t="s">
        <v>345</v>
      </c>
      <c r="F18" s="315"/>
      <c r="G18" s="369" t="s">
        <v>346</v>
      </c>
      <c r="H18" s="370"/>
      <c r="I18" s="370"/>
      <c r="J18" s="370"/>
      <c r="K18" s="371"/>
      <c r="L18" s="284" t="s">
        <v>250</v>
      </c>
      <c r="M18" s="285"/>
      <c r="N18" s="372" t="s">
        <v>347</v>
      </c>
      <c r="O18" s="373"/>
      <c r="P18" s="348"/>
    </row>
    <row r="19" spans="2:17" s="14" customFormat="1" ht="15.75" customHeight="1" x14ac:dyDescent="0.25">
      <c r="B19" s="11"/>
      <c r="C19" s="315"/>
      <c r="D19" s="315"/>
      <c r="E19" s="315" t="s">
        <v>348</v>
      </c>
      <c r="F19" s="315"/>
      <c r="G19" s="376" t="s">
        <v>349</v>
      </c>
      <c r="H19" s="377"/>
      <c r="I19" s="377"/>
      <c r="J19" s="377"/>
      <c r="K19" s="378"/>
      <c r="L19" s="286"/>
      <c r="M19" s="287"/>
      <c r="N19" s="374"/>
      <c r="O19" s="375"/>
      <c r="P19" s="11"/>
    </row>
    <row r="20" spans="2:17" s="14" customFormat="1" ht="15.75" customHeight="1" x14ac:dyDescent="0.25">
      <c r="B20" s="11"/>
      <c r="C20" s="284" t="s">
        <v>252</v>
      </c>
      <c r="D20" s="285"/>
      <c r="E20" s="246" t="s">
        <v>253</v>
      </c>
      <c r="F20" s="274"/>
      <c r="G20" s="247"/>
      <c r="H20" s="255" t="s">
        <v>254</v>
      </c>
      <c r="I20" s="256"/>
      <c r="J20" s="246" t="s">
        <v>350</v>
      </c>
      <c r="K20" s="247"/>
      <c r="L20" s="252" t="s">
        <v>256</v>
      </c>
      <c r="M20" s="253"/>
      <c r="N20" s="253"/>
      <c r="O20" s="254"/>
      <c r="P20" s="11"/>
    </row>
    <row r="21" spans="2:17" s="14" customFormat="1" ht="15.75" customHeight="1" x14ac:dyDescent="0.25">
      <c r="B21" s="11"/>
      <c r="C21" s="329"/>
      <c r="D21" s="330"/>
      <c r="E21" s="248"/>
      <c r="F21" s="275"/>
      <c r="G21" s="249"/>
      <c r="H21" s="272"/>
      <c r="I21" s="273"/>
      <c r="J21" s="248"/>
      <c r="K21" s="249"/>
      <c r="L21" s="40" t="s">
        <v>257</v>
      </c>
      <c r="M21" s="40" t="s">
        <v>258</v>
      </c>
      <c r="N21" s="40" t="s">
        <v>259</v>
      </c>
      <c r="O21" s="40" t="s">
        <v>260</v>
      </c>
      <c r="P21" s="11"/>
    </row>
    <row r="22" spans="2:17" s="14" customFormat="1" ht="15.75" customHeight="1" x14ac:dyDescent="0.25">
      <c r="B22" s="11"/>
      <c r="C22" s="286"/>
      <c r="D22" s="287"/>
      <c r="E22" s="250"/>
      <c r="F22" s="276"/>
      <c r="G22" s="251"/>
      <c r="H22" s="257"/>
      <c r="I22" s="258"/>
      <c r="J22" s="250"/>
      <c r="K22" s="251"/>
      <c r="L22" s="129" t="s">
        <v>351</v>
      </c>
      <c r="M22" s="130" t="s">
        <v>352</v>
      </c>
      <c r="N22" s="131" t="s">
        <v>353</v>
      </c>
      <c r="O22" s="132" t="s">
        <v>354</v>
      </c>
      <c r="P22" s="11"/>
    </row>
    <row r="23" spans="2:17" s="14" customFormat="1" ht="26.25" customHeight="1" x14ac:dyDescent="0.25">
      <c r="B23" s="11"/>
      <c r="C23" s="315" t="s">
        <v>355</v>
      </c>
      <c r="D23" s="315"/>
      <c r="E23" s="385" t="s">
        <v>356</v>
      </c>
      <c r="F23" s="385"/>
      <c r="G23" s="385"/>
      <c r="H23" s="390" t="s">
        <v>263</v>
      </c>
      <c r="I23" s="256"/>
      <c r="J23" s="266" t="s">
        <v>41</v>
      </c>
      <c r="K23" s="266"/>
      <c r="L23" s="315" t="s">
        <v>264</v>
      </c>
      <c r="M23" s="315"/>
      <c r="N23" s="266" t="s">
        <v>41</v>
      </c>
      <c r="O23" s="266"/>
      <c r="P23" s="11"/>
    </row>
    <row r="24" spans="2:17" s="14" customFormat="1" ht="26.25" customHeight="1" x14ac:dyDescent="0.25">
      <c r="B24" s="11"/>
      <c r="C24" s="315" t="s">
        <v>357</v>
      </c>
      <c r="D24" s="315"/>
      <c r="E24" s="385" t="s">
        <v>356</v>
      </c>
      <c r="F24" s="385"/>
      <c r="G24" s="385"/>
      <c r="H24" s="391"/>
      <c r="I24" s="258"/>
      <c r="J24" s="266"/>
      <c r="K24" s="266"/>
      <c r="L24" s="315"/>
      <c r="M24" s="315"/>
      <c r="N24" s="266"/>
      <c r="O24" s="266"/>
      <c r="P24" s="11"/>
    </row>
    <row r="25" spans="2:17" s="14" customFormat="1" ht="15.75" customHeight="1" x14ac:dyDescent="0.25">
      <c r="B25" s="11"/>
      <c r="C25" s="10"/>
      <c r="D25" s="10"/>
      <c r="E25" s="36"/>
      <c r="F25" s="36"/>
      <c r="G25" s="10"/>
      <c r="H25" s="10"/>
      <c r="I25" s="10"/>
      <c r="J25" s="36"/>
      <c r="K25" s="36"/>
      <c r="L25" s="10"/>
      <c r="M25" s="10"/>
      <c r="N25" s="36"/>
      <c r="O25" s="36"/>
      <c r="P25" s="11"/>
    </row>
    <row r="26" spans="2:17" s="14" customFormat="1" ht="15" customHeight="1" x14ac:dyDescent="0.25">
      <c r="B26" s="11"/>
      <c r="C26" s="346" t="s">
        <v>265</v>
      </c>
      <c r="D26" s="346"/>
      <c r="E26" s="346"/>
      <c r="F26" s="346"/>
      <c r="G26" s="346"/>
      <c r="H26" s="346"/>
      <c r="I26" s="346"/>
      <c r="J26" s="347"/>
      <c r="K26" s="347"/>
      <c r="L26" s="347"/>
      <c r="M26" s="347"/>
      <c r="N26" s="347"/>
      <c r="O26" s="347"/>
      <c r="P26" s="11"/>
    </row>
    <row r="27" spans="2:17" s="14" customFormat="1" ht="15" customHeight="1" x14ac:dyDescent="0.25">
      <c r="B27" s="11"/>
      <c r="C27" s="367"/>
      <c r="D27" s="367"/>
      <c r="E27" s="367"/>
      <c r="F27" s="367"/>
      <c r="G27" s="367"/>
      <c r="H27" s="367"/>
      <c r="I27" s="368"/>
      <c r="J27" s="386" t="s">
        <v>358</v>
      </c>
      <c r="K27" s="387"/>
      <c r="L27" s="387"/>
      <c r="M27" s="387"/>
      <c r="N27" s="387"/>
      <c r="O27" s="387"/>
      <c r="P27" s="348"/>
    </row>
    <row r="28" spans="2:17" s="14" customFormat="1" ht="69" customHeight="1" x14ac:dyDescent="0.25">
      <c r="B28" s="11"/>
      <c r="C28" s="367"/>
      <c r="D28" s="367"/>
      <c r="E28" s="367"/>
      <c r="F28" s="367"/>
      <c r="G28" s="367"/>
      <c r="H28" s="367"/>
      <c r="I28" s="368"/>
      <c r="J28" s="349" t="s">
        <v>359</v>
      </c>
      <c r="K28" s="350"/>
      <c r="L28" s="350"/>
      <c r="M28" s="350"/>
      <c r="N28" s="350"/>
      <c r="O28" s="351"/>
      <c r="P28" s="348"/>
    </row>
    <row r="29" spans="2:17" s="14" customFormat="1" ht="39.75" customHeight="1" x14ac:dyDescent="0.25">
      <c r="B29" s="11"/>
      <c r="C29" s="367"/>
      <c r="D29" s="367"/>
      <c r="E29" s="367"/>
      <c r="F29" s="367"/>
      <c r="G29" s="367"/>
      <c r="H29" s="367"/>
      <c r="I29" s="368"/>
      <c r="J29" s="350"/>
      <c r="K29" s="350"/>
      <c r="L29" s="350"/>
      <c r="M29" s="350"/>
      <c r="N29" s="350"/>
      <c r="O29" s="351"/>
      <c r="P29" s="11"/>
    </row>
    <row r="30" spans="2:17" s="14" customFormat="1" ht="36.75" customHeight="1" x14ac:dyDescent="0.25">
      <c r="B30" s="11"/>
      <c r="C30" s="367"/>
      <c r="D30" s="367"/>
      <c r="E30" s="367"/>
      <c r="F30" s="367"/>
      <c r="G30" s="367"/>
      <c r="H30" s="367"/>
      <c r="I30" s="368"/>
      <c r="J30" s="350"/>
      <c r="K30" s="350"/>
      <c r="L30" s="350"/>
      <c r="M30" s="350"/>
      <c r="N30" s="350"/>
      <c r="O30" s="351"/>
      <c r="P30" s="11"/>
    </row>
    <row r="31" spans="2:17" s="14" customFormat="1" ht="39.75" customHeight="1" x14ac:dyDescent="0.25">
      <c r="B31" s="11"/>
      <c r="C31" s="367"/>
      <c r="D31" s="367"/>
      <c r="E31" s="367"/>
      <c r="F31" s="367"/>
      <c r="G31" s="367"/>
      <c r="H31" s="367"/>
      <c r="I31" s="368"/>
      <c r="J31" s="350"/>
      <c r="K31" s="350"/>
      <c r="L31" s="350"/>
      <c r="M31" s="350"/>
      <c r="N31" s="350"/>
      <c r="O31" s="351"/>
      <c r="P31" s="11"/>
    </row>
    <row r="32" spans="2:17" s="14" customFormat="1" ht="74.25" customHeight="1" x14ac:dyDescent="0.25">
      <c r="B32" s="11"/>
      <c r="C32" s="367"/>
      <c r="D32" s="367"/>
      <c r="E32" s="367"/>
      <c r="F32" s="367"/>
      <c r="G32" s="367"/>
      <c r="H32" s="367"/>
      <c r="I32" s="368"/>
      <c r="J32" s="350"/>
      <c r="K32" s="350"/>
      <c r="L32" s="350"/>
      <c r="M32" s="350"/>
      <c r="N32" s="350"/>
      <c r="O32" s="351"/>
      <c r="P32" s="11"/>
      <c r="Q32" s="14" t="s">
        <v>360</v>
      </c>
    </row>
    <row r="33" spans="2:16" s="14" customFormat="1" ht="50.25" customHeight="1" x14ac:dyDescent="0.25">
      <c r="B33" s="11"/>
      <c r="C33" s="367"/>
      <c r="D33" s="367"/>
      <c r="E33" s="367"/>
      <c r="F33" s="367"/>
      <c r="G33" s="367"/>
      <c r="H33" s="367"/>
      <c r="I33" s="368"/>
      <c r="J33" s="352"/>
      <c r="K33" s="352"/>
      <c r="L33" s="352"/>
      <c r="M33" s="352"/>
      <c r="N33" s="352"/>
      <c r="O33" s="353"/>
      <c r="P33" s="11"/>
    </row>
    <row r="34" spans="2:16" s="14" customFormat="1" ht="15.75" customHeight="1" x14ac:dyDescent="0.25">
      <c r="B34" s="11"/>
      <c r="C34" s="367"/>
      <c r="D34" s="367"/>
      <c r="E34" s="367"/>
      <c r="F34" s="367"/>
      <c r="G34" s="367"/>
      <c r="H34" s="367"/>
      <c r="I34" s="368"/>
      <c r="J34" s="354" t="s">
        <v>361</v>
      </c>
      <c r="K34" s="355"/>
      <c r="L34" s="355"/>
      <c r="M34" s="355"/>
      <c r="N34" s="355"/>
      <c r="O34" s="355"/>
      <c r="P34" s="11"/>
    </row>
    <row r="35" spans="2:16" s="14" customFormat="1" ht="23.25" customHeight="1" x14ac:dyDescent="0.25">
      <c r="B35" s="11"/>
      <c r="C35" s="367"/>
      <c r="D35" s="367"/>
      <c r="E35" s="367"/>
      <c r="F35" s="367"/>
      <c r="G35" s="367"/>
      <c r="H35" s="367"/>
      <c r="I35" s="368"/>
      <c r="J35" s="356" t="s">
        <v>362</v>
      </c>
      <c r="K35" s="357"/>
      <c r="L35" s="357"/>
      <c r="M35" s="357"/>
      <c r="N35" s="357"/>
      <c r="O35" s="358"/>
      <c r="P35" s="11"/>
    </row>
    <row r="36" spans="2:16" s="14" customFormat="1" ht="23.25" customHeight="1" x14ac:dyDescent="0.25">
      <c r="B36" s="11"/>
      <c r="C36" s="367"/>
      <c r="D36" s="367"/>
      <c r="E36" s="367"/>
      <c r="F36" s="367"/>
      <c r="G36" s="367"/>
      <c r="H36" s="367"/>
      <c r="I36" s="368"/>
      <c r="J36" s="357"/>
      <c r="K36" s="357"/>
      <c r="L36" s="357"/>
      <c r="M36" s="357"/>
      <c r="N36" s="357"/>
      <c r="O36" s="358"/>
      <c r="P36" s="11"/>
    </row>
    <row r="37" spans="2:16" s="14" customFormat="1" ht="23.25" customHeight="1" x14ac:dyDescent="0.25">
      <c r="B37" s="11"/>
      <c r="C37" s="367"/>
      <c r="D37" s="367"/>
      <c r="E37" s="367"/>
      <c r="F37" s="367"/>
      <c r="G37" s="367"/>
      <c r="H37" s="367"/>
      <c r="I37" s="368"/>
      <c r="J37" s="357"/>
      <c r="K37" s="357"/>
      <c r="L37" s="357"/>
      <c r="M37" s="357"/>
      <c r="N37" s="357"/>
      <c r="O37" s="358"/>
      <c r="P37" s="11"/>
    </row>
    <row r="38" spans="2:16" s="14" customFormat="1" ht="23.25" customHeight="1" x14ac:dyDescent="0.25">
      <c r="B38" s="11"/>
      <c r="C38" s="367"/>
      <c r="D38" s="367"/>
      <c r="E38" s="367"/>
      <c r="F38" s="367"/>
      <c r="G38" s="367"/>
      <c r="H38" s="367"/>
      <c r="I38" s="368"/>
      <c r="J38" s="357"/>
      <c r="K38" s="357"/>
      <c r="L38" s="357"/>
      <c r="M38" s="357"/>
      <c r="N38" s="357"/>
      <c r="O38" s="358"/>
      <c r="P38" s="11"/>
    </row>
    <row r="39" spans="2:16" s="14" customFormat="1" ht="31.5" customHeight="1" x14ac:dyDescent="0.25">
      <c r="B39" s="11"/>
      <c r="C39" s="367"/>
      <c r="D39" s="367"/>
      <c r="E39" s="367"/>
      <c r="F39" s="367"/>
      <c r="G39" s="367"/>
      <c r="H39" s="367"/>
      <c r="I39" s="368"/>
      <c r="J39" s="357"/>
      <c r="K39" s="357"/>
      <c r="L39" s="357"/>
      <c r="M39" s="357"/>
      <c r="N39" s="357"/>
      <c r="O39" s="358"/>
      <c r="P39" s="11"/>
    </row>
    <row r="40" spans="2:16" s="14" customFormat="1" ht="23.25" customHeight="1" x14ac:dyDescent="0.25">
      <c r="B40" s="11"/>
      <c r="C40" s="367"/>
      <c r="D40" s="367"/>
      <c r="E40" s="367"/>
      <c r="F40" s="367"/>
      <c r="G40" s="367"/>
      <c r="H40" s="367"/>
      <c r="I40" s="368"/>
      <c r="J40" s="359"/>
      <c r="K40" s="359"/>
      <c r="L40" s="359"/>
      <c r="M40" s="359"/>
      <c r="N40" s="359"/>
      <c r="O40" s="360"/>
      <c r="P40" s="11"/>
    </row>
    <row r="41" spans="2:16" s="14" customFormat="1" ht="15.75" customHeight="1" x14ac:dyDescent="0.25">
      <c r="B41" s="11"/>
      <c r="C41" s="367"/>
      <c r="D41" s="367"/>
      <c r="E41" s="367"/>
      <c r="F41" s="367"/>
      <c r="G41" s="367"/>
      <c r="H41" s="367"/>
      <c r="I41" s="368"/>
      <c r="J41" s="354" t="s">
        <v>270</v>
      </c>
      <c r="K41" s="355"/>
      <c r="L41" s="355"/>
      <c r="M41" s="355"/>
      <c r="N41" s="355"/>
      <c r="O41" s="355"/>
      <c r="P41" s="11"/>
    </row>
    <row r="42" spans="2:16" s="14" customFormat="1" ht="15.75" customHeight="1" x14ac:dyDescent="0.25">
      <c r="B42" s="11"/>
      <c r="C42" s="367"/>
      <c r="D42" s="367"/>
      <c r="E42" s="367"/>
      <c r="F42" s="367"/>
      <c r="G42" s="367"/>
      <c r="H42" s="367"/>
      <c r="I42" s="368"/>
      <c r="J42" s="361" t="str">
        <f>E14</f>
        <v>Vicerrectoría Académica - Dirección Instituto de Posgrados</v>
      </c>
      <c r="K42" s="362"/>
      <c r="L42" s="362"/>
      <c r="M42" s="362"/>
      <c r="N42" s="362"/>
      <c r="O42" s="362"/>
      <c r="P42" s="11"/>
    </row>
    <row r="43" spans="2:16" s="14" customFormat="1" ht="16.5" customHeight="1" x14ac:dyDescent="0.25">
      <c r="B43" s="11"/>
      <c r="C43" s="367"/>
      <c r="D43" s="367"/>
      <c r="E43" s="367"/>
      <c r="F43" s="367"/>
      <c r="G43" s="367"/>
      <c r="H43" s="367"/>
      <c r="I43" s="368"/>
      <c r="J43" s="388"/>
      <c r="K43" s="389"/>
      <c r="L43" s="389"/>
      <c r="M43" s="389"/>
      <c r="N43" s="389"/>
      <c r="O43" s="389"/>
      <c r="P43" s="11"/>
    </row>
    <row r="44" spans="2:16" s="14" customFormat="1" ht="16.5" customHeight="1" x14ac:dyDescent="0.25">
      <c r="B44" s="11"/>
      <c r="C44" s="5"/>
      <c r="D44" s="5"/>
      <c r="E44" s="5"/>
      <c r="F44" s="5"/>
      <c r="G44" s="5"/>
      <c r="H44" s="5"/>
      <c r="I44" s="5"/>
      <c r="J44" s="5"/>
      <c r="K44" s="5"/>
      <c r="L44" s="5"/>
      <c r="M44" s="5"/>
      <c r="N44" s="5"/>
      <c r="O44" s="5"/>
      <c r="P44" s="11"/>
    </row>
    <row r="45" spans="2:16" s="17" customFormat="1" ht="15" customHeight="1" x14ac:dyDescent="0.25">
      <c r="B45" s="16"/>
      <c r="C45" s="363" t="s">
        <v>271</v>
      </c>
      <c r="D45" s="364"/>
      <c r="E45" s="365"/>
      <c r="F45" s="365"/>
      <c r="G45" s="365"/>
      <c r="H45" s="365"/>
      <c r="I45" s="365"/>
      <c r="J45" s="365"/>
      <c r="K45" s="365"/>
      <c r="L45" s="365"/>
      <c r="M45" s="365"/>
      <c r="N45" s="365"/>
      <c r="O45" s="366"/>
      <c r="P45" s="16"/>
    </row>
    <row r="46" spans="2:16" s="17" customFormat="1" x14ac:dyDescent="0.25">
      <c r="B46" s="16"/>
      <c r="C46" s="176" t="s">
        <v>9</v>
      </c>
      <c r="D46" s="178" t="s">
        <v>272</v>
      </c>
      <c r="E46" s="178" t="s">
        <v>273</v>
      </c>
      <c r="F46" s="40" t="str">
        <f>IF(J23="MENSUAL","MARZO",IF(J23="TRIMESTRAL","SEPTIEMBRE",""))</f>
        <v/>
      </c>
      <c r="G46" s="40" t="str">
        <f>IF(J23="MENSUAL","ABRIL",IF(J23="TRIMESTRAL","DICIEMBRE",""))</f>
        <v/>
      </c>
      <c r="H46" s="40" t="str">
        <f>IF(J23="MENSUAL","MAYO","")</f>
        <v/>
      </c>
      <c r="I46" s="40" t="str">
        <f>IF(J23="MENSUAL","JUNIO","")</f>
        <v/>
      </c>
      <c r="J46" s="40" t="str">
        <f>IF(J23="MENSUAL","JULIO","")</f>
        <v/>
      </c>
      <c r="K46" s="40" t="str">
        <f>IF(J23="MENSUAL","AGOSTO","")</f>
        <v/>
      </c>
      <c r="L46" s="40" t="str">
        <f>IF(J23="MENSUAL","SEPTIEMBRE","")</f>
        <v/>
      </c>
      <c r="M46" s="40" t="str">
        <f>IF(J23="MENSUAL","OCTUBRE","")</f>
        <v/>
      </c>
      <c r="N46" s="40" t="str">
        <f>IF(J23="MENSUAL","NOVIEMBRE","")</f>
        <v/>
      </c>
      <c r="O46" s="40" t="str">
        <f>IF(J23="MENSUAL","DICIEMBRE","")</f>
        <v/>
      </c>
      <c r="P46" s="16"/>
    </row>
    <row r="47" spans="2:16" s="17" customFormat="1" ht="116.25" customHeight="1" x14ac:dyDescent="0.25">
      <c r="B47" s="16"/>
      <c r="C47" s="177" t="str">
        <f>G18</f>
        <v>N° de programas académicos con relación 1/30 por periodo académico *100</v>
      </c>
      <c r="D47" s="179">
        <v>7</v>
      </c>
      <c r="E47" s="179">
        <v>13</v>
      </c>
      <c r="F47" s="94"/>
      <c r="G47" s="94"/>
      <c r="H47" s="94"/>
      <c r="I47" s="94"/>
      <c r="J47" s="94"/>
      <c r="K47" s="94"/>
      <c r="L47" s="94"/>
      <c r="M47" s="94"/>
      <c r="N47" s="94"/>
      <c r="O47" s="94"/>
      <c r="P47" s="16"/>
    </row>
    <row r="48" spans="2:16" s="17" customFormat="1" ht="45" customHeight="1" x14ac:dyDescent="0.25">
      <c r="B48" s="16"/>
      <c r="C48" s="177" t="str">
        <f>G19</f>
        <v>N° total de programas académicos</v>
      </c>
      <c r="D48" s="179">
        <v>8</v>
      </c>
      <c r="E48" s="179">
        <v>13</v>
      </c>
      <c r="F48" s="94"/>
      <c r="G48" s="94"/>
      <c r="H48" s="94"/>
      <c r="I48" s="94"/>
      <c r="J48" s="94"/>
      <c r="K48" s="94"/>
      <c r="L48" s="94"/>
      <c r="M48" s="94"/>
      <c r="N48" s="94"/>
      <c r="O48" s="94"/>
      <c r="P48" s="18"/>
    </row>
    <row r="49" spans="1:28" s="17" customFormat="1" x14ac:dyDescent="0.25">
      <c r="B49" s="16"/>
      <c r="C49" s="2" t="s">
        <v>274</v>
      </c>
      <c r="D49" s="507">
        <v>0.88</v>
      </c>
      <c r="E49" s="60">
        <v>1</v>
      </c>
      <c r="F49" s="60" t="str">
        <f t="shared" ref="F49:O49" si="0">IFERROR(IF($E$17=1,F47/F48,IF($E$17=2,F47,"")),"")</f>
        <v/>
      </c>
      <c r="G49" s="60" t="str">
        <f t="shared" si="0"/>
        <v/>
      </c>
      <c r="H49" s="60" t="str">
        <f t="shared" si="0"/>
        <v/>
      </c>
      <c r="I49" s="60"/>
      <c r="J49" s="60" t="str">
        <f t="shared" si="0"/>
        <v/>
      </c>
      <c r="K49" s="60" t="str">
        <f t="shared" si="0"/>
        <v/>
      </c>
      <c r="L49" s="60" t="str">
        <f t="shared" si="0"/>
        <v/>
      </c>
      <c r="M49" s="60" t="str">
        <f t="shared" si="0"/>
        <v/>
      </c>
      <c r="N49" s="60" t="str">
        <f t="shared" si="0"/>
        <v/>
      </c>
      <c r="O49" s="60" t="str">
        <f t="shared" si="0"/>
        <v/>
      </c>
      <c r="P49" s="16"/>
    </row>
    <row r="50" spans="1:28" s="17" customFormat="1" x14ac:dyDescent="0.25">
      <c r="B50" s="16"/>
      <c r="C50" s="3" t="s">
        <v>275</v>
      </c>
      <c r="D50" s="507">
        <v>1</v>
      </c>
      <c r="E50" s="60">
        <v>1</v>
      </c>
      <c r="F50" s="60" t="str">
        <f>IF(AND(N23="ANUAL",J23="MENSUAL"),N17/12+E50,IF(AND(N23="ANUAL",J23="TRIMESTRAL"),N17/4+E50,IF(AND(N23="SEMESTRAL",J23="MENSUAL"),N17/6+E50,IF(AND(N23="SEMESTRAL",J23="TRIMESTRAL"),N17/2,IF(AND(N23="TRIMESTRAL",J23="MENSUAL"),N17/3+E50,IF(AND(N23="TRIMESTRAL",J23="TRIMESTRAL"),N17,IF(AND(N23="MENSUAL",J23="MENSUAL"),N17,"")))))))</f>
        <v/>
      </c>
      <c r="G50" s="60" t="str">
        <f>IF(AND(N23="ANUAL",J23="MENSUAL"),N17/12+F50,IF(AND(N23="ANUAL",J23="TRIMESTRAL"),N17/4+F50,IF(AND(N23="SEMESTRAL",J23="MENSUAL"),N17/6+F50,IF(AND(N23="SEMESTRAL",J23="TRIMESTRAL"),N17/2+F50,IF(AND(N23="TRIMESTRAL",J23="MENSUAL"),N17/3,IF(AND(N23="TRIMESTRAL",J23="TRIMESTRAL"),N17,IF(AND(N23="MENSUAL",J23="MENSUAL"),N17,"")))))))</f>
        <v/>
      </c>
      <c r="H50" s="60" t="str">
        <f>IF(AND($N$23="ANUAL",$J$23="MENSUAL"),$N$17/12+G50,IF(AND(N23="SEMESTRAL",J23="MENSUAL"),N17/6+G50,IF(AND(N23="TRIMESTRAL",J23="MENSUAL"),N17/3+G50,IF(AND(N23="MENSUAL",J23="MENSUAL"),N17,""))))</f>
        <v/>
      </c>
      <c r="I50" s="60" t="str">
        <f>IF(AND($N$23="ANUAL",$J$23="MENSUAL"),$N$17/12+H50,IF(AND(N23="SEMESTRAL",J23="MENSUAL"),N17/6+H50,IF(AND(N23="TRIMESTRAL",J23="MENSUAL"),N17/3+H50,IF(AND(N23="MENSUAL",J23="MENSUAL"),N17,""))))</f>
        <v/>
      </c>
      <c r="J50" s="60" t="str">
        <f>IF(AND($N$23="ANUAL",$J$23="MENSUAL"),$N$17/12+I50,IF(AND(N23="SEMESTRAL",J23="MENSUAL"),N17/6,IF(AND(N23="TRIMESTRAL",J23="MENSUAL"),N17/3,IF(AND(N23="MENSUAL",J23="MENSUAL"),N17,""))))</f>
        <v/>
      </c>
      <c r="K50" s="60" t="str">
        <f>IF(AND($N$23="ANUAL",$J$23="MENSUAL"),$N$17/12+J50,IF(AND(N23="SEMESTRAL",J23="MENSUAL"),N17/6+J50,IF(AND(N23="TRIMESTRAL",J23="MENSUAL"),N17/3+J50,IF(AND(N23="MENSUAL",J23="MENSUAL"),N17,""))))</f>
        <v/>
      </c>
      <c r="L50" s="60" t="str">
        <f>IF(AND($N$23="ANUAL",$J$23="MENSUAL"),$N$17/12+K50,IF(AND(N23="SEMESTRAL",J23="MENSUAL"),N17/6+K50,IF(AND(N23="TRIMESTRAL",J23="MENSUAL"),N17/3+K50,IF(AND(N23="MENSUAL",J23="MENSUAL"),N17,""))))</f>
        <v/>
      </c>
      <c r="M50" s="60" t="str">
        <f>IF(AND($N$23="ANUAL",$J$23="MENSUAL"),$N$17/12+L50,IF(AND(N23="SEMESTRAL",J23="MENSUAL"),N17/6+L50,IF(AND(N23="TRIMESTRAL",J23="MENSUAL"),N17/3,IF(AND(N23="MENSUAL",J23="MENSUAL"),N17,""))))</f>
        <v/>
      </c>
      <c r="N50" s="60" t="str">
        <f>IF(AND($N$23="ANUAL",$J$23="MENSUAL"),$N$17/12+M50,IF(AND(N23="SEMESTRAL",J23="MENSUAL"),N17/6+M50,IF(AND(N23="TRIMESTRAL",J23="MENSUAL"),N17/3+M50,IF(AND(N23="MENSUAL",J23="MENSUAL"),N17,""))))</f>
        <v/>
      </c>
      <c r="O50" s="60" t="str">
        <f>IF(AND($N$23="ANUAL",$J$23="MENSUAL"),$N$17/12+N50,IF(AND(N23="SEMESTRAL",J23="MENSUAL"),N17/6+N50,IF(AND(N23="TRIMESTRAL",J23="MENSUAL"),N17/3+N50,IF(AND(N23="MENSUAL",J23="MENSUAL"),N17,""))))</f>
        <v/>
      </c>
      <c r="P50" s="16"/>
    </row>
    <row r="51" spans="1:28" s="17" customFormat="1" x14ac:dyDescent="0.25">
      <c r="B51" s="16"/>
      <c r="C51" s="5"/>
      <c r="D51" s="5"/>
      <c r="E51" s="5"/>
      <c r="F51" s="5"/>
      <c r="G51" s="5"/>
      <c r="H51" s="5"/>
      <c r="I51" s="5"/>
      <c r="J51" s="5"/>
      <c r="K51" s="5"/>
      <c r="L51" s="5"/>
      <c r="M51" s="5"/>
      <c r="N51" s="5"/>
      <c r="O51" s="5"/>
      <c r="P51" s="16"/>
    </row>
    <row r="52" spans="1:28" s="25" customFormat="1" x14ac:dyDescent="0.2">
      <c r="A52" s="27"/>
      <c r="B52" s="1"/>
      <c r="C52" s="333" t="s">
        <v>254</v>
      </c>
      <c r="D52" s="333"/>
      <c r="E52" s="333"/>
      <c r="F52" s="333"/>
      <c r="G52" s="333"/>
      <c r="H52" s="333"/>
      <c r="I52" s="333"/>
      <c r="J52" s="333"/>
      <c r="K52" s="333"/>
      <c r="L52" s="333"/>
      <c r="M52" s="333"/>
      <c r="N52" s="333"/>
      <c r="O52" s="333"/>
      <c r="P52" s="1"/>
      <c r="Q52" s="27"/>
      <c r="R52" s="27"/>
      <c r="S52" s="27"/>
      <c r="T52" s="27"/>
      <c r="U52" s="27"/>
      <c r="V52" s="27"/>
      <c r="W52" s="27"/>
      <c r="X52" s="27"/>
      <c r="Y52" s="27"/>
      <c r="Z52" s="27"/>
      <c r="AA52" s="27"/>
      <c r="AB52" s="27"/>
    </row>
    <row r="53" spans="1:28" s="25" customFormat="1" x14ac:dyDescent="0.2">
      <c r="A53" s="27"/>
      <c r="B53" s="1"/>
      <c r="C53" s="334" t="s">
        <v>276</v>
      </c>
      <c r="D53" s="334"/>
      <c r="E53" s="334"/>
      <c r="F53" s="334"/>
      <c r="G53" s="334" t="s">
        <v>277</v>
      </c>
      <c r="H53" s="334"/>
      <c r="I53" s="334"/>
      <c r="J53" s="334"/>
      <c r="K53" s="334" t="s">
        <v>278</v>
      </c>
      <c r="L53" s="334"/>
      <c r="M53" s="334"/>
      <c r="N53" s="334"/>
      <c r="O53" s="334"/>
      <c r="P53" s="1"/>
      <c r="Q53" s="27"/>
      <c r="R53" s="27"/>
      <c r="S53" s="27"/>
      <c r="T53" s="27"/>
      <c r="U53" s="27"/>
      <c r="V53" s="27"/>
      <c r="W53" s="27"/>
      <c r="X53" s="27"/>
      <c r="Y53" s="27"/>
      <c r="Z53" s="27"/>
      <c r="AA53" s="27"/>
      <c r="AB53" s="27"/>
    </row>
    <row r="54" spans="1:28" s="25" customFormat="1" ht="27" customHeight="1" x14ac:dyDescent="0.2">
      <c r="A54" s="27"/>
      <c r="B54" s="1"/>
      <c r="C54" s="230"/>
      <c r="D54" s="231"/>
      <c r="E54" s="231"/>
      <c r="F54" s="232"/>
      <c r="G54" s="337"/>
      <c r="H54" s="338"/>
      <c r="I54" s="338"/>
      <c r="J54" s="339"/>
      <c r="K54" s="340"/>
      <c r="L54" s="341"/>
      <c r="M54" s="341"/>
      <c r="N54" s="341"/>
      <c r="O54" s="342"/>
      <c r="P54" s="1"/>
      <c r="Q54" s="27"/>
      <c r="R54" s="157"/>
      <c r="S54" s="56"/>
      <c r="T54" s="27"/>
      <c r="U54" s="27"/>
      <c r="V54" s="27"/>
      <c r="W54" s="27"/>
      <c r="X54" s="27"/>
      <c r="Y54" s="27"/>
      <c r="Z54" s="27"/>
      <c r="AA54" s="27"/>
      <c r="AB54" s="27"/>
    </row>
    <row r="55" spans="1:28" s="25" customFormat="1" ht="27" customHeight="1" x14ac:dyDescent="0.2">
      <c r="A55" s="27"/>
      <c r="B55" s="1"/>
      <c r="C55" s="230"/>
      <c r="D55" s="231"/>
      <c r="E55" s="231"/>
      <c r="F55" s="232"/>
      <c r="G55" s="337"/>
      <c r="H55" s="338"/>
      <c r="I55" s="338"/>
      <c r="J55" s="339"/>
      <c r="K55" s="340"/>
      <c r="L55" s="341"/>
      <c r="M55" s="341"/>
      <c r="N55" s="341"/>
      <c r="O55" s="342"/>
      <c r="P55" s="1"/>
      <c r="Q55" s="27"/>
      <c r="R55" s="157"/>
      <c r="S55" s="56"/>
      <c r="T55" s="27"/>
      <c r="U55" s="27"/>
      <c r="V55" s="27"/>
      <c r="W55" s="27"/>
      <c r="X55" s="27"/>
      <c r="Y55" s="27"/>
      <c r="Z55" s="27"/>
      <c r="AA55" s="27"/>
      <c r="AB55" s="27"/>
    </row>
    <row r="56" spans="1:28" s="25" customFormat="1" ht="27" customHeight="1" x14ac:dyDescent="0.2">
      <c r="A56" s="27"/>
      <c r="B56" s="1"/>
      <c r="C56" s="230"/>
      <c r="D56" s="231"/>
      <c r="E56" s="231"/>
      <c r="F56" s="232"/>
      <c r="G56" s="337"/>
      <c r="H56" s="338"/>
      <c r="I56" s="338"/>
      <c r="J56" s="339"/>
      <c r="K56" s="340"/>
      <c r="L56" s="341"/>
      <c r="M56" s="341"/>
      <c r="N56" s="341"/>
      <c r="O56" s="342"/>
      <c r="P56" s="1"/>
      <c r="Q56" s="27"/>
      <c r="R56" s="157"/>
      <c r="S56" s="56"/>
      <c r="T56" s="27"/>
      <c r="U56" s="27"/>
      <c r="V56" s="27"/>
      <c r="W56" s="27"/>
      <c r="X56" s="27"/>
      <c r="Y56" s="27"/>
      <c r="Z56" s="27"/>
      <c r="AA56" s="27"/>
      <c r="AB56" s="27"/>
    </row>
    <row r="57" spans="1:28" s="25" customFormat="1" ht="29.25" customHeight="1" x14ac:dyDescent="0.2">
      <c r="A57" s="27"/>
      <c r="B57" s="1"/>
      <c r="C57" s="230"/>
      <c r="D57" s="231"/>
      <c r="E57" s="231"/>
      <c r="F57" s="232"/>
      <c r="G57" s="337"/>
      <c r="H57" s="338"/>
      <c r="I57" s="338"/>
      <c r="J57" s="339"/>
      <c r="K57" s="340"/>
      <c r="L57" s="341"/>
      <c r="M57" s="341"/>
      <c r="N57" s="341"/>
      <c r="O57" s="342"/>
      <c r="P57" s="1"/>
      <c r="Q57" s="27"/>
      <c r="R57" s="160"/>
      <c r="S57" s="56"/>
      <c r="T57" s="27"/>
      <c r="U57" s="27"/>
      <c r="V57" s="27"/>
      <c r="W57" s="27"/>
      <c r="X57" s="27"/>
      <c r="Y57" s="27"/>
      <c r="Z57" s="27"/>
      <c r="AA57" s="27"/>
      <c r="AB57" s="27"/>
    </row>
    <row r="58" spans="1:28" s="25" customFormat="1" ht="30.75" customHeight="1" x14ac:dyDescent="0.2">
      <c r="A58" s="27"/>
      <c r="B58" s="1"/>
      <c r="C58" s="230"/>
      <c r="D58" s="231"/>
      <c r="E58" s="231"/>
      <c r="F58" s="232"/>
      <c r="G58" s="343"/>
      <c r="H58" s="344"/>
      <c r="I58" s="344"/>
      <c r="J58" s="345"/>
      <c r="K58" s="340"/>
      <c r="L58" s="341"/>
      <c r="M58" s="341"/>
      <c r="N58" s="341"/>
      <c r="O58" s="342"/>
      <c r="P58" s="1"/>
      <c r="Q58" s="27"/>
      <c r="R58" s="27"/>
      <c r="S58" s="27"/>
      <c r="T58" s="27"/>
      <c r="U58" s="27"/>
      <c r="V58" s="27"/>
      <c r="W58" s="27"/>
      <c r="X58" s="27"/>
      <c r="Y58" s="27"/>
      <c r="Z58" s="27"/>
      <c r="AA58" s="27"/>
      <c r="AB58" s="27"/>
    </row>
    <row r="59" spans="1:28" s="25" customFormat="1" ht="56.25" customHeight="1" x14ac:dyDescent="0.2">
      <c r="A59" s="27"/>
      <c r="B59" s="1"/>
      <c r="C59" s="223" t="s">
        <v>221</v>
      </c>
      <c r="D59" s="223"/>
      <c r="E59" s="223"/>
      <c r="F59" s="223"/>
      <c r="G59" s="223"/>
      <c r="H59" s="223"/>
      <c r="I59" s="223"/>
      <c r="J59" s="223"/>
      <c r="K59" s="223"/>
      <c r="L59" s="223"/>
      <c r="M59" s="223"/>
      <c r="N59" s="223"/>
      <c r="O59" s="223"/>
      <c r="P59" s="1"/>
      <c r="Q59" s="27"/>
      <c r="R59" s="27"/>
      <c r="S59" s="27"/>
      <c r="T59" s="27"/>
      <c r="U59" s="27"/>
      <c r="V59" s="27"/>
      <c r="W59" s="27"/>
      <c r="X59" s="27"/>
      <c r="Y59" s="27"/>
      <c r="Z59" s="27"/>
      <c r="AA59" s="27"/>
      <c r="AB59" s="27"/>
    </row>
    <row r="60" spans="1:28" s="25" customFormat="1" ht="44.25" customHeight="1" x14ac:dyDescent="0.2">
      <c r="A60" s="27"/>
      <c r="B60" s="1"/>
      <c r="C60" s="224" t="s">
        <v>222</v>
      </c>
      <c r="D60" s="224"/>
      <c r="E60" s="224"/>
      <c r="F60" s="224"/>
      <c r="G60" s="224"/>
      <c r="H60" s="224"/>
      <c r="I60" s="224"/>
      <c r="J60" s="224"/>
      <c r="K60" s="224"/>
      <c r="L60" s="224"/>
      <c r="M60" s="224"/>
      <c r="N60" s="224"/>
      <c r="O60" s="224"/>
      <c r="P60" s="1"/>
      <c r="Q60" s="27"/>
      <c r="R60" s="27"/>
      <c r="S60" s="27"/>
      <c r="T60" s="27"/>
      <c r="U60" s="27"/>
      <c r="V60" s="27"/>
      <c r="W60" s="27"/>
      <c r="X60" s="27"/>
      <c r="Y60" s="27"/>
      <c r="Z60" s="27"/>
      <c r="AA60" s="27"/>
      <c r="AB60" s="27"/>
    </row>
    <row r="63" spans="1:28" s="59" customFormat="1" x14ac:dyDescent="0.2">
      <c r="C63" s="58"/>
      <c r="D63" s="58"/>
      <c r="E63" s="58"/>
      <c r="F63" s="58"/>
      <c r="G63" s="58"/>
      <c r="H63" s="58"/>
      <c r="I63" s="58"/>
      <c r="J63" s="58"/>
      <c r="K63" s="58"/>
      <c r="L63" s="58"/>
      <c r="M63" s="58"/>
      <c r="N63" s="58"/>
      <c r="O63" s="58"/>
    </row>
    <row r="64" spans="1:28" s="59" customFormat="1" x14ac:dyDescent="0.2">
      <c r="C64" s="58"/>
      <c r="D64" s="58"/>
      <c r="E64" s="58"/>
      <c r="F64" s="58"/>
      <c r="G64" s="58"/>
      <c r="H64" s="58"/>
      <c r="I64" s="58"/>
      <c r="J64" s="58"/>
      <c r="K64" s="58"/>
      <c r="L64" s="58"/>
      <c r="M64" s="58"/>
      <c r="N64" s="58"/>
      <c r="O64" s="58"/>
    </row>
    <row r="65" spans="3:15" s="59" customFormat="1" x14ac:dyDescent="0.2">
      <c r="C65" s="58"/>
      <c r="D65" s="58"/>
      <c r="E65" s="58"/>
      <c r="F65" s="58"/>
      <c r="G65" s="58"/>
      <c r="H65" s="58"/>
      <c r="I65" s="58"/>
      <c r="J65" s="58"/>
      <c r="K65" s="58"/>
      <c r="L65" s="58"/>
      <c r="M65" s="58"/>
      <c r="N65" s="58"/>
      <c r="O65" s="58"/>
    </row>
    <row r="66" spans="3:15" s="59" customFormat="1" x14ac:dyDescent="0.2">
      <c r="C66" s="58"/>
      <c r="D66" s="58"/>
      <c r="E66" s="58"/>
      <c r="F66" s="58"/>
      <c r="G66" s="58"/>
      <c r="H66" s="58"/>
      <c r="I66" s="58"/>
      <c r="J66" s="58"/>
      <c r="K66" s="58"/>
      <c r="L66" s="58"/>
      <c r="M66" s="58"/>
      <c r="N66" s="58"/>
      <c r="O66" s="58"/>
    </row>
    <row r="67" spans="3:15" s="59" customFormat="1" x14ac:dyDescent="0.2">
      <c r="C67" s="58"/>
      <c r="D67" s="58"/>
      <c r="E67" s="58"/>
      <c r="F67" s="58"/>
      <c r="G67" s="58"/>
      <c r="H67" s="58"/>
      <c r="I67" s="58"/>
      <c r="J67" s="58"/>
      <c r="K67" s="58"/>
      <c r="L67" s="58"/>
      <c r="M67" s="58"/>
      <c r="N67" s="58"/>
      <c r="O67" s="58"/>
    </row>
    <row r="68" spans="3:15" s="59" customFormat="1" x14ac:dyDescent="0.2">
      <c r="C68" s="58"/>
      <c r="D68" s="58"/>
      <c r="E68" s="58"/>
      <c r="F68" s="136"/>
      <c r="G68" s="136"/>
      <c r="H68" s="136"/>
      <c r="I68" s="136"/>
      <c r="J68" s="136"/>
      <c r="K68" s="136"/>
      <c r="L68" s="58"/>
      <c r="M68" s="58"/>
      <c r="N68" s="58"/>
      <c r="O68" s="58"/>
    </row>
    <row r="69" spans="3:15" s="59" customFormat="1" x14ac:dyDescent="0.2">
      <c r="C69" s="58"/>
      <c r="D69" s="58"/>
      <c r="E69" s="58"/>
      <c r="F69" s="136"/>
      <c r="G69" s="128" t="s">
        <v>363</v>
      </c>
      <c r="H69" s="136"/>
      <c r="I69" s="136"/>
      <c r="J69" s="128" t="s">
        <v>181</v>
      </c>
      <c r="K69" s="136"/>
      <c r="L69" s="58"/>
      <c r="M69" s="58"/>
      <c r="N69" s="58"/>
      <c r="O69" s="58"/>
    </row>
    <row r="70" spans="3:15" s="59" customFormat="1" x14ac:dyDescent="0.2">
      <c r="C70" s="58"/>
      <c r="D70" s="58"/>
      <c r="E70" s="58"/>
      <c r="F70" s="136"/>
      <c r="G70" s="128" t="s">
        <v>242</v>
      </c>
      <c r="H70" s="136"/>
      <c r="I70" s="136"/>
      <c r="J70" s="128" t="s">
        <v>159</v>
      </c>
      <c r="K70" s="136"/>
      <c r="L70" s="58"/>
      <c r="M70" s="58"/>
      <c r="N70" s="58"/>
      <c r="O70" s="58"/>
    </row>
    <row r="71" spans="3:15" s="59" customFormat="1" x14ac:dyDescent="0.2">
      <c r="C71" s="58"/>
      <c r="D71" s="58"/>
      <c r="E71" s="58"/>
      <c r="F71" s="136"/>
      <c r="G71" s="128" t="s">
        <v>364</v>
      </c>
      <c r="H71" s="136"/>
      <c r="I71" s="136"/>
      <c r="J71" s="128" t="s">
        <v>248</v>
      </c>
      <c r="K71" s="136"/>
      <c r="L71" s="58"/>
      <c r="M71" s="58"/>
      <c r="N71" s="58"/>
      <c r="O71" s="58"/>
    </row>
    <row r="72" spans="3:15" s="59" customFormat="1" x14ac:dyDescent="0.2">
      <c r="C72" s="58"/>
      <c r="D72" s="58"/>
      <c r="E72" s="58"/>
      <c r="F72" s="136"/>
      <c r="G72" s="128" t="s">
        <v>365</v>
      </c>
      <c r="H72" s="136"/>
      <c r="I72" s="136"/>
      <c r="J72" s="128" t="s">
        <v>253</v>
      </c>
      <c r="K72" s="136"/>
      <c r="L72" s="58"/>
      <c r="M72" s="58"/>
      <c r="N72" s="58"/>
      <c r="O72" s="58"/>
    </row>
    <row r="73" spans="3:15" s="59" customFormat="1" x14ac:dyDescent="0.2">
      <c r="C73" s="58"/>
      <c r="D73" s="58"/>
      <c r="E73" s="58"/>
      <c r="F73" s="136"/>
      <c r="G73" s="128" t="s">
        <v>366</v>
      </c>
      <c r="H73" s="136"/>
      <c r="I73" s="136"/>
      <c r="J73" s="128" t="s">
        <v>367</v>
      </c>
      <c r="K73" s="136"/>
      <c r="L73" s="58"/>
      <c r="M73" s="58"/>
      <c r="N73" s="58"/>
      <c r="O73" s="58"/>
    </row>
    <row r="74" spans="3:15" s="59" customFormat="1" x14ac:dyDescent="0.2">
      <c r="C74" s="58"/>
      <c r="D74" s="58"/>
      <c r="E74" s="58"/>
      <c r="F74" s="136"/>
      <c r="G74" s="128" t="s">
        <v>368</v>
      </c>
      <c r="H74" s="136"/>
      <c r="I74" s="136"/>
      <c r="J74" s="128" t="s">
        <v>369</v>
      </c>
      <c r="K74" s="136"/>
      <c r="L74" s="58"/>
      <c r="M74" s="58"/>
      <c r="N74" s="58"/>
      <c r="O74" s="58"/>
    </row>
    <row r="75" spans="3:15" s="59" customFormat="1" x14ac:dyDescent="0.2">
      <c r="C75" s="58"/>
      <c r="D75" s="58"/>
      <c r="E75" s="58"/>
      <c r="F75" s="136"/>
      <c r="G75" s="128" t="s">
        <v>370</v>
      </c>
      <c r="H75" s="136"/>
      <c r="I75" s="136"/>
      <c r="J75" s="128" t="s">
        <v>371</v>
      </c>
      <c r="K75" s="136"/>
      <c r="L75" s="58"/>
      <c r="M75" s="58"/>
      <c r="N75" s="58"/>
      <c r="O75" s="58"/>
    </row>
    <row r="76" spans="3:15" s="59" customFormat="1" x14ac:dyDescent="0.2">
      <c r="C76" s="58"/>
      <c r="D76" s="58"/>
      <c r="E76" s="58"/>
      <c r="F76" s="136"/>
      <c r="G76" s="128" t="s">
        <v>372</v>
      </c>
      <c r="H76" s="136"/>
      <c r="I76" s="136"/>
      <c r="J76" s="128" t="s">
        <v>255</v>
      </c>
      <c r="K76" s="136"/>
      <c r="L76" s="58"/>
      <c r="M76" s="58"/>
      <c r="N76" s="58"/>
      <c r="O76" s="58"/>
    </row>
    <row r="77" spans="3:15" s="59" customFormat="1" x14ac:dyDescent="0.2">
      <c r="C77" s="58"/>
      <c r="D77" s="58"/>
      <c r="E77" s="58"/>
      <c r="F77" s="136"/>
      <c r="G77" s="128" t="s">
        <v>373</v>
      </c>
      <c r="H77" s="136"/>
      <c r="I77" s="136"/>
      <c r="J77" s="128" t="s">
        <v>374</v>
      </c>
      <c r="K77" s="136"/>
      <c r="L77" s="58"/>
      <c r="M77" s="58"/>
      <c r="N77" s="58"/>
      <c r="O77" s="58"/>
    </row>
    <row r="78" spans="3:15" s="59" customFormat="1" x14ac:dyDescent="0.2">
      <c r="C78" s="58"/>
      <c r="D78" s="58"/>
      <c r="E78" s="58"/>
      <c r="F78" s="136"/>
      <c r="G78" s="128" t="s">
        <v>375</v>
      </c>
      <c r="H78" s="136"/>
      <c r="I78" s="136"/>
      <c r="J78" s="128" t="s">
        <v>376</v>
      </c>
      <c r="K78" s="136"/>
      <c r="L78" s="58"/>
      <c r="M78" s="58"/>
      <c r="N78" s="58"/>
      <c r="O78" s="58"/>
    </row>
    <row r="79" spans="3:15" s="59" customFormat="1" x14ac:dyDescent="0.2">
      <c r="C79" s="58"/>
      <c r="D79" s="58"/>
      <c r="E79" s="58"/>
      <c r="F79" s="136"/>
      <c r="G79" s="128" t="s">
        <v>32</v>
      </c>
      <c r="H79" s="136"/>
      <c r="I79" s="136"/>
      <c r="J79" s="128" t="s">
        <v>377</v>
      </c>
      <c r="K79" s="136"/>
      <c r="L79" s="58"/>
      <c r="M79" s="58"/>
      <c r="N79" s="58"/>
      <c r="O79" s="58"/>
    </row>
    <row r="80" spans="3:15" s="59" customFormat="1" x14ac:dyDescent="0.2">
      <c r="C80" s="58"/>
      <c r="D80" s="58"/>
      <c r="E80" s="58"/>
      <c r="F80" s="136"/>
      <c r="G80" s="128" t="s">
        <v>378</v>
      </c>
      <c r="H80" s="136"/>
      <c r="I80" s="136"/>
      <c r="J80" s="128" t="s">
        <v>350</v>
      </c>
      <c r="K80" s="136"/>
      <c r="L80" s="58"/>
      <c r="M80" s="58"/>
      <c r="N80" s="58"/>
      <c r="O80" s="58"/>
    </row>
    <row r="81" spans="6:12" x14ac:dyDescent="0.2">
      <c r="F81" s="136"/>
      <c r="G81" s="128" t="s">
        <v>379</v>
      </c>
      <c r="H81" s="136"/>
      <c r="I81" s="136"/>
      <c r="J81" s="136"/>
      <c r="K81" s="136"/>
      <c r="L81" s="58"/>
    </row>
    <row r="82" spans="6:12" x14ac:dyDescent="0.2">
      <c r="F82" s="136"/>
      <c r="G82" s="128" t="s">
        <v>380</v>
      </c>
      <c r="H82" s="136"/>
      <c r="I82" s="136"/>
      <c r="J82" s="136"/>
      <c r="K82" s="136"/>
      <c r="L82" s="58"/>
    </row>
    <row r="83" spans="6:12" x14ac:dyDescent="0.2">
      <c r="F83" s="136"/>
      <c r="G83" s="128" t="s">
        <v>381</v>
      </c>
      <c r="H83" s="136"/>
      <c r="I83" s="136"/>
      <c r="J83" s="136"/>
      <c r="K83" s="136"/>
      <c r="L83" s="58"/>
    </row>
    <row r="84" spans="6:12" x14ac:dyDescent="0.2">
      <c r="F84" s="136"/>
      <c r="G84" s="128" t="s">
        <v>382</v>
      </c>
      <c r="H84" s="136"/>
      <c r="I84" s="136"/>
      <c r="J84" s="136"/>
      <c r="K84" s="136"/>
      <c r="L84" s="58"/>
    </row>
    <row r="85" spans="6:12" x14ac:dyDescent="0.2">
      <c r="F85" s="136"/>
      <c r="G85" s="128" t="s">
        <v>383</v>
      </c>
      <c r="H85" s="136"/>
      <c r="I85" s="136"/>
      <c r="J85" s="136"/>
      <c r="K85" s="136"/>
      <c r="L85" s="58"/>
    </row>
    <row r="86" spans="6:12" x14ac:dyDescent="0.2">
      <c r="F86" s="136"/>
      <c r="G86" s="128" t="s">
        <v>68</v>
      </c>
      <c r="H86" s="136"/>
      <c r="I86" s="136"/>
      <c r="J86" s="136"/>
      <c r="K86" s="136"/>
      <c r="L86" s="58"/>
    </row>
    <row r="87" spans="6:12" x14ac:dyDescent="0.2">
      <c r="F87" s="136"/>
      <c r="G87" s="128" t="s">
        <v>384</v>
      </c>
      <c r="H87" s="136"/>
      <c r="I87" s="136"/>
      <c r="J87" s="136"/>
      <c r="K87" s="136"/>
      <c r="L87" s="58"/>
    </row>
    <row r="88" spans="6:12" x14ac:dyDescent="0.2">
      <c r="F88" s="136"/>
      <c r="G88" s="128" t="s">
        <v>385</v>
      </c>
      <c r="H88" s="136"/>
      <c r="I88" s="136"/>
      <c r="J88" s="136"/>
      <c r="K88" s="136"/>
      <c r="L88" s="58"/>
    </row>
    <row r="89" spans="6:12" x14ac:dyDescent="0.2">
      <c r="F89" s="136"/>
      <c r="G89" s="128" t="s">
        <v>386</v>
      </c>
      <c r="H89" s="136"/>
      <c r="I89" s="136"/>
      <c r="J89" s="136"/>
      <c r="K89" s="136"/>
      <c r="L89" s="58"/>
    </row>
    <row r="90" spans="6:12" x14ac:dyDescent="0.2">
      <c r="F90" s="136"/>
      <c r="G90" s="128" t="s">
        <v>387</v>
      </c>
      <c r="H90" s="136"/>
      <c r="I90" s="136"/>
      <c r="J90" s="136"/>
      <c r="K90" s="136"/>
      <c r="L90" s="58"/>
    </row>
    <row r="91" spans="6:12" x14ac:dyDescent="0.2">
      <c r="F91" s="136"/>
      <c r="G91" s="128" t="s">
        <v>388</v>
      </c>
      <c r="H91" s="136"/>
      <c r="I91" s="136"/>
      <c r="J91" s="136"/>
      <c r="K91" s="136"/>
    </row>
    <row r="92" spans="6:12" x14ac:dyDescent="0.2">
      <c r="F92" s="136"/>
      <c r="G92" s="128" t="s">
        <v>389</v>
      </c>
      <c r="H92" s="136"/>
      <c r="I92" s="136"/>
      <c r="J92" s="136"/>
      <c r="K92" s="136"/>
    </row>
    <row r="93" spans="6:12" x14ac:dyDescent="0.2">
      <c r="F93" s="136"/>
      <c r="G93" s="128" t="s">
        <v>390</v>
      </c>
      <c r="H93" s="136"/>
      <c r="I93" s="136"/>
      <c r="J93" s="136"/>
      <c r="K93" s="136"/>
    </row>
    <row r="94" spans="6:12" x14ac:dyDescent="0.2">
      <c r="F94" s="136"/>
      <c r="G94" s="128" t="s">
        <v>391</v>
      </c>
      <c r="H94" s="136"/>
      <c r="I94" s="136"/>
      <c r="J94" s="136"/>
      <c r="K94" s="136"/>
    </row>
    <row r="95" spans="6:12" x14ac:dyDescent="0.2">
      <c r="F95" s="136"/>
      <c r="G95" s="128" t="s">
        <v>392</v>
      </c>
      <c r="H95" s="136"/>
      <c r="I95" s="136"/>
      <c r="J95" s="136"/>
      <c r="K95" s="136"/>
    </row>
    <row r="96" spans="6:12" x14ac:dyDescent="0.2">
      <c r="F96" s="136"/>
      <c r="G96" s="136"/>
      <c r="H96" s="136"/>
      <c r="I96" s="136"/>
      <c r="J96" s="136"/>
      <c r="K96" s="136"/>
    </row>
    <row r="97" spans="6:11" x14ac:dyDescent="0.2">
      <c r="F97" s="136"/>
      <c r="G97" s="136"/>
      <c r="H97" s="136"/>
      <c r="I97" s="136"/>
      <c r="J97" s="136"/>
      <c r="K97" s="136"/>
    </row>
    <row r="98" spans="6:11" x14ac:dyDescent="0.2">
      <c r="F98" s="136"/>
      <c r="G98" s="136"/>
      <c r="H98" s="136"/>
      <c r="I98" s="136"/>
      <c r="J98" s="136"/>
      <c r="K98" s="136"/>
    </row>
  </sheetData>
  <sheetProtection algorithmName="SHA-512" hashValue="asfz709EJ3EYsBkG4q5uyQkEu0REsiyYCC4aY7D5ZrqOsEDmfyLAql0eVmeg2pAHBloh+UJ10aOZ7ugD6YVB+w==" saltValue="sVOtXDpnEXpO+S1Dzv8VQg==" spinCount="100000" sheet="1" formatCells="0" formatColumns="0" formatRows="0" insertColumns="0" insertRows="0" insertHyperlinks="0" deleteColumns="0" deleteRows="0" selectLockedCells="1" sort="0" autoFilter="0" pivotTables="0"/>
  <mergeCells count="80">
    <mergeCell ref="C23:D23"/>
    <mergeCell ref="C56:F56"/>
    <mergeCell ref="G56:J56"/>
    <mergeCell ref="K56:O56"/>
    <mergeCell ref="C57:F57"/>
    <mergeCell ref="G57:J57"/>
    <mergeCell ref="K57:O57"/>
    <mergeCell ref="C24:D24"/>
    <mergeCell ref="E24:G24"/>
    <mergeCell ref="J27:O27"/>
    <mergeCell ref="J43:O43"/>
    <mergeCell ref="E23:G23"/>
    <mergeCell ref="H23:I24"/>
    <mergeCell ref="J23:K24"/>
    <mergeCell ref="L23:M24"/>
    <mergeCell ref="N23:O24"/>
    <mergeCell ref="C16:O16"/>
    <mergeCell ref="C9:O9"/>
    <mergeCell ref="C10:O11"/>
    <mergeCell ref="C12:D12"/>
    <mergeCell ref="E12:H12"/>
    <mergeCell ref="I12:J12"/>
    <mergeCell ref="K12:O12"/>
    <mergeCell ref="C13:D13"/>
    <mergeCell ref="E13:O13"/>
    <mergeCell ref="C14:D14"/>
    <mergeCell ref="E14:O14"/>
    <mergeCell ref="C15:O15"/>
    <mergeCell ref="B2:C4"/>
    <mergeCell ref="C5:D8"/>
    <mergeCell ref="E5:L5"/>
    <mergeCell ref="M5:O5"/>
    <mergeCell ref="E6:L6"/>
    <mergeCell ref="M6:O6"/>
    <mergeCell ref="E7:L8"/>
    <mergeCell ref="M7:O7"/>
    <mergeCell ref="M8:O8"/>
    <mergeCell ref="P17:P18"/>
    <mergeCell ref="C18:D19"/>
    <mergeCell ref="E18:F18"/>
    <mergeCell ref="G18:K18"/>
    <mergeCell ref="L18:M19"/>
    <mergeCell ref="N18:O19"/>
    <mergeCell ref="E19:F19"/>
    <mergeCell ref="G19:K19"/>
    <mergeCell ref="C17:D17"/>
    <mergeCell ref="E17:G17"/>
    <mergeCell ref="H17:I17"/>
    <mergeCell ref="J17:K17"/>
    <mergeCell ref="L17:M17"/>
    <mergeCell ref="N17:O17"/>
    <mergeCell ref="C20:D22"/>
    <mergeCell ref="E20:G22"/>
    <mergeCell ref="H20:I22"/>
    <mergeCell ref="J20:K22"/>
    <mergeCell ref="L20:O20"/>
    <mergeCell ref="C54:F54"/>
    <mergeCell ref="G54:J54"/>
    <mergeCell ref="K54:O54"/>
    <mergeCell ref="C26:O26"/>
    <mergeCell ref="P27:P28"/>
    <mergeCell ref="J28:O33"/>
    <mergeCell ref="J34:O34"/>
    <mergeCell ref="J35:O40"/>
    <mergeCell ref="J41:O41"/>
    <mergeCell ref="J42:O42"/>
    <mergeCell ref="C45:O45"/>
    <mergeCell ref="C52:O52"/>
    <mergeCell ref="C53:F53"/>
    <mergeCell ref="G53:J53"/>
    <mergeCell ref="K53:O53"/>
    <mergeCell ref="C27:I43"/>
    <mergeCell ref="C55:F55"/>
    <mergeCell ref="G55:J55"/>
    <mergeCell ref="K55:O55"/>
    <mergeCell ref="C59:O59"/>
    <mergeCell ref="C60:O60"/>
    <mergeCell ref="C58:F58"/>
    <mergeCell ref="G58:J58"/>
    <mergeCell ref="K58:O58"/>
  </mergeCells>
  <phoneticPr fontId="33" type="noConversion"/>
  <dataValidations count="5">
    <dataValidation type="list" allowBlank="1" showInputMessage="1" showErrorMessage="1" sqref="E13:O13" xr:uid="{00000000-0002-0000-0200-000000000000}">
      <formula1>$G$73:$G$95</formula1>
    </dataValidation>
    <dataValidation type="list" allowBlank="1" showInputMessage="1" showErrorMessage="1" sqref="J17:K17" xr:uid="{00000000-0002-0000-0200-000001000000}">
      <formula1>$J$69:$J$71</formula1>
    </dataValidation>
    <dataValidation type="list" allowBlank="1" showInputMessage="1" showErrorMessage="1" sqref="J20:K22" xr:uid="{00000000-0002-0000-0200-000002000000}">
      <formula1>$J$74:$J$80</formula1>
    </dataValidation>
    <dataValidation type="list" allowBlank="1" showInputMessage="1" showErrorMessage="1" sqref="E20:G22" xr:uid="{00000000-0002-0000-0200-000003000000}">
      <formula1>$J$72:$J$73</formula1>
    </dataValidation>
    <dataValidation type="list" allowBlank="1" showInputMessage="1" showErrorMessage="1" sqref="E12:H12" xr:uid="{00000000-0002-0000-0200-000004000000}">
      <formula1>$G$60:$G$63</formula1>
    </dataValidation>
  </dataValidations>
  <hyperlinks>
    <hyperlink ref="B2:C4" location="'MATRIZ DE INDICADORES'!A1" display="    REGRESAR" xr:uid="{00000000-0004-0000-0200-000000000000}"/>
  </hyperlinks>
  <pageMargins left="0.70866141732283472" right="0.70866141732283472" top="0.74803149606299213" bottom="0.74803149606299213" header="0.31496062992125984" footer="0.31496062992125984"/>
  <pageSetup paperSize="5" scale="47" orientation="landscape" r:id="rId1"/>
  <rowBreaks count="1" manualBreakCount="1">
    <brk id="60"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379905" r:id="rId4" name="Option Button 1">
              <controlPr defaultSize="0" autoFill="0" autoLine="0" autoPict="0" macro="[0]!PORCENTAJE">
                <anchor moveWithCells="1">
                  <from>
                    <xdr:col>5</xdr:col>
                    <xdr:colOff>28575</xdr:colOff>
                    <xdr:row>16</xdr:row>
                    <xdr:rowOff>142875</xdr:rowOff>
                  </from>
                  <to>
                    <xdr:col>5</xdr:col>
                    <xdr:colOff>895350</xdr:colOff>
                    <xdr:row>16</xdr:row>
                    <xdr:rowOff>333375</xdr:rowOff>
                  </to>
                </anchor>
              </controlPr>
            </control>
          </mc:Choice>
        </mc:AlternateContent>
        <mc:AlternateContent xmlns:mc="http://schemas.openxmlformats.org/markup-compatibility/2006">
          <mc:Choice Requires="x14">
            <control shapeId="379906" r:id="rId5" name="Option Button 2">
              <controlPr defaultSize="0" autoFill="0" autoLine="0" autoPict="0" macro="[0]!RELATIVO">
                <anchor moveWithCells="1">
                  <from>
                    <xdr:col>4</xdr:col>
                    <xdr:colOff>171450</xdr:colOff>
                    <xdr:row>16</xdr:row>
                    <xdr:rowOff>123825</xdr:rowOff>
                  </from>
                  <to>
                    <xdr:col>5</xdr:col>
                    <xdr:colOff>47625</xdr:colOff>
                    <xdr:row>16</xdr:row>
                    <xdr:rowOff>333375</xdr:rowOff>
                  </to>
                </anchor>
              </controlPr>
            </control>
          </mc:Choice>
        </mc:AlternateContent>
        <mc:AlternateContent xmlns:mc="http://schemas.openxmlformats.org/markup-compatibility/2006">
          <mc:Choice Requires="x14">
            <control shapeId="379907" r:id="rId6" name="Option Button 3">
              <controlPr defaultSize="0" autoFill="0" autoLine="0" autoPict="0" macro="[0]!RELATIVO">
                <anchor moveWithCells="1">
                  <from>
                    <xdr:col>5</xdr:col>
                    <xdr:colOff>895350</xdr:colOff>
                    <xdr:row>16</xdr:row>
                    <xdr:rowOff>123825</xdr:rowOff>
                  </from>
                  <to>
                    <xdr:col>7</xdr:col>
                    <xdr:colOff>104775</xdr:colOff>
                    <xdr:row>16</xdr:row>
                    <xdr:rowOff>333375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5000000}">
          <x14:formula1>
            <xm:f>ITEM!$A$1:$A$4</xm:f>
          </x14:formula1>
          <xm:sqref>J23 N23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5">
    <tabColor theme="8" tint="-0.249977111117893"/>
    <pageSetUpPr fitToPage="1"/>
  </sheetPr>
  <dimension ref="A1:AB101"/>
  <sheetViews>
    <sheetView topLeftCell="A34" zoomScale="85" zoomScaleNormal="85" zoomScaleSheetLayoutView="70" workbookViewId="0">
      <selection activeCell="J23" sqref="J23:K24"/>
    </sheetView>
  </sheetViews>
  <sheetFormatPr baseColWidth="10" defaultColWidth="11.42578125" defaultRowHeight="15" x14ac:dyDescent="0.2"/>
  <cols>
    <col min="1" max="1" width="4" style="13" customWidth="1"/>
    <col min="2" max="2" width="6.7109375" style="13" customWidth="1"/>
    <col min="3" max="3" width="24.85546875" style="12" customWidth="1"/>
    <col min="4" max="4" width="15.140625" style="12" customWidth="1"/>
    <col min="5" max="5" width="12.7109375" style="12" customWidth="1"/>
    <col min="6" max="6" width="15.140625" style="12" customWidth="1"/>
    <col min="7" max="7" width="14" style="12" customWidth="1"/>
    <col min="8" max="8" width="11.42578125" style="12"/>
    <col min="9" max="9" width="12.85546875" style="12" customWidth="1"/>
    <col min="10" max="10" width="15.5703125" style="12" customWidth="1"/>
    <col min="11" max="11" width="17.7109375" style="12" customWidth="1"/>
    <col min="12" max="12" width="18.85546875" style="12" customWidth="1"/>
    <col min="13" max="13" width="13.5703125" style="12" customWidth="1"/>
    <col min="14" max="14" width="13.140625" style="12" customWidth="1"/>
    <col min="15" max="15" width="14.85546875" style="12" customWidth="1"/>
    <col min="16" max="16" width="6.7109375" style="13" customWidth="1"/>
    <col min="17" max="16384" width="11.42578125" style="13"/>
  </cols>
  <sheetData>
    <row r="1" spans="2:16" s="14" customFormat="1" ht="8.25" customHeight="1" x14ac:dyDescent="0.25">
      <c r="C1" s="15"/>
      <c r="D1" s="15"/>
      <c r="E1" s="15"/>
      <c r="F1" s="15"/>
      <c r="G1" s="15"/>
      <c r="H1" s="15"/>
      <c r="I1" s="15"/>
      <c r="J1" s="15"/>
      <c r="K1" s="15"/>
      <c r="L1" s="15"/>
      <c r="M1" s="15"/>
      <c r="N1" s="15"/>
      <c r="O1" s="15"/>
    </row>
    <row r="2" spans="2:16" s="14" customFormat="1" ht="15.75" customHeight="1" x14ac:dyDescent="0.25">
      <c r="B2" s="301" t="s">
        <v>238</v>
      </c>
      <c r="C2" s="301"/>
      <c r="D2" s="4"/>
      <c r="E2" s="4"/>
      <c r="F2" s="4"/>
      <c r="G2" s="4"/>
      <c r="H2" s="4"/>
      <c r="I2" s="4"/>
      <c r="J2" s="4"/>
      <c r="K2" s="4"/>
      <c r="L2" s="4"/>
      <c r="M2" s="4"/>
      <c r="N2" s="4"/>
      <c r="O2" s="4"/>
      <c r="P2" s="11"/>
    </row>
    <row r="3" spans="2:16" s="14" customFormat="1" ht="15.75" customHeight="1" x14ac:dyDescent="0.25">
      <c r="B3" s="301"/>
      <c r="C3" s="301"/>
      <c r="D3" s="4"/>
      <c r="E3" s="4"/>
      <c r="F3" s="4"/>
      <c r="G3" s="4"/>
      <c r="H3" s="4"/>
      <c r="I3" s="4"/>
      <c r="J3" s="4"/>
      <c r="K3" s="4"/>
      <c r="L3" s="4"/>
      <c r="M3" s="4"/>
      <c r="N3" s="4"/>
      <c r="O3" s="4"/>
      <c r="P3" s="11"/>
    </row>
    <row r="4" spans="2:16" s="14" customFormat="1" ht="15" customHeight="1" x14ac:dyDescent="0.25">
      <c r="B4" s="301"/>
      <c r="C4" s="301"/>
      <c r="D4" s="4"/>
      <c r="E4" s="4"/>
      <c r="F4" s="4"/>
      <c r="G4" s="4"/>
      <c r="H4" s="4"/>
      <c r="I4" s="4"/>
      <c r="J4" s="4"/>
      <c r="K4" s="4"/>
      <c r="L4" s="4"/>
      <c r="M4" s="4"/>
      <c r="N4" s="4"/>
      <c r="O4" s="4"/>
      <c r="P4" s="11"/>
    </row>
    <row r="5" spans="2:16" s="14" customFormat="1" ht="15.75" customHeight="1" x14ac:dyDescent="0.25">
      <c r="B5" s="11"/>
      <c r="C5" s="302"/>
      <c r="D5" s="303"/>
      <c r="E5" s="308" t="s">
        <v>0</v>
      </c>
      <c r="F5" s="221"/>
      <c r="G5" s="221"/>
      <c r="H5" s="221"/>
      <c r="I5" s="221"/>
      <c r="J5" s="221"/>
      <c r="K5" s="221"/>
      <c r="L5" s="222"/>
      <c r="M5" s="221" t="s">
        <v>1</v>
      </c>
      <c r="N5" s="221"/>
      <c r="O5" s="222"/>
      <c r="P5" s="11"/>
    </row>
    <row r="6" spans="2:16" s="14" customFormat="1" ht="15.75" customHeight="1" x14ac:dyDescent="0.25">
      <c r="B6" s="61"/>
      <c r="C6" s="304"/>
      <c r="D6" s="305"/>
      <c r="E6" s="308" t="s">
        <v>2</v>
      </c>
      <c r="F6" s="221"/>
      <c r="G6" s="221"/>
      <c r="H6" s="221"/>
      <c r="I6" s="221"/>
      <c r="J6" s="221"/>
      <c r="K6" s="221"/>
      <c r="L6" s="222"/>
      <c r="M6" s="221" t="s">
        <v>3</v>
      </c>
      <c r="N6" s="221"/>
      <c r="O6" s="222"/>
      <c r="P6" s="11"/>
    </row>
    <row r="7" spans="2:16" s="14" customFormat="1" ht="15.75" customHeight="1" x14ac:dyDescent="0.25">
      <c r="B7" s="11"/>
      <c r="C7" s="304"/>
      <c r="D7" s="305"/>
      <c r="E7" s="309" t="s">
        <v>4</v>
      </c>
      <c r="F7" s="310"/>
      <c r="G7" s="310"/>
      <c r="H7" s="310"/>
      <c r="I7" s="310"/>
      <c r="J7" s="310"/>
      <c r="K7" s="310"/>
      <c r="L7" s="311"/>
      <c r="M7" s="221" t="s">
        <v>5</v>
      </c>
      <c r="N7" s="221"/>
      <c r="O7" s="222"/>
      <c r="P7" s="11"/>
    </row>
    <row r="8" spans="2:16" s="14" customFormat="1" ht="15.75" customHeight="1" x14ac:dyDescent="0.25">
      <c r="B8" s="11"/>
      <c r="C8" s="306"/>
      <c r="D8" s="307"/>
      <c r="E8" s="312"/>
      <c r="F8" s="313"/>
      <c r="G8" s="313"/>
      <c r="H8" s="313"/>
      <c r="I8" s="313"/>
      <c r="J8" s="313"/>
      <c r="K8" s="313"/>
      <c r="L8" s="314"/>
      <c r="M8" s="221" t="s">
        <v>393</v>
      </c>
      <c r="N8" s="221"/>
      <c r="O8" s="222"/>
      <c r="P8" s="11"/>
    </row>
    <row r="9" spans="2:16" s="14" customFormat="1" ht="15.75" customHeight="1" x14ac:dyDescent="0.25">
      <c r="B9" s="11"/>
      <c r="C9" s="380"/>
      <c r="D9" s="380"/>
      <c r="E9" s="380"/>
      <c r="F9" s="380"/>
      <c r="G9" s="380"/>
      <c r="H9" s="380"/>
      <c r="I9" s="380"/>
      <c r="J9" s="380"/>
      <c r="K9" s="380"/>
      <c r="L9" s="380"/>
      <c r="M9" s="380"/>
      <c r="N9" s="380"/>
      <c r="O9" s="380"/>
      <c r="P9" s="11"/>
    </row>
    <row r="10" spans="2:16" s="14" customFormat="1" ht="15.75" customHeight="1" x14ac:dyDescent="0.25">
      <c r="B10" s="11"/>
      <c r="C10" s="298" t="s">
        <v>240</v>
      </c>
      <c r="D10" s="298"/>
      <c r="E10" s="298"/>
      <c r="F10" s="298"/>
      <c r="G10" s="298"/>
      <c r="H10" s="298"/>
      <c r="I10" s="298"/>
      <c r="J10" s="298"/>
      <c r="K10" s="298"/>
      <c r="L10" s="298"/>
      <c r="M10" s="298"/>
      <c r="N10" s="298"/>
      <c r="O10" s="298"/>
      <c r="P10" s="11"/>
    </row>
    <row r="11" spans="2:16" s="14" customFormat="1" ht="15" customHeight="1" x14ac:dyDescent="0.25">
      <c r="B11" s="11"/>
      <c r="C11" s="298"/>
      <c r="D11" s="298"/>
      <c r="E11" s="298"/>
      <c r="F11" s="298"/>
      <c r="G11" s="298"/>
      <c r="H11" s="298"/>
      <c r="I11" s="298"/>
      <c r="J11" s="298"/>
      <c r="K11" s="298"/>
      <c r="L11" s="298"/>
      <c r="M11" s="298"/>
      <c r="N11" s="298"/>
      <c r="O11" s="298"/>
      <c r="P11" s="11"/>
    </row>
    <row r="12" spans="2:16" s="14" customFormat="1" x14ac:dyDescent="0.25">
      <c r="B12" s="11"/>
      <c r="C12" s="245" t="s">
        <v>241</v>
      </c>
      <c r="D12" s="245"/>
      <c r="E12" s="381" t="s">
        <v>242</v>
      </c>
      <c r="F12" s="381"/>
      <c r="G12" s="381"/>
      <c r="H12" s="381"/>
      <c r="I12" s="245" t="s">
        <v>243</v>
      </c>
      <c r="J12" s="245"/>
      <c r="K12" s="300" t="s">
        <v>108</v>
      </c>
      <c r="L12" s="300"/>
      <c r="M12" s="300"/>
      <c r="N12" s="300"/>
      <c r="O12" s="300"/>
      <c r="P12" s="11"/>
    </row>
    <row r="13" spans="2:16" s="14" customFormat="1" x14ac:dyDescent="0.25">
      <c r="B13" s="11"/>
      <c r="C13" s="315" t="s">
        <v>12</v>
      </c>
      <c r="D13" s="315"/>
      <c r="E13" s="382" t="s">
        <v>32</v>
      </c>
      <c r="F13" s="383"/>
      <c r="G13" s="383"/>
      <c r="H13" s="383"/>
      <c r="I13" s="383"/>
      <c r="J13" s="383"/>
      <c r="K13" s="383"/>
      <c r="L13" s="383"/>
      <c r="M13" s="383"/>
      <c r="N13" s="383"/>
      <c r="O13" s="383"/>
      <c r="P13" s="11"/>
    </row>
    <row r="14" spans="2:16" s="14" customFormat="1" x14ac:dyDescent="0.25">
      <c r="B14" s="11"/>
      <c r="C14" s="315" t="s">
        <v>244</v>
      </c>
      <c r="D14" s="315"/>
      <c r="E14" s="317" t="s">
        <v>245</v>
      </c>
      <c r="F14" s="317"/>
      <c r="G14" s="317"/>
      <c r="H14" s="317"/>
      <c r="I14" s="317"/>
      <c r="J14" s="317"/>
      <c r="K14" s="317"/>
      <c r="L14" s="317"/>
      <c r="M14" s="317"/>
      <c r="N14" s="317"/>
      <c r="O14" s="317"/>
      <c r="P14" s="11"/>
    </row>
    <row r="15" spans="2:16" s="14" customFormat="1" x14ac:dyDescent="0.25">
      <c r="B15" s="11"/>
      <c r="C15" s="384"/>
      <c r="D15" s="367"/>
      <c r="E15" s="367"/>
      <c r="F15" s="367"/>
      <c r="G15" s="367"/>
      <c r="H15" s="367"/>
      <c r="I15" s="367"/>
      <c r="J15" s="367"/>
      <c r="K15" s="367"/>
      <c r="L15" s="367"/>
      <c r="M15" s="367"/>
      <c r="N15" s="367"/>
      <c r="O15" s="368"/>
      <c r="P15" s="11"/>
    </row>
    <row r="16" spans="2:16" s="14" customFormat="1" x14ac:dyDescent="0.25">
      <c r="B16" s="11"/>
      <c r="C16" s="346" t="s">
        <v>246</v>
      </c>
      <c r="D16" s="346"/>
      <c r="E16" s="346"/>
      <c r="F16" s="346"/>
      <c r="G16" s="346"/>
      <c r="H16" s="346"/>
      <c r="I16" s="346"/>
      <c r="J16" s="346"/>
      <c r="K16" s="346"/>
      <c r="L16" s="346"/>
      <c r="M16" s="346"/>
      <c r="N16" s="346"/>
      <c r="O16" s="346"/>
      <c r="P16" s="11"/>
    </row>
    <row r="17" spans="2:16" s="14" customFormat="1" ht="25.5" customHeight="1" x14ac:dyDescent="0.25">
      <c r="B17" s="11"/>
      <c r="C17" s="315" t="s">
        <v>344</v>
      </c>
      <c r="D17" s="315"/>
      <c r="E17" s="323">
        <v>1</v>
      </c>
      <c r="F17" s="324"/>
      <c r="G17" s="325"/>
      <c r="H17" s="315" t="s">
        <v>20</v>
      </c>
      <c r="I17" s="315"/>
      <c r="J17" s="321" t="s">
        <v>248</v>
      </c>
      <c r="K17" s="322"/>
      <c r="L17" s="315" t="s">
        <v>22</v>
      </c>
      <c r="M17" s="315"/>
      <c r="N17" s="379">
        <v>0.95</v>
      </c>
      <c r="O17" s="379"/>
      <c r="P17" s="348"/>
    </row>
    <row r="18" spans="2:16" s="14" customFormat="1" ht="30" customHeight="1" x14ac:dyDescent="0.25">
      <c r="B18" s="11"/>
      <c r="C18" s="315" t="s">
        <v>249</v>
      </c>
      <c r="D18" s="315"/>
      <c r="E18" s="315" t="s">
        <v>345</v>
      </c>
      <c r="F18" s="315"/>
      <c r="G18" s="369" t="s">
        <v>394</v>
      </c>
      <c r="H18" s="370"/>
      <c r="I18" s="370"/>
      <c r="J18" s="370"/>
      <c r="K18" s="371"/>
      <c r="L18" s="284" t="s">
        <v>250</v>
      </c>
      <c r="M18" s="285"/>
      <c r="N18" s="372" t="s">
        <v>347</v>
      </c>
      <c r="O18" s="373"/>
      <c r="P18" s="348"/>
    </row>
    <row r="19" spans="2:16" s="14" customFormat="1" ht="15.75" customHeight="1" x14ac:dyDescent="0.25">
      <c r="B19" s="11"/>
      <c r="C19" s="315"/>
      <c r="D19" s="315"/>
      <c r="E19" s="315" t="s">
        <v>348</v>
      </c>
      <c r="F19" s="315"/>
      <c r="G19" s="376" t="s">
        <v>349</v>
      </c>
      <c r="H19" s="377"/>
      <c r="I19" s="377"/>
      <c r="J19" s="377"/>
      <c r="K19" s="378"/>
      <c r="L19" s="286"/>
      <c r="M19" s="287"/>
      <c r="N19" s="374"/>
      <c r="O19" s="375"/>
      <c r="P19" s="11"/>
    </row>
    <row r="20" spans="2:16" s="14" customFormat="1" ht="15.75" customHeight="1" x14ac:dyDescent="0.25">
      <c r="B20" s="11"/>
      <c r="C20" s="284" t="s">
        <v>252</v>
      </c>
      <c r="D20" s="285"/>
      <c r="E20" s="246" t="s">
        <v>253</v>
      </c>
      <c r="F20" s="274"/>
      <c r="G20" s="247"/>
      <c r="H20" s="255" t="s">
        <v>254</v>
      </c>
      <c r="I20" s="256"/>
      <c r="J20" s="246" t="s">
        <v>350</v>
      </c>
      <c r="K20" s="247"/>
      <c r="L20" s="252" t="s">
        <v>256</v>
      </c>
      <c r="M20" s="253"/>
      <c r="N20" s="253"/>
      <c r="O20" s="254"/>
      <c r="P20" s="11"/>
    </row>
    <row r="21" spans="2:16" s="14" customFormat="1" ht="15.75" customHeight="1" x14ac:dyDescent="0.25">
      <c r="B21" s="11"/>
      <c r="C21" s="329"/>
      <c r="D21" s="330"/>
      <c r="E21" s="248"/>
      <c r="F21" s="275"/>
      <c r="G21" s="249"/>
      <c r="H21" s="272"/>
      <c r="I21" s="273"/>
      <c r="J21" s="248"/>
      <c r="K21" s="249"/>
      <c r="L21" s="40" t="s">
        <v>257</v>
      </c>
      <c r="M21" s="40" t="s">
        <v>258</v>
      </c>
      <c r="N21" s="40" t="s">
        <v>259</v>
      </c>
      <c r="O21" s="40" t="s">
        <v>260</v>
      </c>
      <c r="P21" s="11"/>
    </row>
    <row r="22" spans="2:16" s="14" customFormat="1" ht="15.75" customHeight="1" x14ac:dyDescent="0.25">
      <c r="B22" s="11"/>
      <c r="C22" s="286"/>
      <c r="D22" s="287"/>
      <c r="E22" s="250"/>
      <c r="F22" s="276"/>
      <c r="G22" s="251"/>
      <c r="H22" s="257"/>
      <c r="I22" s="258"/>
      <c r="J22" s="250"/>
      <c r="K22" s="251"/>
      <c r="L22" s="129" t="s">
        <v>550</v>
      </c>
      <c r="M22" s="130" t="s">
        <v>548</v>
      </c>
      <c r="N22" s="131" t="s">
        <v>549</v>
      </c>
      <c r="O22" s="132" t="s">
        <v>353</v>
      </c>
      <c r="P22" s="11"/>
    </row>
    <row r="23" spans="2:16" s="14" customFormat="1" ht="26.25" customHeight="1" x14ac:dyDescent="0.25">
      <c r="B23" s="11"/>
      <c r="C23" s="315" t="s">
        <v>355</v>
      </c>
      <c r="D23" s="315"/>
      <c r="E23" s="385" t="s">
        <v>356</v>
      </c>
      <c r="F23" s="385"/>
      <c r="G23" s="385"/>
      <c r="H23" s="390" t="s">
        <v>263</v>
      </c>
      <c r="I23" s="256"/>
      <c r="J23" s="266" t="s">
        <v>41</v>
      </c>
      <c r="K23" s="266"/>
      <c r="L23" s="315" t="s">
        <v>264</v>
      </c>
      <c r="M23" s="315"/>
      <c r="N23" s="266" t="s">
        <v>41</v>
      </c>
      <c r="O23" s="266"/>
      <c r="P23" s="11"/>
    </row>
    <row r="24" spans="2:16" s="14" customFormat="1" ht="26.25" customHeight="1" x14ac:dyDescent="0.25">
      <c r="B24" s="11"/>
      <c r="C24" s="315" t="s">
        <v>357</v>
      </c>
      <c r="D24" s="315"/>
      <c r="E24" s="385" t="s">
        <v>356</v>
      </c>
      <c r="F24" s="385"/>
      <c r="G24" s="385"/>
      <c r="H24" s="391"/>
      <c r="I24" s="258"/>
      <c r="J24" s="266"/>
      <c r="K24" s="266"/>
      <c r="L24" s="315"/>
      <c r="M24" s="315"/>
      <c r="N24" s="266"/>
      <c r="O24" s="266"/>
      <c r="P24" s="11"/>
    </row>
    <row r="25" spans="2:16" s="14" customFormat="1" ht="15.75" customHeight="1" x14ac:dyDescent="0.25">
      <c r="B25" s="11"/>
      <c r="C25" s="10"/>
      <c r="D25" s="10"/>
      <c r="E25" s="36"/>
      <c r="F25" s="36"/>
      <c r="G25" s="10"/>
      <c r="H25" s="10"/>
      <c r="I25" s="10"/>
      <c r="J25" s="36"/>
      <c r="K25" s="36"/>
      <c r="L25" s="10"/>
      <c r="M25" s="10"/>
      <c r="N25" s="36"/>
      <c r="O25" s="36"/>
      <c r="P25" s="11"/>
    </row>
    <row r="26" spans="2:16" s="14" customFormat="1" ht="15" customHeight="1" x14ac:dyDescent="0.25">
      <c r="B26" s="11"/>
      <c r="C26" s="346" t="s">
        <v>265</v>
      </c>
      <c r="D26" s="346"/>
      <c r="E26" s="346"/>
      <c r="F26" s="346"/>
      <c r="G26" s="346"/>
      <c r="H26" s="346"/>
      <c r="I26" s="346"/>
      <c r="J26" s="347"/>
      <c r="K26" s="347"/>
      <c r="L26" s="347"/>
      <c r="M26" s="347"/>
      <c r="N26" s="347"/>
      <c r="O26" s="347"/>
      <c r="P26" s="11"/>
    </row>
    <row r="27" spans="2:16" s="14" customFormat="1" ht="15" customHeight="1" x14ac:dyDescent="0.25">
      <c r="B27" s="11"/>
      <c r="C27" s="367"/>
      <c r="D27" s="367"/>
      <c r="E27" s="367"/>
      <c r="F27" s="367"/>
      <c r="G27" s="367"/>
      <c r="H27" s="367"/>
      <c r="I27" s="368"/>
      <c r="J27" s="386" t="s">
        <v>358</v>
      </c>
      <c r="K27" s="387"/>
      <c r="L27" s="387"/>
      <c r="M27" s="387"/>
      <c r="N27" s="387"/>
      <c r="O27" s="387"/>
      <c r="P27" s="348"/>
    </row>
    <row r="28" spans="2:16" s="14" customFormat="1" ht="16.5" customHeight="1" x14ac:dyDescent="0.25">
      <c r="B28" s="11"/>
      <c r="C28" s="367"/>
      <c r="D28" s="367"/>
      <c r="E28" s="367"/>
      <c r="F28" s="367"/>
      <c r="G28" s="367"/>
      <c r="H28" s="367"/>
      <c r="I28" s="368"/>
      <c r="J28" s="398" t="s">
        <v>395</v>
      </c>
      <c r="K28" s="399"/>
      <c r="L28" s="399"/>
      <c r="M28" s="399"/>
      <c r="N28" s="399"/>
      <c r="O28" s="399"/>
      <c r="P28" s="348"/>
    </row>
    <row r="29" spans="2:16" s="14" customFormat="1" ht="15.75" customHeight="1" x14ac:dyDescent="0.25">
      <c r="B29" s="11"/>
      <c r="C29" s="367"/>
      <c r="D29" s="367"/>
      <c r="E29" s="367"/>
      <c r="F29" s="367"/>
      <c r="G29" s="367"/>
      <c r="H29" s="367"/>
      <c r="I29" s="368"/>
      <c r="J29" s="400"/>
      <c r="K29" s="401"/>
      <c r="L29" s="401"/>
      <c r="M29" s="401"/>
      <c r="N29" s="401"/>
      <c r="O29" s="401"/>
      <c r="P29" s="11"/>
    </row>
    <row r="30" spans="2:16" s="14" customFormat="1" ht="15.75" customHeight="1" x14ac:dyDescent="0.25">
      <c r="B30" s="11"/>
      <c r="C30" s="367"/>
      <c r="D30" s="367"/>
      <c r="E30" s="367"/>
      <c r="F30" s="367"/>
      <c r="G30" s="367"/>
      <c r="H30" s="367"/>
      <c r="I30" s="368"/>
      <c r="J30" s="400"/>
      <c r="K30" s="401"/>
      <c r="L30" s="401"/>
      <c r="M30" s="401"/>
      <c r="N30" s="401"/>
      <c r="O30" s="401"/>
      <c r="P30" s="11"/>
    </row>
    <row r="31" spans="2:16" s="14" customFormat="1" x14ac:dyDescent="0.25">
      <c r="B31" s="11"/>
      <c r="C31" s="367"/>
      <c r="D31" s="367"/>
      <c r="E31" s="367"/>
      <c r="F31" s="367"/>
      <c r="G31" s="367"/>
      <c r="H31" s="367"/>
      <c r="I31" s="368"/>
      <c r="J31" s="400"/>
      <c r="K31" s="401"/>
      <c r="L31" s="401"/>
      <c r="M31" s="401"/>
      <c r="N31" s="401"/>
      <c r="O31" s="401"/>
      <c r="P31" s="11"/>
    </row>
    <row r="32" spans="2:16" s="14" customFormat="1" ht="127.5" customHeight="1" x14ac:dyDescent="0.25">
      <c r="B32" s="11"/>
      <c r="C32" s="367"/>
      <c r="D32" s="367"/>
      <c r="E32" s="367"/>
      <c r="F32" s="367"/>
      <c r="G32" s="367"/>
      <c r="H32" s="367"/>
      <c r="I32" s="368"/>
      <c r="J32" s="400"/>
      <c r="K32" s="401"/>
      <c r="L32" s="401"/>
      <c r="M32" s="401"/>
      <c r="N32" s="401"/>
      <c r="O32" s="401"/>
      <c r="P32" s="11"/>
    </row>
    <row r="33" spans="2:16" s="14" customFormat="1" ht="59.25" customHeight="1" x14ac:dyDescent="0.25">
      <c r="B33" s="11"/>
      <c r="C33" s="367"/>
      <c r="D33" s="367"/>
      <c r="E33" s="367"/>
      <c r="F33" s="367"/>
      <c r="G33" s="367"/>
      <c r="H33" s="367"/>
      <c r="I33" s="368"/>
      <c r="J33" s="402"/>
      <c r="K33" s="403"/>
      <c r="L33" s="403"/>
      <c r="M33" s="403"/>
      <c r="N33" s="403"/>
      <c r="O33" s="403"/>
      <c r="P33" s="11"/>
    </row>
    <row r="34" spans="2:16" s="14" customFormat="1" ht="15.75" customHeight="1" x14ac:dyDescent="0.25">
      <c r="B34" s="11"/>
      <c r="C34" s="367"/>
      <c r="D34" s="367"/>
      <c r="E34" s="367"/>
      <c r="F34" s="367"/>
      <c r="G34" s="367"/>
      <c r="H34" s="367"/>
      <c r="I34" s="368"/>
      <c r="J34" s="354" t="s">
        <v>361</v>
      </c>
      <c r="K34" s="355"/>
      <c r="L34" s="355"/>
      <c r="M34" s="355"/>
      <c r="N34" s="355"/>
      <c r="O34" s="355"/>
      <c r="P34" s="11"/>
    </row>
    <row r="35" spans="2:16" s="14" customFormat="1" ht="16.5" customHeight="1" x14ac:dyDescent="0.25">
      <c r="B35" s="11"/>
      <c r="C35" s="367"/>
      <c r="D35" s="367"/>
      <c r="E35" s="367"/>
      <c r="F35" s="367"/>
      <c r="G35" s="367"/>
      <c r="H35" s="367"/>
      <c r="I35" s="368"/>
      <c r="J35" s="404" t="s">
        <v>396</v>
      </c>
      <c r="K35" s="405"/>
      <c r="L35" s="405"/>
      <c r="M35" s="405"/>
      <c r="N35" s="405"/>
      <c r="O35" s="405"/>
      <c r="P35" s="11"/>
    </row>
    <row r="36" spans="2:16" s="14" customFormat="1" ht="15.75" customHeight="1" x14ac:dyDescent="0.25">
      <c r="B36" s="11"/>
      <c r="C36" s="367"/>
      <c r="D36" s="367"/>
      <c r="E36" s="367"/>
      <c r="F36" s="367"/>
      <c r="G36" s="367"/>
      <c r="H36" s="367"/>
      <c r="I36" s="368"/>
      <c r="J36" s="406"/>
      <c r="K36" s="407"/>
      <c r="L36" s="407"/>
      <c r="M36" s="407"/>
      <c r="N36" s="407"/>
      <c r="O36" s="407"/>
      <c r="P36" s="11"/>
    </row>
    <row r="37" spans="2:16" s="14" customFormat="1" ht="48.75" customHeight="1" x14ac:dyDescent="0.25">
      <c r="B37" s="11"/>
      <c r="C37" s="367"/>
      <c r="D37" s="367"/>
      <c r="E37" s="367"/>
      <c r="F37" s="367"/>
      <c r="G37" s="367"/>
      <c r="H37" s="367"/>
      <c r="I37" s="368"/>
      <c r="J37" s="406"/>
      <c r="K37" s="407"/>
      <c r="L37" s="407"/>
      <c r="M37" s="407"/>
      <c r="N37" s="407"/>
      <c r="O37" s="407"/>
      <c r="P37" s="11"/>
    </row>
    <row r="38" spans="2:16" s="14" customFormat="1" ht="45.75" customHeight="1" x14ac:dyDescent="0.25">
      <c r="B38" s="11"/>
      <c r="C38" s="367"/>
      <c r="D38" s="367"/>
      <c r="E38" s="367"/>
      <c r="F38" s="367"/>
      <c r="G38" s="367"/>
      <c r="H38" s="367"/>
      <c r="I38" s="368"/>
      <c r="J38" s="406"/>
      <c r="K38" s="407"/>
      <c r="L38" s="407"/>
      <c r="M38" s="407"/>
      <c r="N38" s="407"/>
      <c r="O38" s="407"/>
      <c r="P38" s="11"/>
    </row>
    <row r="39" spans="2:16" s="14" customFormat="1" ht="42.75" customHeight="1" x14ac:dyDescent="0.25">
      <c r="B39" s="11"/>
      <c r="C39" s="367"/>
      <c r="D39" s="367"/>
      <c r="E39" s="367"/>
      <c r="F39" s="367"/>
      <c r="G39" s="367"/>
      <c r="H39" s="367"/>
      <c r="I39" s="368"/>
      <c r="J39" s="406"/>
      <c r="K39" s="407"/>
      <c r="L39" s="407"/>
      <c r="M39" s="407"/>
      <c r="N39" s="407"/>
      <c r="O39" s="407"/>
      <c r="P39" s="11"/>
    </row>
    <row r="40" spans="2:16" s="14" customFormat="1" ht="16.5" customHeight="1" x14ac:dyDescent="0.25">
      <c r="B40" s="11"/>
      <c r="C40" s="367"/>
      <c r="D40" s="367"/>
      <c r="E40" s="367"/>
      <c r="F40" s="367"/>
      <c r="G40" s="367"/>
      <c r="H40" s="367"/>
      <c r="I40" s="368"/>
      <c r="J40" s="408"/>
      <c r="K40" s="409"/>
      <c r="L40" s="409"/>
      <c r="M40" s="409"/>
      <c r="N40" s="409"/>
      <c r="O40" s="409"/>
      <c r="P40" s="11"/>
    </row>
    <row r="41" spans="2:16" s="14" customFormat="1" ht="15.75" customHeight="1" x14ac:dyDescent="0.25">
      <c r="B41" s="11"/>
      <c r="C41" s="367"/>
      <c r="D41" s="367"/>
      <c r="E41" s="367"/>
      <c r="F41" s="367"/>
      <c r="G41" s="367"/>
      <c r="H41" s="367"/>
      <c r="I41" s="368"/>
      <c r="J41" s="354" t="s">
        <v>270</v>
      </c>
      <c r="K41" s="355"/>
      <c r="L41" s="355"/>
      <c r="M41" s="355"/>
      <c r="N41" s="355"/>
      <c r="O41" s="355"/>
      <c r="P41" s="11"/>
    </row>
    <row r="42" spans="2:16" s="14" customFormat="1" ht="15.75" customHeight="1" x14ac:dyDescent="0.25">
      <c r="B42" s="11"/>
      <c r="C42" s="367"/>
      <c r="D42" s="367"/>
      <c r="E42" s="367"/>
      <c r="F42" s="367"/>
      <c r="G42" s="367"/>
      <c r="H42" s="367"/>
      <c r="I42" s="368"/>
      <c r="J42" s="361" t="str">
        <f>E14</f>
        <v>Vicerrectoría Académica</v>
      </c>
      <c r="K42" s="362"/>
      <c r="L42" s="362"/>
      <c r="M42" s="362"/>
      <c r="N42" s="362"/>
      <c r="O42" s="362"/>
      <c r="P42" s="11"/>
    </row>
    <row r="43" spans="2:16" s="14" customFormat="1" ht="16.5" customHeight="1" x14ac:dyDescent="0.25">
      <c r="B43" s="11"/>
      <c r="C43" s="367"/>
      <c r="D43" s="367"/>
      <c r="E43" s="367"/>
      <c r="F43" s="367"/>
      <c r="G43" s="367"/>
      <c r="H43" s="367"/>
      <c r="I43" s="368"/>
      <c r="J43" s="388"/>
      <c r="K43" s="389"/>
      <c r="L43" s="389"/>
      <c r="M43" s="389"/>
      <c r="N43" s="389"/>
      <c r="O43" s="389"/>
      <c r="P43" s="11"/>
    </row>
    <row r="44" spans="2:16" s="14" customFormat="1" ht="16.5" customHeight="1" x14ac:dyDescent="0.25">
      <c r="B44" s="11"/>
      <c r="C44" s="5"/>
      <c r="D44" s="5"/>
      <c r="E44" s="5"/>
      <c r="F44" s="5"/>
      <c r="G44" s="5"/>
      <c r="H44" s="5"/>
      <c r="I44" s="5"/>
      <c r="J44" s="5"/>
      <c r="K44" s="5"/>
      <c r="L44" s="5"/>
      <c r="M44" s="5"/>
      <c r="N44" s="5"/>
      <c r="O44" s="5"/>
      <c r="P44" s="11"/>
    </row>
    <row r="45" spans="2:16" s="17" customFormat="1" ht="15" customHeight="1" x14ac:dyDescent="0.25">
      <c r="B45" s="16"/>
      <c r="C45" s="363" t="s">
        <v>271</v>
      </c>
      <c r="D45" s="365"/>
      <c r="E45" s="365"/>
      <c r="F45" s="365"/>
      <c r="G45" s="365"/>
      <c r="H45" s="365"/>
      <c r="I45" s="365"/>
      <c r="J45" s="365"/>
      <c r="K45" s="365"/>
      <c r="L45" s="365"/>
      <c r="M45" s="365"/>
      <c r="N45" s="365"/>
      <c r="O45" s="366"/>
      <c r="P45" s="16"/>
    </row>
    <row r="46" spans="2:16" s="17" customFormat="1" x14ac:dyDescent="0.25">
      <c r="B46" s="16"/>
      <c r="C46" s="52" t="s">
        <v>9</v>
      </c>
      <c r="D46" s="40" t="str">
        <f ca="1">IF(J23="MENSUAL","ENERO",IF(J23="TRIMESTRAL","MARZO",IF(J23="SEMESTRAL","JUNIO",IF(J23="ANUAL",YEAR(TODAY()),""))))</f>
        <v>JUNIO</v>
      </c>
      <c r="E46" s="40" t="s">
        <v>273</v>
      </c>
      <c r="F46" s="40" t="str">
        <f>IF(J23="MENSUAL","MARZO",IF(J23="TRIMESTRAL","SEPTIEMBRE",""))</f>
        <v/>
      </c>
      <c r="G46" s="40" t="str">
        <f>IF(J23="MENSUAL","ABRIL",IF(J23="TRIMESTRAL","DICIEMBRE",""))</f>
        <v/>
      </c>
      <c r="H46" s="40" t="str">
        <f>IF(J23="MENSUAL","MAYO","")</f>
        <v/>
      </c>
      <c r="I46" s="40" t="str">
        <f>IF(J23="MENSUAL","JUNIO","")</f>
        <v/>
      </c>
      <c r="J46" s="40" t="str">
        <f>IF(J23="MENSUAL","JULIO","")</f>
        <v/>
      </c>
      <c r="K46" s="40" t="str">
        <f>IF(J23="MENSUAL","AGOSTO","")</f>
        <v/>
      </c>
      <c r="L46" s="40" t="str">
        <f>IF(J23="MENSUAL","SEPTIEMBRE","")</f>
        <v/>
      </c>
      <c r="M46" s="40" t="str">
        <f>IF(J23="MENSUAL","OCTUBRE","")</f>
        <v/>
      </c>
      <c r="N46" s="40" t="str">
        <f>IF(J23="MENSUAL","NOVIEMBRE","")</f>
        <v/>
      </c>
      <c r="O46" s="40" t="str">
        <f>IF(J23="MENSUAL","DICIEMBRE","")</f>
        <v/>
      </c>
      <c r="P46" s="16"/>
    </row>
    <row r="47" spans="2:16" s="17" customFormat="1" ht="75" x14ac:dyDescent="0.25">
      <c r="B47" s="16"/>
      <c r="C47" s="53" t="str">
        <f>G18</f>
        <v>N° de programas académicos con relación 1/35 por período académico *100</v>
      </c>
      <c r="D47" s="40">
        <v>25</v>
      </c>
      <c r="E47" s="94">
        <v>24</v>
      </c>
      <c r="F47" s="94"/>
      <c r="G47" s="94"/>
      <c r="H47" s="94"/>
      <c r="I47" s="94"/>
      <c r="J47" s="94"/>
      <c r="K47" s="94"/>
      <c r="L47" s="94"/>
      <c r="M47" s="94"/>
      <c r="N47" s="94"/>
      <c r="O47" s="94"/>
      <c r="P47" s="16"/>
    </row>
    <row r="48" spans="2:16" s="17" customFormat="1" ht="30" x14ac:dyDescent="0.25">
      <c r="B48" s="16"/>
      <c r="C48" s="53" t="str">
        <f>G19</f>
        <v>N° total de programas académicos</v>
      </c>
      <c r="D48" s="133">
        <v>31</v>
      </c>
      <c r="E48" s="94">
        <v>32</v>
      </c>
      <c r="F48" s="94"/>
      <c r="G48" s="94"/>
      <c r="H48" s="94"/>
      <c r="I48" s="94"/>
      <c r="J48" s="94"/>
      <c r="K48" s="94"/>
      <c r="L48" s="94"/>
      <c r="M48" s="94"/>
      <c r="N48" s="94"/>
      <c r="O48" s="94"/>
      <c r="P48" s="18"/>
    </row>
    <row r="49" spans="1:28" s="17" customFormat="1" x14ac:dyDescent="0.25">
      <c r="B49" s="16"/>
      <c r="C49" s="2" t="s">
        <v>274</v>
      </c>
      <c r="D49" s="60">
        <f>IFERROR(IF($E$17=1,D47/D48,IF($E$17=2,D47,"")),"")</f>
        <v>0.80645161290322576</v>
      </c>
      <c r="E49" s="60">
        <f>IFERROR(IF($E$17=1,E47/E48,IF($E$17=2,E47,"")),"")</f>
        <v>0.75</v>
      </c>
      <c r="F49" s="60" t="str">
        <f t="shared" ref="F49:O49" si="0">IFERROR(IF($E$17=1,F47/F48,IF($E$17=2,F47,"")),"")</f>
        <v/>
      </c>
      <c r="G49" s="60" t="str">
        <f t="shared" si="0"/>
        <v/>
      </c>
      <c r="H49" s="60" t="str">
        <f t="shared" si="0"/>
        <v/>
      </c>
      <c r="I49" s="60" t="str">
        <f t="shared" si="0"/>
        <v/>
      </c>
      <c r="J49" s="60" t="str">
        <f t="shared" si="0"/>
        <v/>
      </c>
      <c r="K49" s="60" t="str">
        <f t="shared" si="0"/>
        <v/>
      </c>
      <c r="L49" s="60" t="str">
        <f t="shared" si="0"/>
        <v/>
      </c>
      <c r="M49" s="60" t="str">
        <f t="shared" si="0"/>
        <v/>
      </c>
      <c r="N49" s="60" t="str">
        <f t="shared" si="0"/>
        <v/>
      </c>
      <c r="O49" s="60" t="str">
        <f t="shared" si="0"/>
        <v/>
      </c>
      <c r="P49" s="16"/>
    </row>
    <row r="50" spans="1:28" s="17" customFormat="1" x14ac:dyDescent="0.25">
      <c r="B50" s="16"/>
      <c r="C50" s="3" t="s">
        <v>275</v>
      </c>
      <c r="D50" s="60">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0.95</v>
      </c>
      <c r="E50" s="173">
        <v>0.95</v>
      </c>
      <c r="F50" s="60" t="str">
        <f>IF(AND(N23="ANUAL",J23="MENSUAL"),N17/12+E50,IF(AND(N23="ANUAL",J23="TRIMESTRAL"),N17/4+E50,IF(AND(N23="SEMESTRAL",J23="MENSUAL"),N17/6+E50,IF(AND(N23="SEMESTRAL",J23="TRIMESTRAL"),N17/2,IF(AND(N23="TRIMESTRAL",J23="MENSUAL"),N17/3+E50,IF(AND(N23="TRIMESTRAL",J23="TRIMESTRAL"),N17,IF(AND(N23="MENSUAL",J23="MENSUAL"),N17,"")))))))</f>
        <v/>
      </c>
      <c r="G50" s="60" t="str">
        <f>IF(AND(N23="ANUAL",J23="MENSUAL"),N17/12+F50,IF(AND(N23="ANUAL",J23="TRIMESTRAL"),N17/4+F50,IF(AND(N23="SEMESTRAL",J23="MENSUAL"),N17/6+F50,IF(AND(N23="SEMESTRAL",J23="TRIMESTRAL"),N17/2+F50,IF(AND(N23="TRIMESTRAL",J23="MENSUAL"),N17/3,IF(AND(N23="TRIMESTRAL",J23="TRIMESTRAL"),N17,IF(AND(N23="MENSUAL",J23="MENSUAL"),N17,"")))))))</f>
        <v/>
      </c>
      <c r="H50" s="60" t="str">
        <f>IF(AND($N$23="ANUAL",$J$23="MENSUAL"),$N$17/12+G50,IF(AND(N23="SEMESTRAL",J23="MENSUAL"),N17/6+G50,IF(AND(N23="TRIMESTRAL",J23="MENSUAL"),N17/3+G50,IF(AND(N23="MENSUAL",J23="MENSUAL"),N17,""))))</f>
        <v/>
      </c>
      <c r="I50" s="60" t="str">
        <f>IF(AND($N$23="ANUAL",$J$23="MENSUAL"),$N$17/12+H50,IF(AND(N23="SEMESTRAL",J23="MENSUAL"),N17/6+H50,IF(AND(N23="TRIMESTRAL",J23="MENSUAL"),N17/3+H50,IF(AND(N23="MENSUAL",J23="MENSUAL"),N17,""))))</f>
        <v/>
      </c>
      <c r="J50" s="60" t="str">
        <f>IF(AND($N$23="ANUAL",$J$23="MENSUAL"),$N$17/12+I50,IF(AND(N23="SEMESTRAL",J23="MENSUAL"),N17/6,IF(AND(N23="TRIMESTRAL",J23="MENSUAL"),N17/3,IF(AND(N23="MENSUAL",J23="MENSUAL"),N17,""))))</f>
        <v/>
      </c>
      <c r="K50" s="60" t="str">
        <f>IF(AND($N$23="ANUAL",$J$23="MENSUAL"),$N$17/12+J50,IF(AND(N23="SEMESTRAL",J23="MENSUAL"),N17/6+J50,IF(AND(N23="TRIMESTRAL",J23="MENSUAL"),N17/3+J50,IF(AND(N23="MENSUAL",J23="MENSUAL"),N17,""))))</f>
        <v/>
      </c>
      <c r="L50" s="60" t="str">
        <f>IF(AND($N$23="ANUAL",$J$23="MENSUAL"),$N$17/12+K50,IF(AND(N23="SEMESTRAL",J23="MENSUAL"),N17/6+K50,IF(AND(N23="TRIMESTRAL",J23="MENSUAL"),N17/3+K50,IF(AND(N23="MENSUAL",J23="MENSUAL"),N17,""))))</f>
        <v/>
      </c>
      <c r="M50" s="60" t="str">
        <f>IF(AND($N$23="ANUAL",$J$23="MENSUAL"),$N$17/12+L50,IF(AND(N23="SEMESTRAL",J23="MENSUAL"),N17/6+L50,IF(AND(N23="TRIMESTRAL",J23="MENSUAL"),N17/3,IF(AND(N23="MENSUAL",J23="MENSUAL"),N17,""))))</f>
        <v/>
      </c>
      <c r="N50" s="60" t="str">
        <f>IF(AND($N$23="ANUAL",$J$23="MENSUAL"),$N$17/12+M50,IF(AND(N23="SEMESTRAL",J23="MENSUAL"),N17/6+M50,IF(AND(N23="TRIMESTRAL",J23="MENSUAL"),N17/3+M50,IF(AND(N23="MENSUAL",J23="MENSUAL"),N17,""))))</f>
        <v/>
      </c>
      <c r="O50" s="60" t="str">
        <f>IF(AND($N$23="ANUAL",$J$23="MENSUAL"),$N$17/12+N50,IF(AND(N23="SEMESTRAL",J23="MENSUAL"),N17/6+N50,IF(AND(N23="TRIMESTRAL",J23="MENSUAL"),N17/3+N50,IF(AND(N23="MENSUAL",J23="MENSUAL"),N17,""))))</f>
        <v/>
      </c>
      <c r="P50" s="16"/>
    </row>
    <row r="51" spans="1:28" s="17" customFormat="1" x14ac:dyDescent="0.25">
      <c r="B51" s="16"/>
      <c r="C51" s="5"/>
      <c r="D51" s="5"/>
      <c r="E51" s="5"/>
      <c r="F51" s="5"/>
      <c r="G51" s="5"/>
      <c r="H51" s="5"/>
      <c r="I51" s="5"/>
      <c r="J51" s="5"/>
      <c r="K51" s="5"/>
      <c r="L51" s="5"/>
      <c r="M51" s="5"/>
      <c r="N51" s="5"/>
      <c r="O51" s="5"/>
      <c r="P51" s="16"/>
    </row>
    <row r="52" spans="1:28" s="25" customFormat="1" x14ac:dyDescent="0.2">
      <c r="A52" s="27"/>
      <c r="B52" s="1"/>
      <c r="C52" s="333" t="s">
        <v>254</v>
      </c>
      <c r="D52" s="333"/>
      <c r="E52" s="333"/>
      <c r="F52" s="333"/>
      <c r="G52" s="333"/>
      <c r="H52" s="333"/>
      <c r="I52" s="333"/>
      <c r="J52" s="333"/>
      <c r="K52" s="333"/>
      <c r="L52" s="333"/>
      <c r="M52" s="333"/>
      <c r="N52" s="333"/>
      <c r="O52" s="333"/>
      <c r="P52" s="1"/>
      <c r="Q52" s="27"/>
      <c r="R52" s="27"/>
      <c r="S52" s="27"/>
      <c r="T52" s="27"/>
      <c r="U52" s="27"/>
      <c r="V52" s="27"/>
      <c r="W52" s="27"/>
      <c r="X52" s="27"/>
      <c r="Y52" s="27"/>
      <c r="Z52" s="27"/>
      <c r="AA52" s="27"/>
      <c r="AB52" s="27"/>
    </row>
    <row r="53" spans="1:28" s="25" customFormat="1" x14ac:dyDescent="0.2">
      <c r="A53" s="27"/>
      <c r="B53" s="1"/>
      <c r="C53" s="334" t="s">
        <v>276</v>
      </c>
      <c r="D53" s="334"/>
      <c r="E53" s="334"/>
      <c r="F53" s="334"/>
      <c r="G53" s="334" t="s">
        <v>277</v>
      </c>
      <c r="H53" s="334"/>
      <c r="I53" s="334"/>
      <c r="J53" s="334"/>
      <c r="K53" s="334" t="s">
        <v>278</v>
      </c>
      <c r="L53" s="334"/>
      <c r="M53" s="334"/>
      <c r="N53" s="334"/>
      <c r="O53" s="334"/>
      <c r="P53" s="1"/>
      <c r="Q53" s="27"/>
      <c r="R53" s="27"/>
      <c r="S53" s="27"/>
      <c r="T53" s="27"/>
      <c r="U53" s="27"/>
      <c r="V53" s="27"/>
      <c r="W53" s="27"/>
      <c r="X53" s="27"/>
      <c r="Y53" s="27"/>
      <c r="Z53" s="27"/>
      <c r="AA53" s="27"/>
      <c r="AB53" s="27"/>
    </row>
    <row r="54" spans="1:28" s="25" customFormat="1" ht="30" customHeight="1" x14ac:dyDescent="0.2">
      <c r="A54" s="27"/>
      <c r="B54" s="1"/>
      <c r="C54" s="395"/>
      <c r="D54" s="395"/>
      <c r="E54" s="395"/>
      <c r="F54" s="395"/>
      <c r="G54" s="396"/>
      <c r="H54" s="396"/>
      <c r="I54" s="396"/>
      <c r="J54" s="396"/>
      <c r="K54" s="397"/>
      <c r="L54" s="397"/>
      <c r="M54" s="397"/>
      <c r="N54" s="397"/>
      <c r="O54" s="397"/>
      <c r="P54" s="1"/>
      <c r="Q54" s="27"/>
      <c r="R54" s="27"/>
      <c r="S54" s="27"/>
      <c r="T54" s="27"/>
      <c r="U54" s="27"/>
      <c r="V54" s="27"/>
      <c r="W54" s="27"/>
      <c r="X54" s="27"/>
      <c r="Y54" s="27"/>
      <c r="Z54" s="27"/>
      <c r="AA54" s="27"/>
      <c r="AB54" s="27"/>
    </row>
    <row r="55" spans="1:28" s="25" customFormat="1" ht="29.25" customHeight="1" x14ac:dyDescent="0.2">
      <c r="A55" s="27"/>
      <c r="B55" s="1"/>
      <c r="C55" s="392"/>
      <c r="D55" s="392"/>
      <c r="E55" s="392"/>
      <c r="F55" s="392"/>
      <c r="G55" s="393"/>
      <c r="H55" s="393"/>
      <c r="I55" s="393"/>
      <c r="J55" s="393"/>
      <c r="K55" s="394"/>
      <c r="L55" s="394"/>
      <c r="M55" s="394"/>
      <c r="N55" s="394"/>
      <c r="O55" s="394"/>
      <c r="P55" s="1"/>
      <c r="Q55" s="27"/>
      <c r="R55" s="27"/>
      <c r="S55" s="27"/>
      <c r="T55" s="27"/>
      <c r="U55" s="27"/>
      <c r="V55" s="27"/>
      <c r="W55" s="27"/>
      <c r="X55" s="27"/>
      <c r="Y55" s="27"/>
      <c r="Z55" s="27"/>
      <c r="AA55" s="27"/>
      <c r="AB55" s="27"/>
    </row>
    <row r="56" spans="1:28" s="25" customFormat="1" ht="27.75" customHeight="1" x14ac:dyDescent="0.2">
      <c r="A56" s="27"/>
      <c r="B56" s="1"/>
      <c r="C56" s="392"/>
      <c r="D56" s="392"/>
      <c r="E56" s="392"/>
      <c r="F56" s="392"/>
      <c r="G56" s="393"/>
      <c r="H56" s="393"/>
      <c r="I56" s="393"/>
      <c r="J56" s="393"/>
      <c r="K56" s="394"/>
      <c r="L56" s="394"/>
      <c r="M56" s="394"/>
      <c r="N56" s="394"/>
      <c r="O56" s="394"/>
      <c r="P56" s="1"/>
      <c r="Q56" s="27"/>
      <c r="R56" s="27"/>
      <c r="S56" s="27"/>
      <c r="T56" s="27"/>
      <c r="U56" s="27"/>
      <c r="V56" s="27"/>
      <c r="W56" s="27"/>
      <c r="X56" s="27"/>
      <c r="Y56" s="27"/>
      <c r="Z56" s="27"/>
      <c r="AA56" s="27"/>
      <c r="AB56" s="27"/>
    </row>
    <row r="57" spans="1:28" s="25" customFormat="1" ht="30.75" customHeight="1" x14ac:dyDescent="0.2">
      <c r="A57" s="27"/>
      <c r="B57" s="1"/>
      <c r="C57" s="392"/>
      <c r="D57" s="392"/>
      <c r="E57" s="392"/>
      <c r="F57" s="392"/>
      <c r="G57" s="393"/>
      <c r="H57" s="393"/>
      <c r="I57" s="393"/>
      <c r="J57" s="393"/>
      <c r="K57" s="394"/>
      <c r="L57" s="394"/>
      <c r="M57" s="394"/>
      <c r="N57" s="394"/>
      <c r="O57" s="394"/>
      <c r="P57" s="1"/>
      <c r="Q57" s="27"/>
      <c r="R57" s="27"/>
      <c r="S57" s="27"/>
      <c r="T57" s="27"/>
      <c r="U57" s="27"/>
      <c r="V57" s="27"/>
      <c r="W57" s="27"/>
      <c r="X57" s="27"/>
      <c r="Y57" s="27"/>
      <c r="Z57" s="27"/>
      <c r="AA57" s="27"/>
      <c r="AB57" s="27"/>
    </row>
    <row r="58" spans="1:28" s="25" customFormat="1" ht="26.25" customHeight="1" x14ac:dyDescent="0.2">
      <c r="A58" s="27"/>
      <c r="B58" s="1"/>
      <c r="C58" s="392"/>
      <c r="D58" s="392"/>
      <c r="E58" s="392"/>
      <c r="F58" s="392"/>
      <c r="G58" s="393"/>
      <c r="H58" s="393"/>
      <c r="I58" s="393"/>
      <c r="J58" s="393"/>
      <c r="K58" s="394"/>
      <c r="L58" s="394"/>
      <c r="M58" s="394"/>
      <c r="N58" s="394"/>
      <c r="O58" s="394"/>
      <c r="P58" s="1"/>
      <c r="Q58" s="27"/>
      <c r="R58" s="27"/>
      <c r="S58" s="27"/>
      <c r="T58" s="27"/>
      <c r="U58" s="27"/>
      <c r="V58" s="27"/>
      <c r="W58" s="27"/>
      <c r="X58" s="27"/>
      <c r="Y58" s="27"/>
      <c r="Z58" s="27"/>
      <c r="AA58" s="27"/>
      <c r="AB58" s="27"/>
    </row>
    <row r="59" spans="1:28" s="25" customFormat="1" x14ac:dyDescent="0.2">
      <c r="A59" s="27"/>
      <c r="B59" s="1"/>
      <c r="C59" s="50"/>
      <c r="D59" s="51"/>
      <c r="E59" s="51"/>
      <c r="F59" s="51"/>
      <c r="G59" s="159"/>
      <c r="H59" s="159"/>
      <c r="I59" s="159"/>
      <c r="J59" s="159"/>
      <c r="K59" s="159"/>
      <c r="L59" s="159"/>
      <c r="M59" s="159"/>
      <c r="N59" s="159"/>
      <c r="O59" s="159"/>
      <c r="P59" s="1"/>
      <c r="Q59" s="27"/>
      <c r="R59" s="27"/>
      <c r="S59" s="27"/>
      <c r="T59" s="27"/>
      <c r="U59" s="27"/>
      <c r="V59" s="27"/>
      <c r="W59" s="27"/>
      <c r="X59" s="27"/>
      <c r="Y59" s="27"/>
      <c r="Z59" s="27"/>
      <c r="AA59" s="27"/>
      <c r="AB59" s="27"/>
    </row>
    <row r="60" spans="1:28" s="25" customFormat="1" ht="62.25" customHeight="1" x14ac:dyDescent="0.2">
      <c r="A60" s="27"/>
      <c r="B60" s="1"/>
      <c r="C60" s="223" t="s">
        <v>221</v>
      </c>
      <c r="D60" s="223"/>
      <c r="E60" s="223"/>
      <c r="F60" s="223"/>
      <c r="G60" s="223"/>
      <c r="H60" s="223"/>
      <c r="I60" s="223"/>
      <c r="J60" s="223"/>
      <c r="K60" s="223"/>
      <c r="L60" s="223"/>
      <c r="M60" s="223"/>
      <c r="N60" s="223"/>
      <c r="O60" s="223"/>
      <c r="P60" s="223"/>
      <c r="Q60" s="27"/>
      <c r="R60" s="27"/>
      <c r="S60" s="27"/>
      <c r="T60" s="27"/>
      <c r="U60" s="27"/>
      <c r="V60" s="27"/>
      <c r="W60" s="27"/>
      <c r="X60" s="27"/>
      <c r="Y60" s="27"/>
      <c r="Z60" s="27"/>
      <c r="AA60" s="27"/>
      <c r="AB60" s="27"/>
    </row>
    <row r="61" spans="1:28" ht="59.25" customHeight="1" x14ac:dyDescent="0.2">
      <c r="C61" s="410" t="s">
        <v>222</v>
      </c>
      <c r="D61" s="410"/>
      <c r="E61" s="410"/>
      <c r="F61" s="410"/>
      <c r="G61" s="410"/>
      <c r="H61" s="410"/>
      <c r="I61" s="410"/>
      <c r="J61" s="410"/>
      <c r="K61" s="410"/>
      <c r="L61" s="410"/>
      <c r="M61" s="410"/>
      <c r="N61" s="410"/>
      <c r="O61" s="410"/>
      <c r="P61" s="410"/>
    </row>
    <row r="63" spans="1:28" s="59" customFormat="1" x14ac:dyDescent="0.2">
      <c r="C63" s="12"/>
      <c r="D63" s="12"/>
      <c r="E63" s="12"/>
      <c r="F63" s="12"/>
      <c r="G63" s="58"/>
      <c r="H63" s="58"/>
      <c r="I63" s="58"/>
      <c r="J63" s="58"/>
      <c r="K63" s="58"/>
      <c r="L63" s="58"/>
      <c r="M63" s="58"/>
      <c r="N63" s="58"/>
      <c r="O63" s="58"/>
    </row>
    <row r="64" spans="1:28" s="59" customFormat="1" x14ac:dyDescent="0.2">
      <c r="C64" s="58"/>
      <c r="D64" s="58"/>
      <c r="E64" s="58"/>
      <c r="F64" s="58"/>
      <c r="G64" s="58"/>
      <c r="H64" s="58"/>
      <c r="I64" s="58"/>
      <c r="J64" s="58"/>
      <c r="K64" s="58"/>
      <c r="L64" s="58"/>
      <c r="M64" s="58"/>
      <c r="N64" s="58"/>
      <c r="O64" s="58"/>
    </row>
    <row r="65" spans="3:15" s="59" customFormat="1" x14ac:dyDescent="0.2">
      <c r="C65" s="58"/>
      <c r="D65" s="58"/>
      <c r="E65" s="58"/>
      <c r="F65" s="58"/>
      <c r="G65" s="58"/>
      <c r="H65" s="58"/>
      <c r="I65" s="58"/>
      <c r="J65" s="58"/>
      <c r="K65" s="58"/>
      <c r="L65" s="58"/>
      <c r="M65" s="58"/>
      <c r="N65" s="58"/>
      <c r="O65" s="58"/>
    </row>
    <row r="66" spans="3:15" s="59" customFormat="1" x14ac:dyDescent="0.2">
      <c r="C66" s="58"/>
      <c r="D66" s="58"/>
      <c r="E66" s="58"/>
      <c r="F66" s="58"/>
      <c r="G66" s="58"/>
      <c r="H66" s="58"/>
      <c r="I66" s="58"/>
      <c r="J66" s="58"/>
      <c r="K66" s="58"/>
      <c r="L66" s="58"/>
      <c r="M66" s="58"/>
      <c r="N66" s="58"/>
      <c r="O66" s="58"/>
    </row>
    <row r="67" spans="3:15" s="59" customFormat="1" x14ac:dyDescent="0.2">
      <c r="C67" s="58"/>
      <c r="D67" s="58"/>
      <c r="E67" s="58"/>
      <c r="F67" s="58"/>
      <c r="G67" s="58"/>
      <c r="H67" s="58"/>
      <c r="I67" s="58"/>
      <c r="J67" s="58"/>
      <c r="K67" s="58"/>
      <c r="L67" s="58"/>
      <c r="M67" s="58"/>
      <c r="N67" s="58"/>
      <c r="O67" s="58"/>
    </row>
    <row r="68" spans="3:15" s="59" customFormat="1" x14ac:dyDescent="0.2">
      <c r="C68" s="58"/>
      <c r="D68" s="58"/>
      <c r="E68" s="58"/>
      <c r="F68" s="58"/>
      <c r="G68" s="136"/>
      <c r="H68" s="136"/>
      <c r="I68" s="136"/>
      <c r="J68" s="136"/>
      <c r="K68" s="136"/>
      <c r="L68" s="136"/>
      <c r="M68" s="58"/>
      <c r="N68" s="58"/>
      <c r="O68" s="58"/>
    </row>
    <row r="69" spans="3:15" s="59" customFormat="1" x14ac:dyDescent="0.2">
      <c r="C69" s="58"/>
      <c r="D69" s="58"/>
      <c r="E69" s="58"/>
      <c r="F69" s="136"/>
      <c r="G69" s="128" t="s">
        <v>363</v>
      </c>
      <c r="H69" s="136"/>
      <c r="I69" s="136"/>
      <c r="J69" s="128" t="s">
        <v>181</v>
      </c>
      <c r="K69" s="136"/>
      <c r="L69" s="136"/>
      <c r="M69" s="58"/>
      <c r="N69" s="58"/>
      <c r="O69" s="58"/>
    </row>
    <row r="70" spans="3:15" s="59" customFormat="1" x14ac:dyDescent="0.2">
      <c r="C70" s="58"/>
      <c r="D70" s="58"/>
      <c r="E70" s="58"/>
      <c r="F70" s="136"/>
      <c r="G70" s="128" t="s">
        <v>242</v>
      </c>
      <c r="H70" s="136"/>
      <c r="I70" s="136"/>
      <c r="J70" s="128" t="s">
        <v>159</v>
      </c>
      <c r="K70" s="136"/>
      <c r="L70" s="136"/>
      <c r="M70" s="58"/>
      <c r="N70" s="58"/>
      <c r="O70" s="58"/>
    </row>
    <row r="71" spans="3:15" s="59" customFormat="1" x14ac:dyDescent="0.2">
      <c r="C71" s="58"/>
      <c r="D71" s="58"/>
      <c r="E71" s="58"/>
      <c r="F71" s="136"/>
      <c r="G71" s="128" t="s">
        <v>364</v>
      </c>
      <c r="H71" s="136"/>
      <c r="I71" s="136"/>
      <c r="J71" s="128" t="s">
        <v>248</v>
      </c>
      <c r="K71" s="136"/>
      <c r="L71" s="136"/>
      <c r="M71" s="58"/>
      <c r="N71" s="58"/>
      <c r="O71" s="58"/>
    </row>
    <row r="72" spans="3:15" s="59" customFormat="1" x14ac:dyDescent="0.2">
      <c r="C72" s="58"/>
      <c r="D72" s="58"/>
      <c r="E72" s="58"/>
      <c r="F72" s="136"/>
      <c r="G72" s="128" t="s">
        <v>365</v>
      </c>
      <c r="H72" s="136"/>
      <c r="I72" s="136"/>
      <c r="J72" s="128" t="s">
        <v>253</v>
      </c>
      <c r="K72" s="136"/>
      <c r="L72" s="136"/>
      <c r="M72" s="58"/>
      <c r="N72" s="58"/>
      <c r="O72" s="58"/>
    </row>
    <row r="73" spans="3:15" s="59" customFormat="1" x14ac:dyDescent="0.2">
      <c r="C73" s="58"/>
      <c r="D73" s="58"/>
      <c r="E73" s="58"/>
      <c r="F73" s="136"/>
      <c r="G73" s="128" t="s">
        <v>366</v>
      </c>
      <c r="H73" s="136"/>
      <c r="I73" s="136"/>
      <c r="J73" s="128" t="s">
        <v>367</v>
      </c>
      <c r="K73" s="136"/>
      <c r="L73" s="136"/>
      <c r="M73" s="58"/>
      <c r="N73" s="58"/>
      <c r="O73" s="58"/>
    </row>
    <row r="74" spans="3:15" s="59" customFormat="1" x14ac:dyDescent="0.2">
      <c r="C74" s="58"/>
      <c r="D74" s="58"/>
      <c r="E74" s="58"/>
      <c r="F74" s="136"/>
      <c r="G74" s="128" t="s">
        <v>368</v>
      </c>
      <c r="H74" s="136"/>
      <c r="I74" s="136"/>
      <c r="J74" s="128" t="s">
        <v>369</v>
      </c>
      <c r="K74" s="136"/>
      <c r="L74" s="136"/>
      <c r="M74" s="58"/>
      <c r="N74" s="58"/>
      <c r="O74" s="58"/>
    </row>
    <row r="75" spans="3:15" s="59" customFormat="1" x14ac:dyDescent="0.2">
      <c r="C75" s="58"/>
      <c r="D75" s="58"/>
      <c r="E75" s="58"/>
      <c r="F75" s="136"/>
      <c r="G75" s="128" t="s">
        <v>370</v>
      </c>
      <c r="H75" s="136"/>
      <c r="I75" s="136"/>
      <c r="J75" s="128" t="s">
        <v>371</v>
      </c>
      <c r="K75" s="136"/>
      <c r="L75" s="136"/>
      <c r="M75" s="58"/>
      <c r="N75" s="58"/>
      <c r="O75" s="58"/>
    </row>
    <row r="76" spans="3:15" s="59" customFormat="1" x14ac:dyDescent="0.2">
      <c r="C76" s="58"/>
      <c r="D76" s="58"/>
      <c r="E76" s="58"/>
      <c r="F76" s="136"/>
      <c r="G76" s="128" t="s">
        <v>372</v>
      </c>
      <c r="H76" s="136"/>
      <c r="I76" s="136"/>
      <c r="J76" s="128" t="s">
        <v>255</v>
      </c>
      <c r="K76" s="136"/>
      <c r="L76" s="136"/>
      <c r="M76" s="58"/>
      <c r="N76" s="58"/>
      <c r="O76" s="58"/>
    </row>
    <row r="77" spans="3:15" s="59" customFormat="1" x14ac:dyDescent="0.2">
      <c r="C77" s="58"/>
      <c r="D77" s="58"/>
      <c r="E77" s="58"/>
      <c r="F77" s="136"/>
      <c r="G77" s="128" t="s">
        <v>373</v>
      </c>
      <c r="H77" s="136"/>
      <c r="I77" s="136"/>
      <c r="J77" s="128" t="s">
        <v>374</v>
      </c>
      <c r="K77" s="136"/>
      <c r="L77" s="136"/>
      <c r="M77" s="58"/>
      <c r="N77" s="58"/>
      <c r="O77" s="58"/>
    </row>
    <row r="78" spans="3:15" s="59" customFormat="1" x14ac:dyDescent="0.2">
      <c r="C78" s="58"/>
      <c r="D78" s="58"/>
      <c r="E78" s="58"/>
      <c r="F78" s="136"/>
      <c r="G78" s="128" t="s">
        <v>375</v>
      </c>
      <c r="H78" s="136"/>
      <c r="I78" s="136"/>
      <c r="J78" s="128" t="s">
        <v>376</v>
      </c>
      <c r="K78" s="136"/>
      <c r="L78" s="136"/>
      <c r="M78" s="58"/>
      <c r="N78" s="58"/>
      <c r="O78" s="58"/>
    </row>
    <row r="79" spans="3:15" s="59" customFormat="1" x14ac:dyDescent="0.2">
      <c r="C79" s="58"/>
      <c r="D79" s="58"/>
      <c r="E79" s="58"/>
      <c r="F79" s="136"/>
      <c r="G79" s="128" t="s">
        <v>32</v>
      </c>
      <c r="H79" s="136"/>
      <c r="I79" s="136"/>
      <c r="J79" s="128" t="s">
        <v>377</v>
      </c>
      <c r="K79" s="136"/>
      <c r="L79" s="136"/>
      <c r="M79" s="58"/>
      <c r="N79" s="58"/>
      <c r="O79" s="58"/>
    </row>
    <row r="80" spans="3:15" s="59" customFormat="1" x14ac:dyDescent="0.2">
      <c r="C80" s="58"/>
      <c r="D80" s="58"/>
      <c r="E80" s="58"/>
      <c r="F80" s="136"/>
      <c r="G80" s="128" t="s">
        <v>378</v>
      </c>
      <c r="H80" s="136"/>
      <c r="I80" s="136"/>
      <c r="J80" s="128" t="s">
        <v>350</v>
      </c>
      <c r="K80" s="136"/>
      <c r="L80" s="136"/>
      <c r="M80" s="58"/>
      <c r="N80" s="58"/>
      <c r="O80" s="58"/>
    </row>
    <row r="81" spans="3:12" x14ac:dyDescent="0.2">
      <c r="C81" s="58"/>
      <c r="D81" s="58"/>
      <c r="E81" s="58"/>
      <c r="F81" s="136"/>
      <c r="G81" s="128" t="s">
        <v>379</v>
      </c>
      <c r="H81" s="136"/>
      <c r="I81" s="136"/>
      <c r="J81" s="136"/>
      <c r="K81" s="136"/>
      <c r="L81" s="136"/>
    </row>
    <row r="82" spans="3:12" x14ac:dyDescent="0.2">
      <c r="F82" s="136"/>
      <c r="G82" s="128" t="s">
        <v>380</v>
      </c>
      <c r="H82" s="136"/>
      <c r="I82" s="136"/>
      <c r="J82" s="136"/>
      <c r="K82" s="136"/>
      <c r="L82" s="136"/>
    </row>
    <row r="83" spans="3:12" x14ac:dyDescent="0.2">
      <c r="F83" s="136"/>
      <c r="G83" s="128" t="s">
        <v>381</v>
      </c>
      <c r="H83" s="136"/>
      <c r="I83" s="136"/>
      <c r="J83" s="136"/>
      <c r="K83" s="136"/>
      <c r="L83" s="136"/>
    </row>
    <row r="84" spans="3:12" x14ac:dyDescent="0.2">
      <c r="F84" s="136"/>
      <c r="G84" s="128" t="s">
        <v>382</v>
      </c>
      <c r="H84" s="136"/>
      <c r="I84" s="136"/>
      <c r="J84" s="136"/>
      <c r="K84" s="136"/>
      <c r="L84" s="136"/>
    </row>
    <row r="85" spans="3:12" x14ac:dyDescent="0.2">
      <c r="F85" s="136"/>
      <c r="G85" s="128" t="s">
        <v>383</v>
      </c>
      <c r="H85" s="136"/>
      <c r="I85" s="136"/>
      <c r="J85" s="136"/>
      <c r="K85" s="136"/>
      <c r="L85" s="136"/>
    </row>
    <row r="86" spans="3:12" x14ac:dyDescent="0.2">
      <c r="F86" s="136"/>
      <c r="G86" s="128" t="s">
        <v>68</v>
      </c>
      <c r="H86" s="136"/>
      <c r="I86" s="136"/>
      <c r="J86" s="136"/>
      <c r="K86" s="136"/>
      <c r="L86" s="136"/>
    </row>
    <row r="87" spans="3:12" x14ac:dyDescent="0.2">
      <c r="F87" s="136"/>
      <c r="G87" s="128" t="s">
        <v>384</v>
      </c>
      <c r="H87" s="136"/>
      <c r="I87" s="136"/>
      <c r="J87" s="136"/>
      <c r="K87" s="136"/>
      <c r="L87" s="136"/>
    </row>
    <row r="88" spans="3:12" x14ac:dyDescent="0.2">
      <c r="F88" s="136"/>
      <c r="G88" s="128" t="s">
        <v>385</v>
      </c>
      <c r="H88" s="136"/>
      <c r="I88" s="136"/>
      <c r="J88" s="136"/>
      <c r="K88" s="136"/>
      <c r="L88" s="136"/>
    </row>
    <row r="89" spans="3:12" x14ac:dyDescent="0.2">
      <c r="F89" s="136"/>
      <c r="G89" s="128" t="s">
        <v>386</v>
      </c>
      <c r="H89" s="136"/>
      <c r="I89" s="136"/>
      <c r="J89" s="136"/>
      <c r="K89" s="136"/>
      <c r="L89" s="136"/>
    </row>
    <row r="90" spans="3:12" x14ac:dyDescent="0.2">
      <c r="F90" s="136"/>
      <c r="G90" s="128" t="s">
        <v>387</v>
      </c>
      <c r="H90" s="136"/>
      <c r="I90" s="136"/>
      <c r="J90" s="136"/>
      <c r="K90" s="136"/>
      <c r="L90" s="136"/>
    </row>
    <row r="91" spans="3:12" x14ac:dyDescent="0.2">
      <c r="F91" s="136"/>
      <c r="G91" s="128" t="s">
        <v>388</v>
      </c>
      <c r="H91" s="136"/>
      <c r="I91" s="136"/>
      <c r="J91" s="136"/>
      <c r="K91" s="136"/>
      <c r="L91" s="136"/>
    </row>
    <row r="92" spans="3:12" x14ac:dyDescent="0.2">
      <c r="F92" s="136"/>
      <c r="G92" s="128" t="s">
        <v>389</v>
      </c>
      <c r="H92" s="136"/>
      <c r="I92" s="136"/>
      <c r="J92" s="136"/>
      <c r="K92" s="136"/>
      <c r="L92" s="136"/>
    </row>
    <row r="93" spans="3:12" x14ac:dyDescent="0.2">
      <c r="F93" s="136"/>
      <c r="G93" s="128" t="s">
        <v>390</v>
      </c>
      <c r="H93" s="136"/>
      <c r="I93" s="136"/>
      <c r="J93" s="136"/>
      <c r="K93" s="136"/>
      <c r="L93" s="136"/>
    </row>
    <row r="94" spans="3:12" x14ac:dyDescent="0.2">
      <c r="F94" s="136"/>
      <c r="G94" s="128" t="s">
        <v>391</v>
      </c>
      <c r="H94" s="136"/>
      <c r="I94" s="136"/>
      <c r="J94" s="136"/>
      <c r="K94" s="136"/>
      <c r="L94" s="136"/>
    </row>
    <row r="95" spans="3:12" x14ac:dyDescent="0.2">
      <c r="F95" s="136"/>
      <c r="G95" s="128" t="s">
        <v>392</v>
      </c>
      <c r="H95" s="136"/>
      <c r="I95" s="136"/>
      <c r="J95" s="136"/>
      <c r="K95" s="136"/>
      <c r="L95" s="136"/>
    </row>
    <row r="96" spans="3:12" x14ac:dyDescent="0.2">
      <c r="F96" s="136"/>
      <c r="G96" s="136"/>
      <c r="H96" s="136"/>
      <c r="I96" s="136"/>
      <c r="J96" s="136"/>
      <c r="K96" s="136"/>
      <c r="L96" s="136"/>
    </row>
    <row r="97" spans="6:12" x14ac:dyDescent="0.2">
      <c r="F97" s="136"/>
      <c r="G97" s="136"/>
      <c r="H97" s="136"/>
      <c r="I97" s="136"/>
      <c r="J97" s="136"/>
      <c r="K97" s="136"/>
      <c r="L97" s="136"/>
    </row>
    <row r="98" spans="6:12" x14ac:dyDescent="0.2">
      <c r="F98" s="136"/>
      <c r="G98" s="136"/>
      <c r="H98" s="136"/>
      <c r="I98" s="136"/>
      <c r="J98" s="136"/>
      <c r="K98" s="136"/>
      <c r="L98" s="136"/>
    </row>
    <row r="99" spans="6:12" x14ac:dyDescent="0.2">
      <c r="F99" s="136"/>
      <c r="G99" s="136"/>
      <c r="H99" s="136"/>
      <c r="I99" s="136"/>
      <c r="J99" s="136"/>
      <c r="K99" s="136"/>
      <c r="L99" s="136"/>
    </row>
    <row r="100" spans="6:12" x14ac:dyDescent="0.2">
      <c r="F100" s="136"/>
      <c r="G100" s="136"/>
      <c r="H100" s="136"/>
      <c r="I100" s="136"/>
      <c r="J100" s="136"/>
      <c r="K100" s="136"/>
      <c r="L100" s="136"/>
    </row>
    <row r="101" spans="6:12" x14ac:dyDescent="0.2">
      <c r="F101" s="136"/>
    </row>
  </sheetData>
  <sheetProtection algorithmName="SHA-512" hashValue="+0sjibA+UzGzHbGlQ66HwnZ6SjaCBvdMJ6jC9dUlQJk0tLeh74G560F2K1Mz5kukQpQhSpybjR92FEMOmxWF1w==" saltValue="EV49h5sGQqcPCpI+S1OtOA==" spinCount="100000" sheet="1" formatCells="0" formatColumns="0" formatRows="0" insertColumns="0" insertRows="0" insertHyperlinks="0" deleteColumns="0" deleteRows="0" selectLockedCells="1" sort="0" autoFilter="0" pivotTables="0"/>
  <mergeCells count="80">
    <mergeCell ref="C60:P60"/>
    <mergeCell ref="C61:P61"/>
    <mergeCell ref="B2:C4"/>
    <mergeCell ref="C5:D8"/>
    <mergeCell ref="E5:L5"/>
    <mergeCell ref="M5:O5"/>
    <mergeCell ref="E6:L6"/>
    <mergeCell ref="M6:O6"/>
    <mergeCell ref="E7:L8"/>
    <mergeCell ref="M7:O7"/>
    <mergeCell ref="M8:O8"/>
    <mergeCell ref="C16:O16"/>
    <mergeCell ref="C9:O9"/>
    <mergeCell ref="C10:O11"/>
    <mergeCell ref="C12:D12"/>
    <mergeCell ref="E12:H12"/>
    <mergeCell ref="I12:J12"/>
    <mergeCell ref="K12:O12"/>
    <mergeCell ref="C13:D13"/>
    <mergeCell ref="E13:O13"/>
    <mergeCell ref="C14:D14"/>
    <mergeCell ref="E14:O14"/>
    <mergeCell ref="C15:O15"/>
    <mergeCell ref="C20:D22"/>
    <mergeCell ref="E20:G22"/>
    <mergeCell ref="H20:I22"/>
    <mergeCell ref="J20:K22"/>
    <mergeCell ref="L20:O20"/>
    <mergeCell ref="P17:P18"/>
    <mergeCell ref="C18:D19"/>
    <mergeCell ref="E18:F18"/>
    <mergeCell ref="G18:K18"/>
    <mergeCell ref="L18:M19"/>
    <mergeCell ref="N18:O19"/>
    <mergeCell ref="E19:F19"/>
    <mergeCell ref="G19:K19"/>
    <mergeCell ref="C17:D17"/>
    <mergeCell ref="E17:G17"/>
    <mergeCell ref="H17:I17"/>
    <mergeCell ref="J17:K17"/>
    <mergeCell ref="L17:M17"/>
    <mergeCell ref="N17:O17"/>
    <mergeCell ref="N23:O24"/>
    <mergeCell ref="C24:D24"/>
    <mergeCell ref="E24:G24"/>
    <mergeCell ref="C26:O26"/>
    <mergeCell ref="C27:I43"/>
    <mergeCell ref="J27:O27"/>
    <mergeCell ref="J43:O43"/>
    <mergeCell ref="C23:D23"/>
    <mergeCell ref="E23:G23"/>
    <mergeCell ref="H23:I24"/>
    <mergeCell ref="J23:K24"/>
    <mergeCell ref="L23:M24"/>
    <mergeCell ref="C54:F54"/>
    <mergeCell ref="G54:J54"/>
    <mergeCell ref="K54:O54"/>
    <mergeCell ref="P27:P28"/>
    <mergeCell ref="J28:O33"/>
    <mergeCell ref="J34:O34"/>
    <mergeCell ref="J35:O40"/>
    <mergeCell ref="J41:O41"/>
    <mergeCell ref="J42:O42"/>
    <mergeCell ref="C45:O45"/>
    <mergeCell ref="C52:O52"/>
    <mergeCell ref="C53:F53"/>
    <mergeCell ref="G53:J53"/>
    <mergeCell ref="K53:O53"/>
    <mergeCell ref="C57:F57"/>
    <mergeCell ref="G57:J57"/>
    <mergeCell ref="K57:O57"/>
    <mergeCell ref="C58:F58"/>
    <mergeCell ref="G58:J58"/>
    <mergeCell ref="K58:O58"/>
    <mergeCell ref="C55:F55"/>
    <mergeCell ref="G55:J55"/>
    <mergeCell ref="K55:O55"/>
    <mergeCell ref="C56:F56"/>
    <mergeCell ref="G56:J56"/>
    <mergeCell ref="K56:O56"/>
  </mergeCells>
  <dataValidations count="5">
    <dataValidation type="list" allowBlank="1" showInputMessage="1" showErrorMessage="1" sqref="E13:O13" xr:uid="{00000000-0002-0000-0300-000000000000}">
      <formula1>$G$73:$G$95</formula1>
    </dataValidation>
    <dataValidation type="list" allowBlank="1" showInputMessage="1" showErrorMessage="1" sqref="J17:K17" xr:uid="{00000000-0002-0000-0300-000001000000}">
      <formula1>$J$69:$J$71</formula1>
    </dataValidation>
    <dataValidation type="list" allowBlank="1" showInputMessage="1" showErrorMessage="1" sqref="J20:K22" xr:uid="{00000000-0002-0000-0300-000002000000}">
      <formula1>$J$74:$J$80</formula1>
    </dataValidation>
    <dataValidation type="list" allowBlank="1" showInputMessage="1" showErrorMessage="1" sqref="E20:G22" xr:uid="{00000000-0002-0000-0300-000003000000}">
      <formula1>$J$72:$J$73</formula1>
    </dataValidation>
    <dataValidation type="list" allowBlank="1" showInputMessage="1" showErrorMessage="1" sqref="E12:H12" xr:uid="{00000000-0002-0000-0300-000004000000}">
      <formula1>$G$60:$G$63</formula1>
    </dataValidation>
  </dataValidations>
  <hyperlinks>
    <hyperlink ref="B2:C4" location="'MATRIZ DE INDICADORES'!A1" display="    REGRESAR" xr:uid="{00000000-0004-0000-0300-000000000000}"/>
  </hyperlinks>
  <pageMargins left="0.70866141732283472" right="0.70866141732283472" top="0.74803149606299213" bottom="0.74803149606299213" header="0.31496062992125984" footer="0.31496062992125984"/>
  <pageSetup paperSize="5" scale="47" orientation="landscape" r:id="rId1"/>
  <rowBreaks count="1" manualBreakCount="1">
    <brk id="60" max="15" man="1"/>
  </rowBreaks>
  <ignoredErrors>
    <ignoredError sqref="J4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80929" r:id="rId4" name="Option Button 1">
              <controlPr defaultSize="0" autoFill="0" autoLine="0" autoPict="0" macro="[0]!PORCENTAJE">
                <anchor moveWithCells="1">
                  <from>
                    <xdr:col>5</xdr:col>
                    <xdr:colOff>28575</xdr:colOff>
                    <xdr:row>16</xdr:row>
                    <xdr:rowOff>142875</xdr:rowOff>
                  </from>
                  <to>
                    <xdr:col>5</xdr:col>
                    <xdr:colOff>895350</xdr:colOff>
                    <xdr:row>17</xdr:row>
                    <xdr:rowOff>9525</xdr:rowOff>
                  </to>
                </anchor>
              </controlPr>
            </control>
          </mc:Choice>
        </mc:AlternateContent>
        <mc:AlternateContent xmlns:mc="http://schemas.openxmlformats.org/markup-compatibility/2006">
          <mc:Choice Requires="x14">
            <control shapeId="380930" r:id="rId5" name="Option Button 2">
              <controlPr defaultSize="0" autoFill="0" autoLine="0" autoPict="0" macro="[0]!RELATIVO">
                <anchor moveWithCells="1">
                  <from>
                    <xdr:col>4</xdr:col>
                    <xdr:colOff>171450</xdr:colOff>
                    <xdr:row>16</xdr:row>
                    <xdr:rowOff>123825</xdr:rowOff>
                  </from>
                  <to>
                    <xdr:col>5</xdr:col>
                    <xdr:colOff>47625</xdr:colOff>
                    <xdr:row>17</xdr:row>
                    <xdr:rowOff>9525</xdr:rowOff>
                  </to>
                </anchor>
              </controlPr>
            </control>
          </mc:Choice>
        </mc:AlternateContent>
        <mc:AlternateContent xmlns:mc="http://schemas.openxmlformats.org/markup-compatibility/2006">
          <mc:Choice Requires="x14">
            <control shapeId="380931" r:id="rId6" name="Option Button 3">
              <controlPr defaultSize="0" autoFill="0" autoLine="0" autoPict="0" macro="[0]!RELATIVO">
                <anchor moveWithCells="1">
                  <from>
                    <xdr:col>5</xdr:col>
                    <xdr:colOff>895350</xdr:colOff>
                    <xdr:row>16</xdr:row>
                    <xdr:rowOff>123825</xdr:rowOff>
                  </from>
                  <to>
                    <xdr:col>7</xdr:col>
                    <xdr:colOff>104775</xdr:colOff>
                    <xdr:row>17</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5000000}">
          <x14:formula1>
            <xm:f>ITEM!$A$1:$A$4</xm:f>
          </x14:formula1>
          <xm:sqref>J23 N23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86">
    <tabColor theme="8" tint="-0.249977111117893"/>
    <pageSetUpPr fitToPage="1"/>
  </sheetPr>
  <dimension ref="A1:AB100"/>
  <sheetViews>
    <sheetView topLeftCell="A22" zoomScale="85" zoomScaleNormal="85" zoomScaleSheetLayoutView="70" workbookViewId="0">
      <selection activeCell="J23" sqref="J23:K24"/>
    </sheetView>
  </sheetViews>
  <sheetFormatPr baseColWidth="10" defaultColWidth="11.42578125" defaultRowHeight="15" x14ac:dyDescent="0.2"/>
  <cols>
    <col min="1" max="1" width="4" style="13" customWidth="1"/>
    <col min="2" max="2" width="6.7109375" style="13" customWidth="1"/>
    <col min="3" max="3" width="24.85546875" style="12" customWidth="1"/>
    <col min="4" max="4" width="15.140625" style="12" customWidth="1"/>
    <col min="5" max="5" width="12.7109375" style="12" customWidth="1"/>
    <col min="6" max="6" width="15.140625" style="12" customWidth="1"/>
    <col min="7" max="7" width="14" style="12" customWidth="1"/>
    <col min="8" max="8" width="11.42578125" style="12"/>
    <col min="9" max="9" width="12.85546875" style="12" customWidth="1"/>
    <col min="10" max="10" width="15.5703125" style="12" customWidth="1"/>
    <col min="11" max="11" width="14.42578125" style="12" customWidth="1"/>
    <col min="12" max="15" width="15.28515625" style="12" customWidth="1"/>
    <col min="16" max="16" width="6.7109375" style="13" customWidth="1"/>
    <col min="17" max="16384" width="11.42578125" style="13"/>
  </cols>
  <sheetData>
    <row r="1" spans="2:16" s="14" customFormat="1" ht="8.25" customHeight="1" x14ac:dyDescent="0.25">
      <c r="C1" s="15"/>
      <c r="D1" s="15"/>
      <c r="E1" s="15"/>
      <c r="F1" s="15"/>
      <c r="G1" s="15"/>
      <c r="H1" s="15"/>
      <c r="I1" s="15"/>
      <c r="J1" s="15"/>
      <c r="K1" s="15"/>
      <c r="L1" s="15"/>
      <c r="M1" s="15"/>
      <c r="N1" s="15"/>
      <c r="O1" s="15"/>
    </row>
    <row r="2" spans="2:16" s="14" customFormat="1" ht="15.75" customHeight="1" x14ac:dyDescent="0.25">
      <c r="B2" s="301" t="s">
        <v>238</v>
      </c>
      <c r="C2" s="301"/>
      <c r="D2" s="4"/>
      <c r="E2" s="4"/>
      <c r="F2" s="4"/>
      <c r="G2" s="4"/>
      <c r="H2" s="4"/>
      <c r="I2" s="4"/>
      <c r="J2" s="4"/>
      <c r="K2" s="4"/>
      <c r="L2" s="4"/>
      <c r="M2" s="4"/>
      <c r="N2" s="4"/>
      <c r="O2" s="4"/>
      <c r="P2" s="11"/>
    </row>
    <row r="3" spans="2:16" s="14" customFormat="1" ht="15.75" customHeight="1" x14ac:dyDescent="0.25">
      <c r="B3" s="301"/>
      <c r="C3" s="301"/>
      <c r="D3" s="4"/>
      <c r="E3" s="4"/>
      <c r="F3" s="4"/>
      <c r="G3" s="4"/>
      <c r="H3" s="4"/>
      <c r="I3" s="4"/>
      <c r="J3" s="4"/>
      <c r="K3" s="4"/>
      <c r="L3" s="4"/>
      <c r="M3" s="4"/>
      <c r="N3" s="4"/>
      <c r="O3" s="4"/>
      <c r="P3" s="11"/>
    </row>
    <row r="4" spans="2:16" s="14" customFormat="1" ht="15" customHeight="1" x14ac:dyDescent="0.25">
      <c r="B4" s="301"/>
      <c r="C4" s="301"/>
      <c r="D4" s="4"/>
      <c r="E4" s="4"/>
      <c r="F4" s="4"/>
      <c r="G4" s="4"/>
      <c r="H4" s="4"/>
      <c r="I4" s="4"/>
      <c r="J4" s="4"/>
      <c r="K4" s="4"/>
      <c r="L4" s="4"/>
      <c r="M4" s="4"/>
      <c r="N4" s="4"/>
      <c r="O4" s="4"/>
      <c r="P4" s="11"/>
    </row>
    <row r="5" spans="2:16" s="14" customFormat="1" ht="15.75" customHeight="1" x14ac:dyDescent="0.25">
      <c r="B5" s="11"/>
      <c r="C5" s="302"/>
      <c r="D5" s="303"/>
      <c r="E5" s="308" t="s">
        <v>0</v>
      </c>
      <c r="F5" s="221"/>
      <c r="G5" s="221"/>
      <c r="H5" s="221"/>
      <c r="I5" s="221"/>
      <c r="J5" s="221"/>
      <c r="K5" s="221"/>
      <c r="L5" s="222"/>
      <c r="M5" s="221" t="s">
        <v>1</v>
      </c>
      <c r="N5" s="221"/>
      <c r="O5" s="222"/>
      <c r="P5" s="11"/>
    </row>
    <row r="6" spans="2:16" s="14" customFormat="1" ht="15.75" customHeight="1" x14ac:dyDescent="0.25">
      <c r="B6" s="61"/>
      <c r="C6" s="304"/>
      <c r="D6" s="305"/>
      <c r="E6" s="308" t="s">
        <v>2</v>
      </c>
      <c r="F6" s="221"/>
      <c r="G6" s="221"/>
      <c r="H6" s="221"/>
      <c r="I6" s="221"/>
      <c r="J6" s="221"/>
      <c r="K6" s="221"/>
      <c r="L6" s="222"/>
      <c r="M6" s="221" t="s">
        <v>3</v>
      </c>
      <c r="N6" s="221"/>
      <c r="O6" s="222"/>
      <c r="P6" s="11"/>
    </row>
    <row r="7" spans="2:16" s="14" customFormat="1" ht="15.75" customHeight="1" x14ac:dyDescent="0.25">
      <c r="B7" s="11"/>
      <c r="C7" s="304"/>
      <c r="D7" s="305"/>
      <c r="E7" s="309" t="s">
        <v>4</v>
      </c>
      <c r="F7" s="310"/>
      <c r="G7" s="310"/>
      <c r="H7" s="310"/>
      <c r="I7" s="310"/>
      <c r="J7" s="310"/>
      <c r="K7" s="310"/>
      <c r="L7" s="311"/>
      <c r="M7" s="221" t="s">
        <v>5</v>
      </c>
      <c r="N7" s="221"/>
      <c r="O7" s="222"/>
      <c r="P7" s="11"/>
    </row>
    <row r="8" spans="2:16" s="14" customFormat="1" ht="15.75" customHeight="1" x14ac:dyDescent="0.25">
      <c r="B8" s="11"/>
      <c r="C8" s="306"/>
      <c r="D8" s="307"/>
      <c r="E8" s="312"/>
      <c r="F8" s="313"/>
      <c r="G8" s="313"/>
      <c r="H8" s="313"/>
      <c r="I8" s="313"/>
      <c r="J8" s="313"/>
      <c r="K8" s="313"/>
      <c r="L8" s="314"/>
      <c r="M8" s="221" t="s">
        <v>397</v>
      </c>
      <c r="N8" s="221"/>
      <c r="O8" s="222"/>
      <c r="P8" s="11"/>
    </row>
    <row r="9" spans="2:16" s="14" customFormat="1" ht="15.75" customHeight="1" x14ac:dyDescent="0.25">
      <c r="B9" s="11"/>
      <c r="C9" s="380"/>
      <c r="D9" s="380"/>
      <c r="E9" s="380"/>
      <c r="F9" s="380"/>
      <c r="G9" s="380"/>
      <c r="H9" s="380"/>
      <c r="I9" s="380"/>
      <c r="J9" s="380"/>
      <c r="K9" s="380"/>
      <c r="L9" s="380"/>
      <c r="M9" s="380"/>
      <c r="N9" s="380"/>
      <c r="O9" s="380"/>
      <c r="P9" s="11"/>
    </row>
    <row r="10" spans="2:16" s="14" customFormat="1" ht="15.75" customHeight="1" x14ac:dyDescent="0.25">
      <c r="B10" s="11"/>
      <c r="C10" s="298" t="s">
        <v>240</v>
      </c>
      <c r="D10" s="298"/>
      <c r="E10" s="298"/>
      <c r="F10" s="298"/>
      <c r="G10" s="298"/>
      <c r="H10" s="298"/>
      <c r="I10" s="298"/>
      <c r="J10" s="298"/>
      <c r="K10" s="298"/>
      <c r="L10" s="298"/>
      <c r="M10" s="298"/>
      <c r="N10" s="298"/>
      <c r="O10" s="298"/>
      <c r="P10" s="11"/>
    </row>
    <row r="11" spans="2:16" s="14" customFormat="1" ht="15" customHeight="1" x14ac:dyDescent="0.25">
      <c r="B11" s="11"/>
      <c r="C11" s="298"/>
      <c r="D11" s="298"/>
      <c r="E11" s="298"/>
      <c r="F11" s="298"/>
      <c r="G11" s="298"/>
      <c r="H11" s="298"/>
      <c r="I11" s="298"/>
      <c r="J11" s="298"/>
      <c r="K11" s="298"/>
      <c r="L11" s="298"/>
      <c r="M11" s="298"/>
      <c r="N11" s="298"/>
      <c r="O11" s="298"/>
      <c r="P11" s="11"/>
    </row>
    <row r="12" spans="2:16" s="14" customFormat="1" ht="30" customHeight="1" x14ac:dyDescent="0.25">
      <c r="B12" s="11"/>
      <c r="C12" s="245" t="s">
        <v>241</v>
      </c>
      <c r="D12" s="245"/>
      <c r="E12" s="381" t="s">
        <v>242</v>
      </c>
      <c r="F12" s="381"/>
      <c r="G12" s="381"/>
      <c r="H12" s="381"/>
      <c r="I12" s="245" t="s">
        <v>243</v>
      </c>
      <c r="J12" s="245"/>
      <c r="K12" s="430" t="s">
        <v>122</v>
      </c>
      <c r="L12" s="430"/>
      <c r="M12" s="430"/>
      <c r="N12" s="430"/>
      <c r="O12" s="430"/>
      <c r="P12" s="11"/>
    </row>
    <row r="13" spans="2:16" s="14" customFormat="1" x14ac:dyDescent="0.25">
      <c r="B13" s="11"/>
      <c r="C13" s="315" t="s">
        <v>12</v>
      </c>
      <c r="D13" s="315"/>
      <c r="E13" s="317" t="s">
        <v>32</v>
      </c>
      <c r="F13" s="429"/>
      <c r="G13" s="429"/>
      <c r="H13" s="429"/>
      <c r="I13" s="429"/>
      <c r="J13" s="429"/>
      <c r="K13" s="429"/>
      <c r="L13" s="429"/>
      <c r="M13" s="429"/>
      <c r="N13" s="429"/>
      <c r="O13" s="429"/>
      <c r="P13" s="11"/>
    </row>
    <row r="14" spans="2:16" s="14" customFormat="1" x14ac:dyDescent="0.25">
      <c r="B14" s="11"/>
      <c r="C14" s="315" t="s">
        <v>244</v>
      </c>
      <c r="D14" s="315"/>
      <c r="E14" s="317" t="s">
        <v>245</v>
      </c>
      <c r="F14" s="317"/>
      <c r="G14" s="317"/>
      <c r="H14" s="317"/>
      <c r="I14" s="317"/>
      <c r="J14" s="317"/>
      <c r="K14" s="317"/>
      <c r="L14" s="317"/>
      <c r="M14" s="317"/>
      <c r="N14" s="317"/>
      <c r="O14" s="317"/>
      <c r="P14" s="11"/>
    </row>
    <row r="15" spans="2:16" s="14" customFormat="1" x14ac:dyDescent="0.25">
      <c r="B15" s="11"/>
      <c r="C15" s="384"/>
      <c r="D15" s="367"/>
      <c r="E15" s="367"/>
      <c r="F15" s="367"/>
      <c r="G15" s="367"/>
      <c r="H15" s="367"/>
      <c r="I15" s="367"/>
      <c r="J15" s="367"/>
      <c r="K15" s="367"/>
      <c r="L15" s="367"/>
      <c r="M15" s="367"/>
      <c r="N15" s="367"/>
      <c r="O15" s="368"/>
      <c r="P15" s="11"/>
    </row>
    <row r="16" spans="2:16" s="14" customFormat="1" x14ac:dyDescent="0.25">
      <c r="B16" s="11"/>
      <c r="C16" s="346" t="s">
        <v>246</v>
      </c>
      <c r="D16" s="346"/>
      <c r="E16" s="346"/>
      <c r="F16" s="346"/>
      <c r="G16" s="346"/>
      <c r="H16" s="346"/>
      <c r="I16" s="346"/>
      <c r="J16" s="346"/>
      <c r="K16" s="346"/>
      <c r="L16" s="346"/>
      <c r="M16" s="346"/>
      <c r="N16" s="346"/>
      <c r="O16" s="346"/>
      <c r="P16" s="11"/>
    </row>
    <row r="17" spans="2:16" s="14" customFormat="1" ht="36" customHeight="1" x14ac:dyDescent="0.25">
      <c r="B17" s="11"/>
      <c r="C17" s="315" t="s">
        <v>344</v>
      </c>
      <c r="D17" s="315"/>
      <c r="E17" s="323">
        <v>1</v>
      </c>
      <c r="F17" s="324"/>
      <c r="G17" s="325"/>
      <c r="H17" s="315" t="s">
        <v>20</v>
      </c>
      <c r="I17" s="315"/>
      <c r="J17" s="321" t="s">
        <v>248</v>
      </c>
      <c r="K17" s="322"/>
      <c r="L17" s="315" t="s">
        <v>22</v>
      </c>
      <c r="M17" s="315"/>
      <c r="N17" s="379">
        <v>0.9</v>
      </c>
      <c r="O17" s="379"/>
      <c r="P17" s="348"/>
    </row>
    <row r="18" spans="2:16" s="14" customFormat="1" ht="15.75" customHeight="1" x14ac:dyDescent="0.25">
      <c r="B18" s="11"/>
      <c r="C18" s="315" t="s">
        <v>249</v>
      </c>
      <c r="D18" s="315"/>
      <c r="E18" s="315" t="s">
        <v>345</v>
      </c>
      <c r="F18" s="315"/>
      <c r="G18" s="376" t="s">
        <v>398</v>
      </c>
      <c r="H18" s="377"/>
      <c r="I18" s="377"/>
      <c r="J18" s="377"/>
      <c r="K18" s="378"/>
      <c r="L18" s="284" t="s">
        <v>250</v>
      </c>
      <c r="M18" s="285"/>
      <c r="N18" s="372" t="s">
        <v>347</v>
      </c>
      <c r="O18" s="373"/>
      <c r="P18" s="348"/>
    </row>
    <row r="19" spans="2:16" s="14" customFormat="1" ht="15.75" customHeight="1" x14ac:dyDescent="0.25">
      <c r="B19" s="11"/>
      <c r="C19" s="315"/>
      <c r="D19" s="315"/>
      <c r="E19" s="315" t="s">
        <v>348</v>
      </c>
      <c r="F19" s="315"/>
      <c r="G19" s="376" t="s">
        <v>399</v>
      </c>
      <c r="H19" s="377"/>
      <c r="I19" s="377"/>
      <c r="J19" s="377"/>
      <c r="K19" s="378"/>
      <c r="L19" s="286"/>
      <c r="M19" s="287"/>
      <c r="N19" s="374"/>
      <c r="O19" s="375"/>
      <c r="P19" s="11"/>
    </row>
    <row r="20" spans="2:16" s="14" customFormat="1" ht="15.75" customHeight="1" x14ac:dyDescent="0.25">
      <c r="B20" s="11"/>
      <c r="C20" s="284" t="s">
        <v>252</v>
      </c>
      <c r="D20" s="285"/>
      <c r="E20" s="246" t="s">
        <v>253</v>
      </c>
      <c r="F20" s="274"/>
      <c r="G20" s="247"/>
      <c r="H20" s="255" t="s">
        <v>254</v>
      </c>
      <c r="I20" s="256"/>
      <c r="J20" s="246" t="s">
        <v>371</v>
      </c>
      <c r="K20" s="247"/>
      <c r="L20" s="252" t="s">
        <v>256</v>
      </c>
      <c r="M20" s="253"/>
      <c r="N20" s="253"/>
      <c r="O20" s="254"/>
      <c r="P20" s="11"/>
    </row>
    <row r="21" spans="2:16" s="14" customFormat="1" ht="15.75" customHeight="1" x14ac:dyDescent="0.25">
      <c r="B21" s="11"/>
      <c r="C21" s="329"/>
      <c r="D21" s="330"/>
      <c r="E21" s="248"/>
      <c r="F21" s="275"/>
      <c r="G21" s="249"/>
      <c r="H21" s="272"/>
      <c r="I21" s="273"/>
      <c r="J21" s="248"/>
      <c r="K21" s="249"/>
      <c r="L21" s="40" t="s">
        <v>257</v>
      </c>
      <c r="M21" s="40" t="s">
        <v>258</v>
      </c>
      <c r="N21" s="40" t="s">
        <v>259</v>
      </c>
      <c r="O21" s="40" t="s">
        <v>260</v>
      </c>
      <c r="P21" s="11"/>
    </row>
    <row r="22" spans="2:16" s="14" customFormat="1" ht="15.75" customHeight="1" x14ac:dyDescent="0.25">
      <c r="B22" s="11"/>
      <c r="C22" s="286"/>
      <c r="D22" s="287"/>
      <c r="E22" s="250"/>
      <c r="F22" s="276"/>
      <c r="G22" s="251"/>
      <c r="H22" s="257"/>
      <c r="I22" s="258"/>
      <c r="J22" s="250"/>
      <c r="K22" s="251"/>
      <c r="L22" s="129" t="s">
        <v>464</v>
      </c>
      <c r="M22" s="130" t="s">
        <v>465</v>
      </c>
      <c r="N22" s="131" t="s">
        <v>466</v>
      </c>
      <c r="O22" s="134" t="s">
        <v>400</v>
      </c>
      <c r="P22" s="11"/>
    </row>
    <row r="23" spans="2:16" s="14" customFormat="1" ht="34.5" customHeight="1" x14ac:dyDescent="0.25">
      <c r="B23" s="11"/>
      <c r="C23" s="315" t="s">
        <v>355</v>
      </c>
      <c r="D23" s="315"/>
      <c r="E23" s="381" t="s">
        <v>401</v>
      </c>
      <c r="F23" s="381"/>
      <c r="G23" s="381"/>
      <c r="H23" s="390" t="s">
        <v>263</v>
      </c>
      <c r="I23" s="256"/>
      <c r="J23" s="266" t="s">
        <v>41</v>
      </c>
      <c r="K23" s="266"/>
      <c r="L23" s="315" t="s">
        <v>264</v>
      </c>
      <c r="M23" s="315"/>
      <c r="N23" s="266" t="s">
        <v>41</v>
      </c>
      <c r="O23" s="266"/>
      <c r="P23" s="11"/>
    </row>
    <row r="24" spans="2:16" s="14" customFormat="1" ht="30.75" customHeight="1" x14ac:dyDescent="0.25">
      <c r="B24" s="11"/>
      <c r="C24" s="315" t="s">
        <v>357</v>
      </c>
      <c r="D24" s="315"/>
      <c r="E24" s="381" t="s">
        <v>401</v>
      </c>
      <c r="F24" s="381"/>
      <c r="G24" s="381"/>
      <c r="H24" s="391"/>
      <c r="I24" s="258"/>
      <c r="J24" s="266"/>
      <c r="K24" s="266"/>
      <c r="L24" s="315"/>
      <c r="M24" s="315"/>
      <c r="N24" s="266"/>
      <c r="O24" s="266"/>
      <c r="P24" s="11"/>
    </row>
    <row r="25" spans="2:16" s="14" customFormat="1" ht="15.75" customHeight="1" x14ac:dyDescent="0.25">
      <c r="B25" s="11"/>
      <c r="C25" s="10"/>
      <c r="D25" s="10"/>
      <c r="E25" s="36"/>
      <c r="F25" s="36"/>
      <c r="G25" s="10"/>
      <c r="H25" s="10"/>
      <c r="I25" s="10"/>
      <c r="J25" s="36"/>
      <c r="K25" s="36"/>
      <c r="L25" s="10"/>
      <c r="M25" s="10"/>
      <c r="N25" s="36"/>
      <c r="O25" s="36"/>
      <c r="P25" s="11"/>
    </row>
    <row r="26" spans="2:16" s="14" customFormat="1" ht="15" customHeight="1" x14ac:dyDescent="0.25">
      <c r="B26" s="11"/>
      <c r="C26" s="346" t="s">
        <v>265</v>
      </c>
      <c r="D26" s="346"/>
      <c r="E26" s="346"/>
      <c r="F26" s="346"/>
      <c r="G26" s="346"/>
      <c r="H26" s="346"/>
      <c r="I26" s="346"/>
      <c r="J26" s="347"/>
      <c r="K26" s="347"/>
      <c r="L26" s="347"/>
      <c r="M26" s="347"/>
      <c r="N26" s="347"/>
      <c r="O26" s="347"/>
      <c r="P26" s="11"/>
    </row>
    <row r="27" spans="2:16" s="14" customFormat="1" ht="15" customHeight="1" x14ac:dyDescent="0.25">
      <c r="B27" s="11"/>
      <c r="C27" s="367"/>
      <c r="D27" s="367"/>
      <c r="E27" s="367"/>
      <c r="F27" s="367"/>
      <c r="G27" s="367"/>
      <c r="H27" s="367"/>
      <c r="I27" s="368"/>
      <c r="J27" s="386" t="s">
        <v>358</v>
      </c>
      <c r="K27" s="387"/>
      <c r="L27" s="387"/>
      <c r="M27" s="387"/>
      <c r="N27" s="387"/>
      <c r="O27" s="387"/>
      <c r="P27" s="348"/>
    </row>
    <row r="28" spans="2:16" s="14" customFormat="1" ht="16.5" customHeight="1" x14ac:dyDescent="0.25">
      <c r="B28" s="11"/>
      <c r="C28" s="367"/>
      <c r="D28" s="367"/>
      <c r="E28" s="367"/>
      <c r="F28" s="367"/>
      <c r="G28" s="367"/>
      <c r="H28" s="367"/>
      <c r="I28" s="368"/>
      <c r="J28" s="420" t="s">
        <v>402</v>
      </c>
      <c r="K28" s="421"/>
      <c r="L28" s="421"/>
      <c r="M28" s="421"/>
      <c r="N28" s="421"/>
      <c r="O28" s="422"/>
      <c r="P28" s="348"/>
    </row>
    <row r="29" spans="2:16" s="14" customFormat="1" ht="50.25" customHeight="1" x14ac:dyDescent="0.25">
      <c r="B29" s="11"/>
      <c r="C29" s="367"/>
      <c r="D29" s="367"/>
      <c r="E29" s="367"/>
      <c r="F29" s="367"/>
      <c r="G29" s="367"/>
      <c r="H29" s="367"/>
      <c r="I29" s="368"/>
      <c r="J29" s="421"/>
      <c r="K29" s="421"/>
      <c r="L29" s="421"/>
      <c r="M29" s="421"/>
      <c r="N29" s="421"/>
      <c r="O29" s="422"/>
      <c r="P29" s="11"/>
    </row>
    <row r="30" spans="2:16" s="14" customFormat="1" ht="26.25" customHeight="1" x14ac:dyDescent="0.25">
      <c r="B30" s="11"/>
      <c r="C30" s="367"/>
      <c r="D30" s="367"/>
      <c r="E30" s="367"/>
      <c r="F30" s="367"/>
      <c r="G30" s="367"/>
      <c r="H30" s="367"/>
      <c r="I30" s="368"/>
      <c r="J30" s="421"/>
      <c r="K30" s="421"/>
      <c r="L30" s="421"/>
      <c r="M30" s="421"/>
      <c r="N30" s="421"/>
      <c r="O30" s="422"/>
      <c r="P30" s="11"/>
    </row>
    <row r="31" spans="2:16" s="14" customFormat="1" ht="33.75" customHeight="1" x14ac:dyDescent="0.25">
      <c r="B31" s="11"/>
      <c r="C31" s="367"/>
      <c r="D31" s="367"/>
      <c r="E31" s="367"/>
      <c r="F31" s="367"/>
      <c r="G31" s="367"/>
      <c r="H31" s="367"/>
      <c r="I31" s="368"/>
      <c r="J31" s="421"/>
      <c r="K31" s="421"/>
      <c r="L31" s="421"/>
      <c r="M31" s="421"/>
      <c r="N31" s="421"/>
      <c r="O31" s="422"/>
      <c r="P31" s="11"/>
    </row>
    <row r="32" spans="2:16" s="14" customFormat="1" ht="27.75" customHeight="1" x14ac:dyDescent="0.25">
      <c r="B32" s="11"/>
      <c r="C32" s="367"/>
      <c r="D32" s="367"/>
      <c r="E32" s="367"/>
      <c r="F32" s="367"/>
      <c r="G32" s="367"/>
      <c r="H32" s="367"/>
      <c r="I32" s="368"/>
      <c r="J32" s="421"/>
      <c r="K32" s="421"/>
      <c r="L32" s="421"/>
      <c r="M32" s="421"/>
      <c r="N32" s="421"/>
      <c r="O32" s="422"/>
      <c r="P32" s="11"/>
    </row>
    <row r="33" spans="2:16" s="14" customFormat="1" ht="29.25" customHeight="1" x14ac:dyDescent="0.25">
      <c r="B33" s="11"/>
      <c r="C33" s="367"/>
      <c r="D33" s="367"/>
      <c r="E33" s="367"/>
      <c r="F33" s="367"/>
      <c r="G33" s="367"/>
      <c r="H33" s="367"/>
      <c r="I33" s="368"/>
      <c r="J33" s="421"/>
      <c r="K33" s="421"/>
      <c r="L33" s="421"/>
      <c r="M33" s="421"/>
      <c r="N33" s="421"/>
      <c r="O33" s="422"/>
      <c r="P33" s="11"/>
    </row>
    <row r="34" spans="2:16" s="14" customFormat="1" ht="15.75" customHeight="1" x14ac:dyDescent="0.25">
      <c r="B34" s="11"/>
      <c r="C34" s="367"/>
      <c r="D34" s="367"/>
      <c r="E34" s="367"/>
      <c r="F34" s="367"/>
      <c r="G34" s="367"/>
      <c r="H34" s="367"/>
      <c r="I34" s="368"/>
      <c r="J34" s="354" t="s">
        <v>361</v>
      </c>
      <c r="K34" s="355"/>
      <c r="L34" s="355"/>
      <c r="M34" s="355"/>
      <c r="N34" s="355"/>
      <c r="O34" s="355"/>
      <c r="P34" s="11"/>
    </row>
    <row r="35" spans="2:16" s="14" customFormat="1" ht="16.5" customHeight="1" x14ac:dyDescent="0.25">
      <c r="B35" s="11"/>
      <c r="C35" s="367"/>
      <c r="D35" s="367"/>
      <c r="E35" s="367"/>
      <c r="F35" s="367"/>
      <c r="G35" s="367"/>
      <c r="H35" s="367"/>
      <c r="I35" s="368"/>
      <c r="J35" s="423" t="s">
        <v>403</v>
      </c>
      <c r="K35" s="424"/>
      <c r="L35" s="424"/>
      <c r="M35" s="424"/>
      <c r="N35" s="424"/>
      <c r="O35" s="424"/>
      <c r="P35" s="11"/>
    </row>
    <row r="36" spans="2:16" s="14" customFormat="1" ht="15.75" customHeight="1" x14ac:dyDescent="0.25">
      <c r="B36" s="11"/>
      <c r="C36" s="367"/>
      <c r="D36" s="367"/>
      <c r="E36" s="367"/>
      <c r="F36" s="367"/>
      <c r="G36" s="367"/>
      <c r="H36" s="367"/>
      <c r="I36" s="368"/>
      <c r="J36" s="425"/>
      <c r="K36" s="426"/>
      <c r="L36" s="426"/>
      <c r="M36" s="426"/>
      <c r="N36" s="426"/>
      <c r="O36" s="426"/>
      <c r="P36" s="11"/>
    </row>
    <row r="37" spans="2:16" s="14" customFormat="1" ht="15.75" customHeight="1" x14ac:dyDescent="0.25">
      <c r="B37" s="11"/>
      <c r="C37" s="367"/>
      <c r="D37" s="367"/>
      <c r="E37" s="367"/>
      <c r="F37" s="367"/>
      <c r="G37" s="367"/>
      <c r="H37" s="367"/>
      <c r="I37" s="368"/>
      <c r="J37" s="425"/>
      <c r="K37" s="426"/>
      <c r="L37" s="426"/>
      <c r="M37" s="426"/>
      <c r="N37" s="426"/>
      <c r="O37" s="426"/>
      <c r="P37" s="11"/>
    </row>
    <row r="38" spans="2:16" s="14" customFormat="1" ht="15.75" customHeight="1" x14ac:dyDescent="0.25">
      <c r="B38" s="11"/>
      <c r="C38" s="367"/>
      <c r="D38" s="367"/>
      <c r="E38" s="367"/>
      <c r="F38" s="367"/>
      <c r="G38" s="367"/>
      <c r="H38" s="367"/>
      <c r="I38" s="368"/>
      <c r="J38" s="425"/>
      <c r="K38" s="426"/>
      <c r="L38" s="426"/>
      <c r="M38" s="426"/>
      <c r="N38" s="426"/>
      <c r="O38" s="426"/>
      <c r="P38" s="11"/>
    </row>
    <row r="39" spans="2:16" s="14" customFormat="1" ht="15.75" customHeight="1" x14ac:dyDescent="0.25">
      <c r="B39" s="11"/>
      <c r="C39" s="367"/>
      <c r="D39" s="367"/>
      <c r="E39" s="367"/>
      <c r="F39" s="367"/>
      <c r="G39" s="367"/>
      <c r="H39" s="367"/>
      <c r="I39" s="368"/>
      <c r="J39" s="425"/>
      <c r="K39" s="426"/>
      <c r="L39" s="426"/>
      <c r="M39" s="426"/>
      <c r="N39" s="426"/>
      <c r="O39" s="426"/>
      <c r="P39" s="11"/>
    </row>
    <row r="40" spans="2:16" s="14" customFormat="1" ht="16.5" customHeight="1" x14ac:dyDescent="0.25">
      <c r="B40" s="11"/>
      <c r="C40" s="367"/>
      <c r="D40" s="367"/>
      <c r="E40" s="367"/>
      <c r="F40" s="367"/>
      <c r="G40" s="367"/>
      <c r="H40" s="367"/>
      <c r="I40" s="368"/>
      <c r="J40" s="427"/>
      <c r="K40" s="428"/>
      <c r="L40" s="428"/>
      <c r="M40" s="428"/>
      <c r="N40" s="428"/>
      <c r="O40" s="428"/>
      <c r="P40" s="11"/>
    </row>
    <row r="41" spans="2:16" s="14" customFormat="1" ht="15.75" customHeight="1" x14ac:dyDescent="0.25">
      <c r="B41" s="11"/>
      <c r="C41" s="367"/>
      <c r="D41" s="367"/>
      <c r="E41" s="367"/>
      <c r="F41" s="367"/>
      <c r="G41" s="367"/>
      <c r="H41" s="367"/>
      <c r="I41" s="368"/>
      <c r="J41" s="354" t="s">
        <v>270</v>
      </c>
      <c r="K41" s="355"/>
      <c r="L41" s="355"/>
      <c r="M41" s="355"/>
      <c r="N41" s="355"/>
      <c r="O41" s="355"/>
      <c r="P41" s="11"/>
    </row>
    <row r="42" spans="2:16" s="14" customFormat="1" ht="15.75" customHeight="1" x14ac:dyDescent="0.25">
      <c r="B42" s="11"/>
      <c r="C42" s="367"/>
      <c r="D42" s="367"/>
      <c r="E42" s="367"/>
      <c r="F42" s="367"/>
      <c r="G42" s="367"/>
      <c r="H42" s="367"/>
      <c r="I42" s="368"/>
      <c r="J42" s="361" t="str">
        <f>E14</f>
        <v>Vicerrectoría Académica</v>
      </c>
      <c r="K42" s="362"/>
      <c r="L42" s="362"/>
      <c r="M42" s="362"/>
      <c r="N42" s="362"/>
      <c r="O42" s="362"/>
      <c r="P42" s="11"/>
    </row>
    <row r="43" spans="2:16" s="14" customFormat="1" ht="16.5" customHeight="1" x14ac:dyDescent="0.25">
      <c r="B43" s="11"/>
      <c r="C43" s="367"/>
      <c r="D43" s="367"/>
      <c r="E43" s="367"/>
      <c r="F43" s="367"/>
      <c r="G43" s="367"/>
      <c r="H43" s="367"/>
      <c r="I43" s="368"/>
      <c r="J43" s="388"/>
      <c r="K43" s="389"/>
      <c r="L43" s="389"/>
      <c r="M43" s="389"/>
      <c r="N43" s="389"/>
      <c r="O43" s="389"/>
      <c r="P43" s="11"/>
    </row>
    <row r="44" spans="2:16" s="14" customFormat="1" ht="16.5" customHeight="1" x14ac:dyDescent="0.25">
      <c r="B44" s="11"/>
      <c r="C44" s="5"/>
      <c r="D44" s="5"/>
      <c r="E44" s="5"/>
      <c r="F44" s="5"/>
      <c r="G44" s="5"/>
      <c r="H44" s="5"/>
      <c r="I44" s="5"/>
      <c r="J44" s="5"/>
      <c r="K44" s="5"/>
      <c r="L44" s="5"/>
      <c r="M44" s="5"/>
      <c r="N44" s="5"/>
      <c r="O44" s="5"/>
      <c r="P44" s="11"/>
    </row>
    <row r="45" spans="2:16" s="17" customFormat="1" ht="15" customHeight="1" x14ac:dyDescent="0.25">
      <c r="B45" s="16"/>
      <c r="C45" s="363" t="s">
        <v>271</v>
      </c>
      <c r="D45" s="365"/>
      <c r="E45" s="365"/>
      <c r="F45" s="365"/>
      <c r="G45" s="365"/>
      <c r="H45" s="365"/>
      <c r="I45" s="365"/>
      <c r="J45" s="365"/>
      <c r="K45" s="365"/>
      <c r="L45" s="365"/>
      <c r="M45" s="365"/>
      <c r="N45" s="365"/>
      <c r="O45" s="366"/>
      <c r="P45" s="16"/>
    </row>
    <row r="46" spans="2:16" s="17" customFormat="1" x14ac:dyDescent="0.25">
      <c r="B46" s="16"/>
      <c r="C46" s="52" t="s">
        <v>9</v>
      </c>
      <c r="D46" s="40" t="str">
        <f ca="1">IF(J23="MENSUAL","ENERO",IF(J23="TRIMESTRAL","MARZO",IF(J23="SEMESTRAL","JUNIO",IF(J23="ANUAL",YEAR(TODAY()),""))))</f>
        <v>JUNIO</v>
      </c>
      <c r="E46" s="40" t="str">
        <f>IF(J23="MENSUAL","FEBRERO",IF(J23="TRIMESTRAL","JUNIO",IF(J23="SEMESTRAL","DICIEMBRE","")))</f>
        <v>DICIEMBRE</v>
      </c>
      <c r="F46" s="40" t="str">
        <f>IF(J23="MENSUAL","MARZO",IF(J23="TRIMESTRAL","SEPTIEMBRE",""))</f>
        <v/>
      </c>
      <c r="G46" s="40" t="str">
        <f>IF(J23="MENSUAL","ABRIL",IF(J23="TRIMESTRAL","DICIEMBRE",""))</f>
        <v/>
      </c>
      <c r="H46" s="40" t="str">
        <f>IF(J23="MENSUAL","MAYO","")</f>
        <v/>
      </c>
      <c r="I46" s="40" t="str">
        <f>IF(J23="MENSUAL","JUNIO","")</f>
        <v/>
      </c>
      <c r="J46" s="40" t="str">
        <f>IF(J23="MENSUAL","JULIO","")</f>
        <v/>
      </c>
      <c r="K46" s="40" t="str">
        <f>IF(J23="MENSUAL","AGOSTO","")</f>
        <v/>
      </c>
      <c r="L46" s="40" t="str">
        <f>IF(J23="MENSUAL","SEPTIEMBRE","")</f>
        <v/>
      </c>
      <c r="M46" s="40" t="str">
        <f>IF(J23="MENSUAL","OCTUBRE","")</f>
        <v/>
      </c>
      <c r="N46" s="40" t="str">
        <f>IF(J23="MENSUAL","NOVIEMBRE","")</f>
        <v/>
      </c>
      <c r="O46" s="40" t="str">
        <f>IF(J23="MENSUAL","DICIEMBRE","")</f>
        <v/>
      </c>
      <c r="P46" s="16"/>
    </row>
    <row r="47" spans="2:16" s="17" customFormat="1" ht="27" customHeight="1" x14ac:dyDescent="0.25">
      <c r="B47" s="16"/>
      <c r="C47" s="53" t="str">
        <f>G18</f>
        <v>N° de estudiantes promovidos *100</v>
      </c>
      <c r="D47" s="40">
        <v>10000</v>
      </c>
      <c r="E47" s="94">
        <v>9280</v>
      </c>
      <c r="F47" s="94"/>
      <c r="G47" s="94"/>
      <c r="H47" s="94"/>
      <c r="I47" s="94"/>
      <c r="J47" s="94"/>
      <c r="K47" s="94"/>
      <c r="L47" s="94"/>
      <c r="M47" s="94"/>
      <c r="N47" s="94"/>
      <c r="O47" s="94"/>
      <c r="P47" s="16"/>
    </row>
    <row r="48" spans="2:16" s="17" customFormat="1" ht="27.75" customHeight="1" x14ac:dyDescent="0.25">
      <c r="B48" s="16"/>
      <c r="C48" s="53" t="str">
        <f>G19</f>
        <v>N° total de estudiantes matriculados</v>
      </c>
      <c r="D48" s="40">
        <v>11924</v>
      </c>
      <c r="E48" s="94">
        <v>12949</v>
      </c>
      <c r="F48" s="94"/>
      <c r="G48" s="94"/>
      <c r="H48" s="94"/>
      <c r="I48" s="94"/>
      <c r="J48" s="94"/>
      <c r="K48" s="94"/>
      <c r="L48" s="94"/>
      <c r="M48" s="94"/>
      <c r="N48" s="94"/>
      <c r="O48" s="94"/>
      <c r="P48" s="18"/>
    </row>
    <row r="49" spans="1:28" s="17" customFormat="1" x14ac:dyDescent="0.25">
      <c r="B49" s="16"/>
      <c r="C49" s="2" t="s">
        <v>274</v>
      </c>
      <c r="D49" s="60">
        <f>IFERROR(IF($E$17=1,D47/D48,IF($E$17=2,D47,"")),"")</f>
        <v>0.83864475008386452</v>
      </c>
      <c r="E49" s="60">
        <f t="shared" ref="E49:O49" si="0">IFERROR(IF($E$17=1,E47/E48,IF($E$17=2,E47,"")),"")</f>
        <v>0.71665765696192751</v>
      </c>
      <c r="F49" s="60" t="str">
        <f t="shared" si="0"/>
        <v/>
      </c>
      <c r="G49" s="60" t="str">
        <f t="shared" si="0"/>
        <v/>
      </c>
      <c r="H49" s="60" t="str">
        <f t="shared" si="0"/>
        <v/>
      </c>
      <c r="I49" s="60" t="str">
        <f t="shared" si="0"/>
        <v/>
      </c>
      <c r="J49" s="60" t="str">
        <f t="shared" si="0"/>
        <v/>
      </c>
      <c r="K49" s="60" t="str">
        <f t="shared" si="0"/>
        <v/>
      </c>
      <c r="L49" s="60" t="str">
        <f t="shared" si="0"/>
        <v/>
      </c>
      <c r="M49" s="60" t="str">
        <f t="shared" si="0"/>
        <v/>
      </c>
      <c r="N49" s="60" t="str">
        <f t="shared" si="0"/>
        <v/>
      </c>
      <c r="O49" s="60" t="str">
        <f t="shared" si="0"/>
        <v/>
      </c>
      <c r="P49" s="16"/>
    </row>
    <row r="50" spans="1:28" s="17" customFormat="1" x14ac:dyDescent="0.25">
      <c r="B50" s="16"/>
      <c r="C50" s="3" t="s">
        <v>275</v>
      </c>
      <c r="D50" s="60">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0.9</v>
      </c>
      <c r="E50" s="60">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0.9</v>
      </c>
      <c r="F50" s="60" t="str">
        <f>IF(AND(N23="ANUAL",J23="MENSUAL"),N17/12+E50,IF(AND(N23="ANUAL",J23="TRIMESTRAL"),N17/4+E50,IF(AND(N23="SEMESTRAL",J23="MENSUAL"),N17/6+E50,IF(AND(N23="SEMESTRAL",J23="TRIMESTRAL"),N17/2,IF(AND(N23="TRIMESTRAL",J23="MENSUAL"),N17/3+E50,IF(AND(N23="TRIMESTRAL",J23="TRIMESTRAL"),N17,IF(AND(N23="MENSUAL",J23="MENSUAL"),N17,"")))))))</f>
        <v/>
      </c>
      <c r="G50" s="60" t="str">
        <f>IF(AND(N23="ANUAL",J23="MENSUAL"),N17/12+F50,IF(AND(N23="ANUAL",J23="TRIMESTRAL"),N17/4+F50,IF(AND(N23="SEMESTRAL",J23="MENSUAL"),N17/6+F50,IF(AND(N23="SEMESTRAL",J23="TRIMESTRAL"),N17/2+F50,IF(AND(N23="TRIMESTRAL",J23="MENSUAL"),N17/3,IF(AND(N23="TRIMESTRAL",J23="TRIMESTRAL"),N17,IF(AND(N23="MENSUAL",J23="MENSUAL"),N17,"")))))))</f>
        <v/>
      </c>
      <c r="H50" s="60" t="str">
        <f>IF(AND($N$23="ANUAL",$J$23="MENSUAL"),$N$17/12+G50,IF(AND(N23="SEMESTRAL",J23="MENSUAL"),N17/6+G50,IF(AND(N23="TRIMESTRAL",J23="MENSUAL"),N17/3+G50,IF(AND(N23="MENSUAL",J23="MENSUAL"),N17,""))))</f>
        <v/>
      </c>
      <c r="I50" s="60" t="str">
        <f>IF(AND($N$23="ANUAL",$J$23="MENSUAL"),$N$17/12+H50,IF(AND(N23="SEMESTRAL",J23="MENSUAL"),N17/6+H50,IF(AND(N23="TRIMESTRAL",J23="MENSUAL"),N17/3+H50,IF(AND(N23="MENSUAL",J23="MENSUAL"),N17,""))))</f>
        <v/>
      </c>
      <c r="J50" s="60" t="str">
        <f>IF(AND($N$23="ANUAL",$J$23="MENSUAL"),$N$17/12+I50,IF(AND(N23="SEMESTRAL",J23="MENSUAL"),N17/6,IF(AND(N23="TRIMESTRAL",J23="MENSUAL"),N17/3,IF(AND(N23="MENSUAL",J23="MENSUAL"),N17,""))))</f>
        <v/>
      </c>
      <c r="K50" s="60" t="str">
        <f>IF(AND($N$23="ANUAL",$J$23="MENSUAL"),$N$17/12+J50,IF(AND(N23="SEMESTRAL",J23="MENSUAL"),N17/6+J50,IF(AND(N23="TRIMESTRAL",J23="MENSUAL"),N17/3+J50,IF(AND(N23="MENSUAL",J23="MENSUAL"),N17,""))))</f>
        <v/>
      </c>
      <c r="L50" s="60" t="str">
        <f>IF(AND($N$23="ANUAL",$J$23="MENSUAL"),$N$17/12+K50,IF(AND(N23="SEMESTRAL",J23="MENSUAL"),N17/6+K50,IF(AND(N23="TRIMESTRAL",J23="MENSUAL"),N17/3+K50,IF(AND(N23="MENSUAL",J23="MENSUAL"),N17,""))))</f>
        <v/>
      </c>
      <c r="M50" s="60" t="str">
        <f>IF(AND($N$23="ANUAL",$J$23="MENSUAL"),$N$17/12+L50,IF(AND(N23="SEMESTRAL",J23="MENSUAL"),N17/6+L50,IF(AND(N23="TRIMESTRAL",J23="MENSUAL"),N17/3,IF(AND(N23="MENSUAL",J23="MENSUAL"),N17,""))))</f>
        <v/>
      </c>
      <c r="N50" s="60" t="str">
        <f>IF(AND($N$23="ANUAL",$J$23="MENSUAL"),$N$17/12+M50,IF(AND(N23="SEMESTRAL",J23="MENSUAL"),N17/6+M50,IF(AND(N23="TRIMESTRAL",J23="MENSUAL"),N17/3+M50,IF(AND(N23="MENSUAL",J23="MENSUAL"),N17,""))))</f>
        <v/>
      </c>
      <c r="O50" s="60" t="str">
        <f>IF(AND($N$23="ANUAL",$J$23="MENSUAL"),$N$17/12+N50,IF(AND(N23="SEMESTRAL",J23="MENSUAL"),N17/6+N50,IF(AND(N23="TRIMESTRAL",J23="MENSUAL"),N17/3+N50,IF(AND(N23="MENSUAL",J23="MENSUAL"),N17,""))))</f>
        <v/>
      </c>
      <c r="P50" s="16"/>
    </row>
    <row r="51" spans="1:28" s="17" customFormat="1" x14ac:dyDescent="0.25">
      <c r="B51" s="16"/>
      <c r="C51" s="5"/>
      <c r="D51" s="5"/>
      <c r="E51" s="5"/>
      <c r="F51" s="5"/>
      <c r="G51" s="5"/>
      <c r="H51" s="5"/>
      <c r="I51" s="5"/>
      <c r="J51" s="5"/>
      <c r="K51" s="5"/>
      <c r="L51" s="5"/>
      <c r="M51" s="5"/>
      <c r="N51" s="5"/>
      <c r="O51" s="5"/>
      <c r="P51" s="16"/>
    </row>
    <row r="52" spans="1:28" s="25" customFormat="1" x14ac:dyDescent="0.2">
      <c r="A52" s="27"/>
      <c r="B52" s="1"/>
      <c r="C52" s="333" t="s">
        <v>254</v>
      </c>
      <c r="D52" s="333"/>
      <c r="E52" s="333"/>
      <c r="F52" s="333"/>
      <c r="G52" s="333"/>
      <c r="H52" s="333"/>
      <c r="I52" s="333"/>
      <c r="J52" s="333"/>
      <c r="K52" s="333"/>
      <c r="L52" s="333"/>
      <c r="M52" s="333"/>
      <c r="N52" s="333"/>
      <c r="O52" s="333"/>
      <c r="P52" s="1"/>
      <c r="Q52" s="27"/>
      <c r="R52" s="27"/>
      <c r="S52" s="27"/>
      <c r="T52" s="27"/>
      <c r="U52" s="27"/>
      <c r="V52" s="27"/>
      <c r="W52" s="27"/>
      <c r="X52" s="27"/>
      <c r="Y52" s="27"/>
      <c r="Z52" s="27"/>
      <c r="AA52" s="27"/>
      <c r="AB52" s="27"/>
    </row>
    <row r="53" spans="1:28" s="25" customFormat="1" x14ac:dyDescent="0.2">
      <c r="A53" s="27"/>
      <c r="B53" s="1"/>
      <c r="C53" s="334" t="s">
        <v>276</v>
      </c>
      <c r="D53" s="334"/>
      <c r="E53" s="334"/>
      <c r="F53" s="334"/>
      <c r="G53" s="334" t="s">
        <v>277</v>
      </c>
      <c r="H53" s="334"/>
      <c r="I53" s="334"/>
      <c r="J53" s="334"/>
      <c r="K53" s="334" t="s">
        <v>278</v>
      </c>
      <c r="L53" s="334"/>
      <c r="M53" s="334"/>
      <c r="N53" s="334"/>
      <c r="O53" s="334"/>
      <c r="P53" s="1"/>
      <c r="Q53" s="27"/>
      <c r="R53" s="27"/>
      <c r="S53" s="27"/>
      <c r="T53" s="27"/>
      <c r="U53" s="27"/>
      <c r="V53" s="27"/>
      <c r="W53" s="27"/>
      <c r="X53" s="27"/>
      <c r="Y53" s="27"/>
      <c r="Z53" s="27"/>
      <c r="AA53" s="27"/>
      <c r="AB53" s="27"/>
    </row>
    <row r="54" spans="1:28" s="25" customFormat="1" ht="35.25" customHeight="1" x14ac:dyDescent="0.2">
      <c r="A54" s="27"/>
      <c r="B54" s="1"/>
      <c r="C54" s="411" t="s">
        <v>404</v>
      </c>
      <c r="D54" s="412"/>
      <c r="E54" s="412"/>
      <c r="F54" s="413"/>
      <c r="G54" s="414">
        <f>23964/31703</f>
        <v>0.75589060972147748</v>
      </c>
      <c r="H54" s="415"/>
      <c r="I54" s="415"/>
      <c r="J54" s="416"/>
      <c r="K54" s="417" t="s">
        <v>405</v>
      </c>
      <c r="L54" s="418"/>
      <c r="M54" s="418"/>
      <c r="N54" s="418"/>
      <c r="O54" s="419"/>
      <c r="P54" s="1"/>
      <c r="Q54" s="27"/>
      <c r="R54" s="27"/>
      <c r="S54" s="27"/>
      <c r="T54" s="27"/>
      <c r="U54" s="27"/>
      <c r="V54" s="27"/>
      <c r="W54" s="27"/>
      <c r="X54" s="27"/>
      <c r="Y54" s="27"/>
      <c r="Z54" s="27"/>
      <c r="AA54" s="27"/>
      <c r="AB54" s="27"/>
    </row>
    <row r="55" spans="1:28" s="25" customFormat="1" ht="35.25" customHeight="1" x14ac:dyDescent="0.2">
      <c r="A55" s="27"/>
      <c r="B55" s="1"/>
      <c r="C55" s="411" t="s">
        <v>406</v>
      </c>
      <c r="D55" s="412"/>
      <c r="E55" s="412"/>
      <c r="F55" s="413"/>
      <c r="G55" s="414">
        <f>4182/5940</f>
        <v>0.70404040404040402</v>
      </c>
      <c r="H55" s="415"/>
      <c r="I55" s="415"/>
      <c r="J55" s="416"/>
      <c r="K55" s="417" t="s">
        <v>407</v>
      </c>
      <c r="L55" s="418"/>
      <c r="M55" s="418"/>
      <c r="N55" s="418"/>
      <c r="O55" s="419"/>
      <c r="P55" s="1"/>
      <c r="Q55" s="27"/>
      <c r="R55" s="27"/>
      <c r="S55" s="27"/>
      <c r="T55" s="27"/>
      <c r="U55" s="27"/>
      <c r="V55" s="27"/>
      <c r="W55" s="27"/>
      <c r="X55" s="27"/>
      <c r="Y55" s="27"/>
      <c r="Z55" s="27"/>
      <c r="AA55" s="27"/>
      <c r="AB55" s="27"/>
    </row>
    <row r="56" spans="1:28" s="25" customFormat="1" ht="35.25" customHeight="1" x14ac:dyDescent="0.2">
      <c r="A56" s="27"/>
      <c r="B56" s="1"/>
      <c r="C56" s="411" t="s">
        <v>408</v>
      </c>
      <c r="D56" s="412"/>
      <c r="E56" s="412"/>
      <c r="F56" s="413"/>
      <c r="G56" s="414">
        <f>7970/11298</f>
        <v>0.70543459019295451</v>
      </c>
      <c r="H56" s="415"/>
      <c r="I56" s="415"/>
      <c r="J56" s="416"/>
      <c r="K56" s="417" t="s">
        <v>409</v>
      </c>
      <c r="L56" s="418"/>
      <c r="M56" s="418"/>
      <c r="N56" s="418"/>
      <c r="O56" s="419"/>
      <c r="P56" s="1"/>
      <c r="Q56" s="27"/>
      <c r="R56" s="27"/>
      <c r="S56" s="27"/>
      <c r="T56" s="27"/>
      <c r="U56" s="27"/>
      <c r="V56" s="27"/>
      <c r="W56" s="27"/>
      <c r="X56" s="27"/>
      <c r="Y56" s="27"/>
      <c r="Z56" s="27"/>
      <c r="AA56" s="27"/>
      <c r="AB56" s="27"/>
    </row>
    <row r="57" spans="1:28" s="25" customFormat="1" ht="35.25" customHeight="1" x14ac:dyDescent="0.2">
      <c r="A57" s="27"/>
      <c r="B57" s="1"/>
      <c r="C57" s="411" t="s">
        <v>410</v>
      </c>
      <c r="D57" s="412"/>
      <c r="E57" s="412"/>
      <c r="F57" s="413"/>
      <c r="G57" s="414">
        <f>3311/3942</f>
        <v>0.83992897006595635</v>
      </c>
      <c r="H57" s="415"/>
      <c r="I57" s="415"/>
      <c r="J57" s="416"/>
      <c r="K57" s="417" t="s">
        <v>411</v>
      </c>
      <c r="L57" s="418"/>
      <c r="M57" s="418"/>
      <c r="N57" s="418"/>
      <c r="O57" s="419"/>
      <c r="P57" s="1"/>
      <c r="Q57" s="27"/>
      <c r="R57" s="27"/>
      <c r="S57" s="27"/>
      <c r="T57" s="27"/>
      <c r="U57" s="27"/>
      <c r="V57" s="27"/>
      <c r="W57" s="27"/>
      <c r="X57" s="27"/>
      <c r="Y57" s="27"/>
      <c r="Z57" s="27"/>
      <c r="AA57" s="27"/>
      <c r="AB57" s="27"/>
    </row>
    <row r="58" spans="1:28" s="25" customFormat="1" ht="35.25" customHeight="1" x14ac:dyDescent="0.2">
      <c r="A58" s="27"/>
      <c r="B58" s="1"/>
      <c r="C58" s="411" t="s">
        <v>412</v>
      </c>
      <c r="D58" s="412"/>
      <c r="E58" s="412"/>
      <c r="F58" s="413"/>
      <c r="G58" s="414">
        <f>20968/28167</f>
        <v>0.74441722583164693</v>
      </c>
      <c r="H58" s="415"/>
      <c r="I58" s="415"/>
      <c r="J58" s="416"/>
      <c r="K58" s="417" t="s">
        <v>413</v>
      </c>
      <c r="L58" s="418"/>
      <c r="M58" s="418"/>
      <c r="N58" s="418"/>
      <c r="O58" s="419"/>
      <c r="P58" s="1"/>
      <c r="Q58" s="27"/>
      <c r="R58" s="27"/>
      <c r="S58" s="27"/>
      <c r="T58" s="27"/>
      <c r="U58" s="27"/>
      <c r="V58" s="27"/>
      <c r="W58" s="27"/>
      <c r="X58" s="27"/>
      <c r="Y58" s="27"/>
      <c r="Z58" s="27"/>
      <c r="AA58" s="27"/>
      <c r="AB58" s="27"/>
    </row>
    <row r="59" spans="1:28" s="25" customFormat="1" ht="35.25" customHeight="1" x14ac:dyDescent="0.2">
      <c r="A59" s="27"/>
      <c r="B59" s="1"/>
      <c r="C59" s="411" t="s">
        <v>414</v>
      </c>
      <c r="D59" s="412"/>
      <c r="E59" s="412"/>
      <c r="F59" s="413"/>
      <c r="G59" s="414">
        <f>840/1242</f>
        <v>0.67632850241545894</v>
      </c>
      <c r="H59" s="415"/>
      <c r="I59" s="415"/>
      <c r="J59" s="416"/>
      <c r="K59" s="417" t="s">
        <v>415</v>
      </c>
      <c r="L59" s="418"/>
      <c r="M59" s="418"/>
      <c r="N59" s="418"/>
      <c r="O59" s="419"/>
      <c r="P59" s="1"/>
      <c r="Q59" s="27"/>
      <c r="R59" s="27"/>
      <c r="S59" s="27"/>
      <c r="T59" s="27"/>
      <c r="U59" s="27"/>
      <c r="V59" s="27"/>
      <c r="W59" s="27"/>
      <c r="X59" s="27"/>
      <c r="Y59" s="27"/>
      <c r="Z59" s="27"/>
      <c r="AA59" s="27"/>
      <c r="AB59" s="27"/>
    </row>
    <row r="60" spans="1:28" s="25" customFormat="1" ht="35.25" customHeight="1" x14ac:dyDescent="0.2">
      <c r="A60" s="27"/>
      <c r="B60" s="1"/>
      <c r="C60" s="411" t="s">
        <v>416</v>
      </c>
      <c r="D60" s="412"/>
      <c r="E60" s="412"/>
      <c r="F60" s="413"/>
      <c r="G60" s="414">
        <f>768/1070</f>
        <v>0.71775700934579434</v>
      </c>
      <c r="H60" s="415"/>
      <c r="I60" s="415"/>
      <c r="J60" s="416"/>
      <c r="K60" s="417" t="s">
        <v>417</v>
      </c>
      <c r="L60" s="418"/>
      <c r="M60" s="418"/>
      <c r="N60" s="418"/>
      <c r="O60" s="419"/>
      <c r="P60" s="1"/>
      <c r="Q60" s="27"/>
      <c r="R60" s="27"/>
      <c r="S60" s="27"/>
      <c r="T60" s="27"/>
      <c r="U60" s="27"/>
      <c r="V60" s="27"/>
      <c r="W60" s="27"/>
      <c r="X60" s="27"/>
      <c r="Y60" s="27"/>
      <c r="Z60" s="27"/>
      <c r="AA60" s="27"/>
      <c r="AB60" s="27"/>
    </row>
    <row r="61" spans="1:28" s="25" customFormat="1" ht="35.25" customHeight="1" x14ac:dyDescent="0.2">
      <c r="A61" s="27"/>
      <c r="B61" s="1"/>
      <c r="C61" s="411" t="s">
        <v>418</v>
      </c>
      <c r="D61" s="412"/>
      <c r="E61" s="412"/>
      <c r="F61" s="413"/>
      <c r="G61" s="414">
        <f>1811/2047</f>
        <v>0.88470933072789448</v>
      </c>
      <c r="H61" s="415"/>
      <c r="I61" s="415"/>
      <c r="J61" s="416"/>
      <c r="K61" s="417" t="s">
        <v>419</v>
      </c>
      <c r="L61" s="418"/>
      <c r="M61" s="418"/>
      <c r="N61" s="418"/>
      <c r="O61" s="419"/>
      <c r="P61" s="1"/>
      <c r="Q61" s="27"/>
      <c r="R61" s="27"/>
      <c r="S61" s="27"/>
      <c r="T61" s="27"/>
      <c r="U61" s="27"/>
      <c r="V61" s="27"/>
      <c r="W61" s="27"/>
      <c r="X61" s="27"/>
      <c r="Y61" s="27"/>
      <c r="Z61" s="27"/>
      <c r="AA61" s="27"/>
      <c r="AB61" s="27"/>
    </row>
    <row r="62" spans="1:28" s="25" customFormat="1" ht="56.25" customHeight="1" x14ac:dyDescent="0.2">
      <c r="A62" s="27"/>
      <c r="B62" s="1"/>
      <c r="C62" s="223" t="s">
        <v>221</v>
      </c>
      <c r="D62" s="223"/>
      <c r="E62" s="223"/>
      <c r="F62" s="223"/>
      <c r="G62" s="223"/>
      <c r="H62" s="223"/>
      <c r="I62" s="223"/>
      <c r="J62" s="223"/>
      <c r="K62" s="223"/>
      <c r="L62" s="223"/>
      <c r="M62" s="223"/>
      <c r="N62" s="223"/>
      <c r="O62" s="223"/>
      <c r="P62" s="1"/>
      <c r="Q62" s="27"/>
      <c r="R62" s="27"/>
      <c r="S62" s="27"/>
      <c r="T62" s="27"/>
      <c r="U62" s="27"/>
      <c r="V62" s="27"/>
      <c r="W62" s="27"/>
      <c r="X62" s="27"/>
      <c r="Y62" s="27"/>
      <c r="Z62" s="27"/>
      <c r="AA62" s="27"/>
      <c r="AB62" s="27"/>
    </row>
    <row r="63" spans="1:28" s="25" customFormat="1" ht="44.25" customHeight="1" x14ac:dyDescent="0.2">
      <c r="A63" s="27"/>
      <c r="B63" s="1"/>
      <c r="C63" s="224" t="s">
        <v>222</v>
      </c>
      <c r="D63" s="224"/>
      <c r="E63" s="224"/>
      <c r="F63" s="224"/>
      <c r="G63" s="224"/>
      <c r="H63" s="224"/>
      <c r="I63" s="224"/>
      <c r="J63" s="224"/>
      <c r="K63" s="224"/>
      <c r="L63" s="224"/>
      <c r="M63" s="224"/>
      <c r="N63" s="224"/>
      <c r="O63" s="224"/>
      <c r="P63" s="1"/>
      <c r="Q63" s="27"/>
      <c r="R63" s="27"/>
      <c r="S63" s="27"/>
      <c r="T63" s="27"/>
      <c r="U63" s="27"/>
      <c r="V63" s="27"/>
      <c r="W63" s="27"/>
      <c r="X63" s="27"/>
      <c r="Y63" s="27"/>
      <c r="Z63" s="27"/>
      <c r="AA63" s="27"/>
      <c r="AB63" s="27"/>
    </row>
    <row r="66" spans="3:15" s="59" customFormat="1" x14ac:dyDescent="0.2">
      <c r="C66" s="58"/>
      <c r="D66" s="58"/>
      <c r="E66" s="58"/>
      <c r="F66" s="58"/>
      <c r="G66" s="58"/>
      <c r="H66" s="58"/>
      <c r="I66" s="58"/>
      <c r="J66" s="58"/>
      <c r="K66" s="58"/>
      <c r="L66" s="58"/>
      <c r="M66" s="58"/>
      <c r="N66" s="58"/>
      <c r="O66" s="58"/>
    </row>
    <row r="67" spans="3:15" s="59" customFormat="1" x14ac:dyDescent="0.2">
      <c r="C67" s="58"/>
      <c r="D67" s="58"/>
      <c r="E67" s="58"/>
      <c r="F67" s="58"/>
      <c r="G67" s="58"/>
      <c r="H67" s="58"/>
      <c r="I67" s="58"/>
      <c r="J67" s="58"/>
      <c r="K67" s="58"/>
      <c r="L67" s="58"/>
      <c r="M67" s="58"/>
      <c r="N67" s="58"/>
      <c r="O67" s="58"/>
    </row>
    <row r="68" spans="3:15" s="59" customFormat="1" x14ac:dyDescent="0.2">
      <c r="C68" s="58"/>
      <c r="D68" s="58"/>
      <c r="E68" s="58"/>
      <c r="F68" s="58"/>
      <c r="G68" s="58"/>
      <c r="H68" s="58"/>
      <c r="I68" s="58"/>
      <c r="J68" s="58"/>
      <c r="K68" s="58"/>
      <c r="L68" s="58"/>
      <c r="M68" s="58"/>
      <c r="N68" s="58"/>
      <c r="O68" s="58"/>
    </row>
    <row r="69" spans="3:15" s="59" customFormat="1" x14ac:dyDescent="0.2">
      <c r="C69" s="58"/>
      <c r="D69" s="58"/>
      <c r="E69" s="58"/>
      <c r="F69" s="58"/>
      <c r="G69" s="58"/>
      <c r="H69" s="58"/>
      <c r="I69" s="58"/>
      <c r="J69" s="58"/>
      <c r="K69" s="58"/>
      <c r="L69" s="58"/>
      <c r="M69" s="58"/>
      <c r="N69" s="58"/>
      <c r="O69" s="58"/>
    </row>
    <row r="70" spans="3:15" s="59" customFormat="1" x14ac:dyDescent="0.2">
      <c r="C70" s="58"/>
      <c r="D70" s="58"/>
      <c r="E70" s="58"/>
      <c r="F70" s="58"/>
      <c r="G70" s="58"/>
      <c r="H70" s="58"/>
      <c r="I70" s="58"/>
      <c r="J70" s="58"/>
      <c r="K70" s="58"/>
      <c r="L70" s="58"/>
      <c r="M70" s="58"/>
      <c r="N70" s="58"/>
      <c r="O70" s="58"/>
    </row>
    <row r="71" spans="3:15" s="59" customFormat="1" x14ac:dyDescent="0.2">
      <c r="C71" s="58"/>
      <c r="D71" s="58"/>
      <c r="E71" s="58"/>
      <c r="F71" s="136"/>
      <c r="G71" s="136"/>
      <c r="H71" s="136"/>
      <c r="I71" s="136"/>
      <c r="J71" s="136"/>
      <c r="K71" s="136"/>
      <c r="L71" s="136"/>
      <c r="M71" s="58"/>
      <c r="N71" s="58"/>
      <c r="O71" s="58"/>
    </row>
    <row r="72" spans="3:15" s="59" customFormat="1" x14ac:dyDescent="0.2">
      <c r="C72" s="58"/>
      <c r="D72" s="58"/>
      <c r="E72" s="58"/>
      <c r="F72" s="136"/>
      <c r="G72" s="128" t="s">
        <v>363</v>
      </c>
      <c r="H72" s="136"/>
      <c r="I72" s="136"/>
      <c r="J72" s="128" t="s">
        <v>181</v>
      </c>
      <c r="K72" s="136"/>
      <c r="L72" s="136"/>
      <c r="M72" s="58"/>
      <c r="N72" s="58"/>
      <c r="O72" s="58"/>
    </row>
    <row r="73" spans="3:15" s="59" customFormat="1" x14ac:dyDescent="0.2">
      <c r="C73" s="58"/>
      <c r="D73" s="58"/>
      <c r="E73" s="58"/>
      <c r="F73" s="136"/>
      <c r="G73" s="128" t="s">
        <v>242</v>
      </c>
      <c r="H73" s="136"/>
      <c r="I73" s="136"/>
      <c r="J73" s="128" t="s">
        <v>159</v>
      </c>
      <c r="K73" s="136"/>
      <c r="L73" s="136"/>
      <c r="M73" s="58"/>
      <c r="N73" s="58"/>
      <c r="O73" s="58"/>
    </row>
    <row r="74" spans="3:15" s="59" customFormat="1" x14ac:dyDescent="0.2">
      <c r="C74" s="58"/>
      <c r="D74" s="58"/>
      <c r="E74" s="58"/>
      <c r="F74" s="136"/>
      <c r="G74" s="128" t="s">
        <v>364</v>
      </c>
      <c r="H74" s="136"/>
      <c r="I74" s="136"/>
      <c r="J74" s="128" t="s">
        <v>248</v>
      </c>
      <c r="K74" s="136"/>
      <c r="L74" s="136"/>
      <c r="M74" s="58"/>
      <c r="N74" s="58"/>
      <c r="O74" s="58"/>
    </row>
    <row r="75" spans="3:15" s="59" customFormat="1" x14ac:dyDescent="0.2">
      <c r="C75" s="58"/>
      <c r="D75" s="58"/>
      <c r="E75" s="58"/>
      <c r="F75" s="136"/>
      <c r="G75" s="128" t="s">
        <v>365</v>
      </c>
      <c r="H75" s="136"/>
      <c r="I75" s="136"/>
      <c r="J75" s="128" t="s">
        <v>253</v>
      </c>
      <c r="K75" s="136"/>
      <c r="L75" s="136"/>
      <c r="M75" s="58"/>
      <c r="N75" s="58"/>
      <c r="O75" s="58"/>
    </row>
    <row r="76" spans="3:15" s="59" customFormat="1" x14ac:dyDescent="0.2">
      <c r="C76" s="58"/>
      <c r="D76" s="58"/>
      <c r="E76" s="58"/>
      <c r="F76" s="136"/>
      <c r="G76" s="128" t="s">
        <v>366</v>
      </c>
      <c r="H76" s="136"/>
      <c r="I76" s="136"/>
      <c r="J76" s="128" t="s">
        <v>367</v>
      </c>
      <c r="K76" s="136"/>
      <c r="L76" s="136"/>
      <c r="M76" s="58"/>
      <c r="N76" s="58"/>
      <c r="O76" s="58"/>
    </row>
    <row r="77" spans="3:15" s="59" customFormat="1" x14ac:dyDescent="0.2">
      <c r="C77" s="58"/>
      <c r="D77" s="58"/>
      <c r="E77" s="58"/>
      <c r="F77" s="136"/>
      <c r="G77" s="128" t="s">
        <v>368</v>
      </c>
      <c r="H77" s="136"/>
      <c r="I77" s="136"/>
      <c r="J77" s="128" t="s">
        <v>369</v>
      </c>
      <c r="K77" s="136"/>
      <c r="L77" s="136"/>
      <c r="M77" s="58"/>
      <c r="N77" s="58"/>
      <c r="O77" s="58"/>
    </row>
    <row r="78" spans="3:15" s="59" customFormat="1" x14ac:dyDescent="0.2">
      <c r="C78" s="58"/>
      <c r="D78" s="58"/>
      <c r="E78" s="58"/>
      <c r="F78" s="136"/>
      <c r="G78" s="128" t="s">
        <v>370</v>
      </c>
      <c r="H78" s="136"/>
      <c r="I78" s="136"/>
      <c r="J78" s="128" t="s">
        <v>371</v>
      </c>
      <c r="K78" s="136"/>
      <c r="L78" s="136"/>
      <c r="M78" s="58"/>
      <c r="N78" s="58"/>
      <c r="O78" s="58"/>
    </row>
    <row r="79" spans="3:15" s="59" customFormat="1" x14ac:dyDescent="0.2">
      <c r="C79" s="58"/>
      <c r="D79" s="58"/>
      <c r="E79" s="58"/>
      <c r="F79" s="136"/>
      <c r="G79" s="128" t="s">
        <v>372</v>
      </c>
      <c r="H79" s="136"/>
      <c r="I79" s="136"/>
      <c r="J79" s="128" t="s">
        <v>255</v>
      </c>
      <c r="K79" s="136"/>
      <c r="L79" s="136"/>
      <c r="M79" s="58"/>
      <c r="N79" s="58"/>
      <c r="O79" s="58"/>
    </row>
    <row r="80" spans="3:15" s="59" customFormat="1" x14ac:dyDescent="0.2">
      <c r="C80" s="58"/>
      <c r="D80" s="58"/>
      <c r="E80" s="58"/>
      <c r="F80" s="136"/>
      <c r="G80" s="128" t="s">
        <v>373</v>
      </c>
      <c r="H80" s="136"/>
      <c r="I80" s="136"/>
      <c r="J80" s="128" t="s">
        <v>374</v>
      </c>
      <c r="K80" s="136"/>
      <c r="L80" s="136"/>
      <c r="M80" s="58"/>
      <c r="N80" s="58"/>
      <c r="O80" s="58"/>
    </row>
    <row r="81" spans="3:15" s="59" customFormat="1" x14ac:dyDescent="0.2">
      <c r="C81" s="58"/>
      <c r="D81" s="58"/>
      <c r="E81" s="58"/>
      <c r="F81" s="136"/>
      <c r="G81" s="128" t="s">
        <v>375</v>
      </c>
      <c r="H81" s="136"/>
      <c r="I81" s="136"/>
      <c r="J81" s="128" t="s">
        <v>376</v>
      </c>
      <c r="K81" s="136"/>
      <c r="L81" s="136"/>
      <c r="M81" s="58"/>
      <c r="N81" s="58"/>
      <c r="O81" s="58"/>
    </row>
    <row r="82" spans="3:15" s="59" customFormat="1" x14ac:dyDescent="0.2">
      <c r="C82" s="58"/>
      <c r="D82" s="58"/>
      <c r="E82" s="58"/>
      <c r="F82" s="136"/>
      <c r="G82" s="128" t="s">
        <v>32</v>
      </c>
      <c r="H82" s="136"/>
      <c r="I82" s="136"/>
      <c r="J82" s="128" t="s">
        <v>377</v>
      </c>
      <c r="K82" s="136"/>
      <c r="L82" s="136"/>
      <c r="M82" s="58"/>
      <c r="N82" s="58"/>
      <c r="O82" s="58"/>
    </row>
    <row r="83" spans="3:15" s="59" customFormat="1" x14ac:dyDescent="0.2">
      <c r="C83" s="58"/>
      <c r="D83" s="58"/>
      <c r="E83" s="58"/>
      <c r="F83" s="136"/>
      <c r="G83" s="128" t="s">
        <v>378</v>
      </c>
      <c r="H83" s="136"/>
      <c r="I83" s="136"/>
      <c r="J83" s="128" t="s">
        <v>350</v>
      </c>
      <c r="K83" s="136"/>
      <c r="L83" s="136"/>
      <c r="M83" s="58"/>
      <c r="N83" s="58"/>
      <c r="O83" s="58"/>
    </row>
    <row r="84" spans="3:15" x14ac:dyDescent="0.2">
      <c r="F84" s="136"/>
      <c r="G84" s="128" t="s">
        <v>379</v>
      </c>
      <c r="H84" s="136"/>
      <c r="I84" s="136"/>
      <c r="J84" s="136"/>
      <c r="K84" s="136"/>
      <c r="L84" s="136"/>
    </row>
    <row r="85" spans="3:15" x14ac:dyDescent="0.2">
      <c r="F85" s="136"/>
      <c r="G85" s="128" t="s">
        <v>380</v>
      </c>
      <c r="H85" s="136"/>
      <c r="I85" s="136"/>
      <c r="J85" s="136"/>
      <c r="K85" s="136"/>
      <c r="L85" s="136"/>
    </row>
    <row r="86" spans="3:15" x14ac:dyDescent="0.2">
      <c r="F86" s="136"/>
      <c r="G86" s="128" t="s">
        <v>381</v>
      </c>
      <c r="H86" s="136"/>
      <c r="I86" s="136"/>
      <c r="J86" s="136"/>
      <c r="K86" s="136"/>
      <c r="L86" s="136"/>
    </row>
    <row r="87" spans="3:15" x14ac:dyDescent="0.2">
      <c r="F87" s="136"/>
      <c r="G87" s="128" t="s">
        <v>382</v>
      </c>
      <c r="H87" s="136"/>
      <c r="I87" s="136"/>
      <c r="J87" s="136"/>
      <c r="K87" s="136"/>
      <c r="L87" s="136"/>
    </row>
    <row r="88" spans="3:15" x14ac:dyDescent="0.2">
      <c r="F88" s="136"/>
      <c r="G88" s="128" t="s">
        <v>383</v>
      </c>
      <c r="H88" s="136"/>
      <c r="I88" s="136"/>
      <c r="J88" s="136"/>
      <c r="K88" s="136"/>
      <c r="L88" s="136"/>
    </row>
    <row r="89" spans="3:15" x14ac:dyDescent="0.2">
      <c r="F89" s="136"/>
      <c r="G89" s="128" t="s">
        <v>68</v>
      </c>
      <c r="H89" s="136"/>
      <c r="I89" s="136"/>
      <c r="J89" s="136"/>
      <c r="K89" s="136"/>
      <c r="L89" s="136"/>
    </row>
    <row r="90" spans="3:15" x14ac:dyDescent="0.2">
      <c r="F90" s="136"/>
      <c r="G90" s="128" t="s">
        <v>384</v>
      </c>
      <c r="H90" s="136"/>
      <c r="I90" s="136"/>
      <c r="J90" s="136"/>
      <c r="K90" s="136"/>
      <c r="L90" s="136"/>
    </row>
    <row r="91" spans="3:15" x14ac:dyDescent="0.2">
      <c r="F91" s="136"/>
      <c r="G91" s="128" t="s">
        <v>385</v>
      </c>
      <c r="H91" s="136"/>
      <c r="I91" s="136"/>
      <c r="J91" s="136"/>
      <c r="K91" s="136"/>
      <c r="L91" s="136"/>
    </row>
    <row r="92" spans="3:15" x14ac:dyDescent="0.2">
      <c r="F92" s="136"/>
      <c r="G92" s="128" t="s">
        <v>386</v>
      </c>
      <c r="H92" s="136"/>
      <c r="I92" s="136"/>
      <c r="J92" s="136"/>
      <c r="K92" s="136"/>
      <c r="L92" s="136"/>
    </row>
    <row r="93" spans="3:15" x14ac:dyDescent="0.2">
      <c r="F93" s="136"/>
      <c r="G93" s="128" t="s">
        <v>387</v>
      </c>
      <c r="H93" s="136"/>
      <c r="I93" s="136"/>
      <c r="J93" s="136"/>
      <c r="K93" s="136"/>
      <c r="L93" s="136"/>
    </row>
    <row r="94" spans="3:15" x14ac:dyDescent="0.2">
      <c r="F94" s="136"/>
      <c r="G94" s="128" t="s">
        <v>388</v>
      </c>
      <c r="H94" s="136"/>
      <c r="I94" s="136"/>
      <c r="J94" s="136"/>
      <c r="K94" s="136"/>
      <c r="L94" s="136"/>
    </row>
    <row r="95" spans="3:15" x14ac:dyDescent="0.2">
      <c r="F95" s="136"/>
      <c r="G95" s="128" t="s">
        <v>389</v>
      </c>
      <c r="H95" s="136"/>
      <c r="I95" s="136"/>
      <c r="J95" s="136"/>
      <c r="K95" s="136"/>
      <c r="L95" s="136"/>
    </row>
    <row r="96" spans="3:15" x14ac:dyDescent="0.2">
      <c r="F96" s="136"/>
      <c r="G96" s="128" t="s">
        <v>390</v>
      </c>
      <c r="H96" s="136"/>
      <c r="I96" s="136"/>
      <c r="J96" s="136"/>
      <c r="K96" s="136"/>
      <c r="L96" s="136"/>
    </row>
    <row r="97" spans="6:12" x14ac:dyDescent="0.2">
      <c r="F97" s="136"/>
      <c r="G97" s="128" t="s">
        <v>391</v>
      </c>
      <c r="H97" s="136"/>
      <c r="I97" s="136"/>
      <c r="J97" s="136"/>
      <c r="K97" s="136"/>
      <c r="L97" s="136"/>
    </row>
    <row r="98" spans="6:12" x14ac:dyDescent="0.2">
      <c r="F98" s="136"/>
      <c r="G98" s="128" t="s">
        <v>392</v>
      </c>
      <c r="H98" s="136"/>
      <c r="I98" s="136"/>
      <c r="J98" s="136"/>
      <c r="K98" s="136"/>
      <c r="L98" s="136"/>
    </row>
    <row r="99" spans="6:12" x14ac:dyDescent="0.2">
      <c r="F99" s="136"/>
      <c r="G99" s="136"/>
      <c r="H99" s="136"/>
      <c r="I99" s="136"/>
      <c r="J99" s="136"/>
      <c r="K99" s="136"/>
      <c r="L99" s="136"/>
    </row>
    <row r="100" spans="6:12" x14ac:dyDescent="0.2">
      <c r="F100" s="136"/>
      <c r="G100" s="136"/>
      <c r="H100" s="136"/>
      <c r="I100" s="136"/>
      <c r="J100" s="136"/>
      <c r="K100" s="136"/>
      <c r="L100" s="136"/>
    </row>
  </sheetData>
  <sheetProtection algorithmName="SHA-512" hashValue="aATeL7qllM0Ceh/PdrjVWDyNdpTBreQ4rusDKYFsRIzqb1hWCSmQFn1THFnZJ7J3pD3P86X/8PrMBE8H7BWcdw==" saltValue="MLPircfi01enKL5OmoF1tw==" spinCount="100000" sheet="1" formatCells="0" formatColumns="0" formatRows="0" insertColumns="0" insertRows="0" insertHyperlinks="0" deleteColumns="0" deleteRows="0" selectLockedCells="1" sort="0" autoFilter="0" pivotTables="0"/>
  <mergeCells count="89">
    <mergeCell ref="C16:O16"/>
    <mergeCell ref="C9:O9"/>
    <mergeCell ref="C10:O11"/>
    <mergeCell ref="C12:D12"/>
    <mergeCell ref="B2:C4"/>
    <mergeCell ref="C5:D8"/>
    <mergeCell ref="E5:L5"/>
    <mergeCell ref="M5:O5"/>
    <mergeCell ref="E6:L6"/>
    <mergeCell ref="M6:O6"/>
    <mergeCell ref="E7:L8"/>
    <mergeCell ref="M7:O7"/>
    <mergeCell ref="M8:O8"/>
    <mergeCell ref="E12:H12"/>
    <mergeCell ref="I12:J12"/>
    <mergeCell ref="K12:O12"/>
    <mergeCell ref="C13:D13"/>
    <mergeCell ref="E13:O13"/>
    <mergeCell ref="C14:D14"/>
    <mergeCell ref="E14:O14"/>
    <mergeCell ref="C15:O15"/>
    <mergeCell ref="P17:P18"/>
    <mergeCell ref="C18:D19"/>
    <mergeCell ref="E18:F18"/>
    <mergeCell ref="G18:K18"/>
    <mergeCell ref="L18:M19"/>
    <mergeCell ref="N18:O19"/>
    <mergeCell ref="E19:F19"/>
    <mergeCell ref="G19:K19"/>
    <mergeCell ref="C17:D17"/>
    <mergeCell ref="E17:G17"/>
    <mergeCell ref="H17:I17"/>
    <mergeCell ref="J17:K17"/>
    <mergeCell ref="L17:M17"/>
    <mergeCell ref="N17:O17"/>
    <mergeCell ref="N23:O24"/>
    <mergeCell ref="C24:D24"/>
    <mergeCell ref="E24:G24"/>
    <mergeCell ref="C26:O26"/>
    <mergeCell ref="J42:O42"/>
    <mergeCell ref="C23:D23"/>
    <mergeCell ref="E23:G23"/>
    <mergeCell ref="H23:I24"/>
    <mergeCell ref="J23:K24"/>
    <mergeCell ref="L23:M24"/>
    <mergeCell ref="C20:D22"/>
    <mergeCell ref="E20:G22"/>
    <mergeCell ref="H20:I22"/>
    <mergeCell ref="J20:K22"/>
    <mergeCell ref="L20:O20"/>
    <mergeCell ref="P27:P28"/>
    <mergeCell ref="J28:O33"/>
    <mergeCell ref="J34:O34"/>
    <mergeCell ref="J35:O40"/>
    <mergeCell ref="J41:O41"/>
    <mergeCell ref="C62:O62"/>
    <mergeCell ref="C63:O63"/>
    <mergeCell ref="G53:J53"/>
    <mergeCell ref="K53:O53"/>
    <mergeCell ref="C27:I43"/>
    <mergeCell ref="J27:O27"/>
    <mergeCell ref="J43:O43"/>
    <mergeCell ref="C54:F54"/>
    <mergeCell ref="G54:J54"/>
    <mergeCell ref="K54:O54"/>
    <mergeCell ref="C45:O45"/>
    <mergeCell ref="C52:O52"/>
    <mergeCell ref="C53:F53"/>
    <mergeCell ref="C55:F55"/>
    <mergeCell ref="G55:J55"/>
    <mergeCell ref="K55:O55"/>
    <mergeCell ref="G56:J56"/>
    <mergeCell ref="K56:O56"/>
    <mergeCell ref="C57:F57"/>
    <mergeCell ref="G57:J57"/>
    <mergeCell ref="K57:O57"/>
    <mergeCell ref="C56:F56"/>
    <mergeCell ref="C58:F58"/>
    <mergeCell ref="G58:J58"/>
    <mergeCell ref="K58:O58"/>
    <mergeCell ref="C59:F59"/>
    <mergeCell ref="G59:J59"/>
    <mergeCell ref="K59:O59"/>
    <mergeCell ref="C61:F61"/>
    <mergeCell ref="G61:J61"/>
    <mergeCell ref="K61:O61"/>
    <mergeCell ref="C60:F60"/>
    <mergeCell ref="G60:J60"/>
    <mergeCell ref="K60:O60"/>
  </mergeCells>
  <dataValidations count="4">
    <dataValidation type="list" allowBlank="1" showInputMessage="1" showErrorMessage="1" sqref="J17:K17" xr:uid="{00000000-0002-0000-0400-000000000000}">
      <formula1>$J$72:$J$74</formula1>
    </dataValidation>
    <dataValidation type="list" allowBlank="1" showInputMessage="1" showErrorMessage="1" sqref="J20:K22" xr:uid="{00000000-0002-0000-0400-000001000000}">
      <formula1>$J$77:$J$83</formula1>
    </dataValidation>
    <dataValidation type="list" allowBlank="1" showInputMessage="1" showErrorMessage="1" sqref="E20:G22" xr:uid="{00000000-0002-0000-0400-000002000000}">
      <formula1>$J$75:$J$76</formula1>
    </dataValidation>
    <dataValidation type="list" allowBlank="1" showInputMessage="1" showErrorMessage="1" sqref="E12:H12 E13:O13" xr:uid="{00000000-0002-0000-0400-000003000000}">
      <formula1>#REF!</formula1>
    </dataValidation>
  </dataValidations>
  <hyperlinks>
    <hyperlink ref="B2:C4" location="'MATRIZ DE INDICADORES'!A1" display="    REGRESAR" xr:uid="{00000000-0004-0000-0400-000000000000}"/>
  </hyperlinks>
  <pageMargins left="0.70866141732283472" right="0.70866141732283472" top="0.74803149606299213" bottom="0.74803149606299213" header="0.31496062992125984" footer="0.31496062992125984"/>
  <pageSetup paperSize="5" scale="25" orientation="landscape" r:id="rId1"/>
  <rowBreaks count="1" manualBreakCount="1">
    <brk id="63"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381953" r:id="rId4" name="Option Button 1">
              <controlPr defaultSize="0" autoFill="0" autoLine="0" autoPict="0" macro="[0]!PORCENTAJE">
                <anchor moveWithCells="1">
                  <from>
                    <xdr:col>5</xdr:col>
                    <xdr:colOff>28575</xdr:colOff>
                    <xdr:row>16</xdr:row>
                    <xdr:rowOff>142875</xdr:rowOff>
                  </from>
                  <to>
                    <xdr:col>5</xdr:col>
                    <xdr:colOff>895350</xdr:colOff>
                    <xdr:row>16</xdr:row>
                    <xdr:rowOff>333375</xdr:rowOff>
                  </to>
                </anchor>
              </controlPr>
            </control>
          </mc:Choice>
        </mc:AlternateContent>
        <mc:AlternateContent xmlns:mc="http://schemas.openxmlformats.org/markup-compatibility/2006">
          <mc:Choice Requires="x14">
            <control shapeId="381954" r:id="rId5" name="Option Button 2">
              <controlPr defaultSize="0" autoFill="0" autoLine="0" autoPict="0" macro="[0]!RELATIVO">
                <anchor moveWithCells="1">
                  <from>
                    <xdr:col>4</xdr:col>
                    <xdr:colOff>171450</xdr:colOff>
                    <xdr:row>16</xdr:row>
                    <xdr:rowOff>123825</xdr:rowOff>
                  </from>
                  <to>
                    <xdr:col>5</xdr:col>
                    <xdr:colOff>47625</xdr:colOff>
                    <xdr:row>16</xdr:row>
                    <xdr:rowOff>333375</xdr:rowOff>
                  </to>
                </anchor>
              </controlPr>
            </control>
          </mc:Choice>
        </mc:AlternateContent>
        <mc:AlternateContent xmlns:mc="http://schemas.openxmlformats.org/markup-compatibility/2006">
          <mc:Choice Requires="x14">
            <control shapeId="381955" r:id="rId6" name="Option Button 3">
              <controlPr defaultSize="0" autoFill="0" autoLine="0" autoPict="0" macro="[0]!RELATIVO">
                <anchor moveWithCells="1">
                  <from>
                    <xdr:col>5</xdr:col>
                    <xdr:colOff>895350</xdr:colOff>
                    <xdr:row>16</xdr:row>
                    <xdr:rowOff>123825</xdr:rowOff>
                  </from>
                  <to>
                    <xdr:col>7</xdr:col>
                    <xdr:colOff>104775</xdr:colOff>
                    <xdr:row>16</xdr:row>
                    <xdr:rowOff>333375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4000000}">
          <x14:formula1>
            <xm:f>ITEM!$A$1:$A$4</xm:f>
          </x14:formula1>
          <xm:sqref>J23 N23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7CACD-5166-47AA-A5A4-D9E6C2674B55}">
  <sheetPr codeName="Hoja83">
    <tabColor theme="8" tint="-0.249977111117893"/>
    <pageSetUpPr fitToPage="1"/>
  </sheetPr>
  <dimension ref="A1:AB100"/>
  <sheetViews>
    <sheetView topLeftCell="A34" zoomScale="85" zoomScaleNormal="85" zoomScaleSheetLayoutView="85" workbookViewId="0"/>
  </sheetViews>
  <sheetFormatPr baseColWidth="10" defaultColWidth="11.42578125" defaultRowHeight="15" x14ac:dyDescent="0.2"/>
  <cols>
    <col min="1" max="1" width="4" style="13" customWidth="1"/>
    <col min="2" max="2" width="6.7109375" style="13" customWidth="1"/>
    <col min="3" max="3" width="24.85546875" style="12" customWidth="1"/>
    <col min="4" max="4" width="15.140625" style="12" customWidth="1"/>
    <col min="5" max="5" width="12.7109375" style="12" customWidth="1"/>
    <col min="6" max="6" width="15.140625" style="12" customWidth="1"/>
    <col min="7" max="7" width="14" style="12" customWidth="1"/>
    <col min="8" max="8" width="11.42578125" style="12"/>
    <col min="9" max="9" width="12.85546875" style="12" customWidth="1"/>
    <col min="10" max="10" width="15.5703125" style="12" customWidth="1"/>
    <col min="11" max="11" width="14.42578125" style="12" customWidth="1"/>
    <col min="12" max="15" width="15.28515625" style="12" customWidth="1"/>
    <col min="16" max="16" width="6.7109375" style="13" customWidth="1"/>
    <col min="17" max="16384" width="11.42578125" style="13"/>
  </cols>
  <sheetData>
    <row r="1" spans="2:16" s="14" customFormat="1" ht="8.25" customHeight="1" x14ac:dyDescent="0.25">
      <c r="C1" s="15"/>
      <c r="D1" s="15"/>
      <c r="E1" s="15"/>
      <c r="F1" s="15"/>
      <c r="G1" s="15"/>
      <c r="H1" s="15"/>
      <c r="I1" s="15"/>
      <c r="J1" s="15"/>
      <c r="K1" s="15"/>
      <c r="L1" s="15"/>
      <c r="M1" s="15"/>
      <c r="N1" s="15"/>
      <c r="O1" s="15"/>
    </row>
    <row r="2" spans="2:16" s="14" customFormat="1" ht="15.75" customHeight="1" x14ac:dyDescent="0.25">
      <c r="B2" s="301" t="s">
        <v>238</v>
      </c>
      <c r="C2" s="301"/>
      <c r="D2" s="4"/>
      <c r="E2" s="4"/>
      <c r="F2" s="4"/>
      <c r="G2" s="4"/>
      <c r="H2" s="4"/>
      <c r="I2" s="4"/>
      <c r="J2" s="4"/>
      <c r="K2" s="4"/>
      <c r="L2" s="4"/>
      <c r="M2" s="4"/>
      <c r="N2" s="4"/>
      <c r="O2" s="4"/>
      <c r="P2" s="11"/>
    </row>
    <row r="3" spans="2:16" s="14" customFormat="1" ht="15.75" customHeight="1" x14ac:dyDescent="0.25">
      <c r="B3" s="301"/>
      <c r="C3" s="301"/>
      <c r="D3" s="4"/>
      <c r="E3" s="4"/>
      <c r="F3" s="4"/>
      <c r="G3" s="4"/>
      <c r="H3" s="4"/>
      <c r="I3" s="4"/>
      <c r="J3" s="4"/>
      <c r="K3" s="4"/>
      <c r="L3" s="4"/>
      <c r="M3" s="4"/>
      <c r="N3" s="4"/>
      <c r="O3" s="4"/>
      <c r="P3" s="11"/>
    </row>
    <row r="4" spans="2:16" s="14" customFormat="1" ht="15" customHeight="1" x14ac:dyDescent="0.25">
      <c r="B4" s="301"/>
      <c r="C4" s="301"/>
      <c r="D4" s="4"/>
      <c r="E4" s="4"/>
      <c r="F4" s="4"/>
      <c r="G4" s="4"/>
      <c r="H4" s="4"/>
      <c r="I4" s="4"/>
      <c r="J4" s="4"/>
      <c r="K4" s="4"/>
      <c r="L4" s="4"/>
      <c r="M4" s="4"/>
      <c r="N4" s="4"/>
      <c r="O4" s="4"/>
      <c r="P4" s="11"/>
    </row>
    <row r="5" spans="2:16" s="14" customFormat="1" ht="15.75" customHeight="1" x14ac:dyDescent="0.25">
      <c r="B5" s="11"/>
      <c r="C5" s="302"/>
      <c r="D5" s="303"/>
      <c r="E5" s="308" t="s">
        <v>0</v>
      </c>
      <c r="F5" s="221"/>
      <c r="G5" s="221"/>
      <c r="H5" s="221"/>
      <c r="I5" s="221"/>
      <c r="J5" s="221"/>
      <c r="K5" s="221"/>
      <c r="L5" s="222"/>
      <c r="M5" s="221" t="s">
        <v>1</v>
      </c>
      <c r="N5" s="221"/>
      <c r="O5" s="222"/>
      <c r="P5" s="11"/>
    </row>
    <row r="6" spans="2:16" s="14" customFormat="1" ht="15.75" customHeight="1" x14ac:dyDescent="0.25">
      <c r="B6" s="61"/>
      <c r="C6" s="304"/>
      <c r="D6" s="305"/>
      <c r="E6" s="308" t="s">
        <v>2</v>
      </c>
      <c r="F6" s="221"/>
      <c r="G6" s="221"/>
      <c r="H6" s="221"/>
      <c r="I6" s="221"/>
      <c r="J6" s="221"/>
      <c r="K6" s="221"/>
      <c r="L6" s="222"/>
      <c r="M6" s="221" t="s">
        <v>3</v>
      </c>
      <c r="N6" s="221"/>
      <c r="O6" s="222"/>
      <c r="P6" s="11"/>
    </row>
    <row r="7" spans="2:16" s="14" customFormat="1" ht="15.75" customHeight="1" x14ac:dyDescent="0.25">
      <c r="B7" s="11"/>
      <c r="C7" s="304"/>
      <c r="D7" s="305"/>
      <c r="E7" s="309" t="s">
        <v>4</v>
      </c>
      <c r="F7" s="310"/>
      <c r="G7" s="310"/>
      <c r="H7" s="310"/>
      <c r="I7" s="310"/>
      <c r="J7" s="310"/>
      <c r="K7" s="310"/>
      <c r="L7" s="311"/>
      <c r="M7" s="221" t="s">
        <v>5</v>
      </c>
      <c r="N7" s="221"/>
      <c r="O7" s="222"/>
      <c r="P7" s="11"/>
    </row>
    <row r="8" spans="2:16" s="14" customFormat="1" ht="15.75" customHeight="1" x14ac:dyDescent="0.25">
      <c r="B8" s="11"/>
      <c r="C8" s="306"/>
      <c r="D8" s="307"/>
      <c r="E8" s="312"/>
      <c r="F8" s="313"/>
      <c r="G8" s="313"/>
      <c r="H8" s="313"/>
      <c r="I8" s="313"/>
      <c r="J8" s="313"/>
      <c r="K8" s="313"/>
      <c r="L8" s="314"/>
      <c r="M8" s="221" t="s">
        <v>461</v>
      </c>
      <c r="N8" s="221"/>
      <c r="O8" s="222"/>
      <c r="P8" s="11"/>
    </row>
    <row r="9" spans="2:16" s="14" customFormat="1" ht="15.75" customHeight="1" x14ac:dyDescent="0.25">
      <c r="B9" s="11"/>
      <c r="C9" s="380"/>
      <c r="D9" s="380"/>
      <c r="E9" s="380"/>
      <c r="F9" s="380"/>
      <c r="G9" s="380"/>
      <c r="H9" s="380"/>
      <c r="I9" s="380"/>
      <c r="J9" s="380"/>
      <c r="K9" s="380"/>
      <c r="L9" s="380"/>
      <c r="M9" s="380"/>
      <c r="N9" s="380"/>
      <c r="O9" s="380"/>
      <c r="P9" s="11"/>
    </row>
    <row r="10" spans="2:16" s="14" customFormat="1" ht="15.75" customHeight="1" x14ac:dyDescent="0.25">
      <c r="B10" s="11"/>
      <c r="C10" s="298" t="s">
        <v>240</v>
      </c>
      <c r="D10" s="298"/>
      <c r="E10" s="298"/>
      <c r="F10" s="298"/>
      <c r="G10" s="298"/>
      <c r="H10" s="298"/>
      <c r="I10" s="298"/>
      <c r="J10" s="298"/>
      <c r="K10" s="298"/>
      <c r="L10" s="298"/>
      <c r="M10" s="298"/>
      <c r="N10" s="298"/>
      <c r="O10" s="298"/>
      <c r="P10" s="11"/>
    </row>
    <row r="11" spans="2:16" s="14" customFormat="1" ht="15" customHeight="1" x14ac:dyDescent="0.25">
      <c r="B11" s="11"/>
      <c r="C11" s="298"/>
      <c r="D11" s="298"/>
      <c r="E11" s="298"/>
      <c r="F11" s="298"/>
      <c r="G11" s="298"/>
      <c r="H11" s="298"/>
      <c r="I11" s="298"/>
      <c r="J11" s="298"/>
      <c r="K11" s="298"/>
      <c r="L11" s="298"/>
      <c r="M11" s="298"/>
      <c r="N11" s="298"/>
      <c r="O11" s="298"/>
      <c r="P11" s="11"/>
    </row>
    <row r="12" spans="2:16" s="14" customFormat="1" ht="30" customHeight="1" x14ac:dyDescent="0.25">
      <c r="B12" s="11"/>
      <c r="C12" s="245" t="s">
        <v>241</v>
      </c>
      <c r="D12" s="245"/>
      <c r="E12" s="431" t="s">
        <v>242</v>
      </c>
      <c r="F12" s="431"/>
      <c r="G12" s="431"/>
      <c r="H12" s="431"/>
      <c r="I12" s="245" t="s">
        <v>243</v>
      </c>
      <c r="J12" s="245"/>
      <c r="K12" s="432" t="s">
        <v>157</v>
      </c>
      <c r="L12" s="432"/>
      <c r="M12" s="432"/>
      <c r="N12" s="432"/>
      <c r="O12" s="432"/>
      <c r="P12" s="11"/>
    </row>
    <row r="13" spans="2:16" s="14" customFormat="1" x14ac:dyDescent="0.25">
      <c r="B13" s="11"/>
      <c r="C13" s="315" t="s">
        <v>12</v>
      </c>
      <c r="D13" s="315"/>
      <c r="E13" s="382" t="s">
        <v>32</v>
      </c>
      <c r="F13" s="383"/>
      <c r="G13" s="383"/>
      <c r="H13" s="383"/>
      <c r="I13" s="383"/>
      <c r="J13" s="383"/>
      <c r="K13" s="383"/>
      <c r="L13" s="383"/>
      <c r="M13" s="383"/>
      <c r="N13" s="383"/>
      <c r="O13" s="383"/>
      <c r="P13" s="11"/>
    </row>
    <row r="14" spans="2:16" s="14" customFormat="1" x14ac:dyDescent="0.25">
      <c r="B14" s="11"/>
      <c r="C14" s="315" t="s">
        <v>244</v>
      </c>
      <c r="D14" s="315"/>
      <c r="E14" s="317" t="s">
        <v>420</v>
      </c>
      <c r="F14" s="317"/>
      <c r="G14" s="317"/>
      <c r="H14" s="317"/>
      <c r="I14" s="317"/>
      <c r="J14" s="317"/>
      <c r="K14" s="317"/>
      <c r="L14" s="317"/>
      <c r="M14" s="317"/>
      <c r="N14" s="317"/>
      <c r="O14" s="317"/>
      <c r="P14" s="11"/>
    </row>
    <row r="15" spans="2:16" s="14" customFormat="1" x14ac:dyDescent="0.25">
      <c r="B15" s="11"/>
      <c r="C15" s="384"/>
      <c r="D15" s="367"/>
      <c r="E15" s="367"/>
      <c r="F15" s="367"/>
      <c r="G15" s="367"/>
      <c r="H15" s="367"/>
      <c r="I15" s="367"/>
      <c r="J15" s="367"/>
      <c r="K15" s="367"/>
      <c r="L15" s="367"/>
      <c r="M15" s="367"/>
      <c r="N15" s="367"/>
      <c r="O15" s="368"/>
      <c r="P15" s="11"/>
    </row>
    <row r="16" spans="2:16" s="14" customFormat="1" x14ac:dyDescent="0.25">
      <c r="B16" s="11"/>
      <c r="C16" s="346" t="s">
        <v>246</v>
      </c>
      <c r="D16" s="346"/>
      <c r="E16" s="346"/>
      <c r="F16" s="346"/>
      <c r="G16" s="346"/>
      <c r="H16" s="346"/>
      <c r="I16" s="346"/>
      <c r="J16" s="346"/>
      <c r="K16" s="346"/>
      <c r="L16" s="346"/>
      <c r="M16" s="346"/>
      <c r="N16" s="346"/>
      <c r="O16" s="346"/>
      <c r="P16" s="11"/>
    </row>
    <row r="17" spans="2:16" s="14" customFormat="1" ht="36" customHeight="1" x14ac:dyDescent="0.25">
      <c r="B17" s="11"/>
      <c r="C17" s="315" t="s">
        <v>344</v>
      </c>
      <c r="D17" s="315"/>
      <c r="E17" s="323">
        <v>1</v>
      </c>
      <c r="F17" s="324"/>
      <c r="G17" s="325"/>
      <c r="H17" s="315" t="s">
        <v>20</v>
      </c>
      <c r="I17" s="315"/>
      <c r="J17" s="321" t="s">
        <v>159</v>
      </c>
      <c r="K17" s="322"/>
      <c r="L17" s="315" t="s">
        <v>22</v>
      </c>
      <c r="M17" s="315"/>
      <c r="N17" s="379">
        <v>0.9</v>
      </c>
      <c r="O17" s="379"/>
      <c r="P17" s="348"/>
    </row>
    <row r="18" spans="2:16" s="14" customFormat="1" ht="15.75" customHeight="1" x14ac:dyDescent="0.25">
      <c r="B18" s="11"/>
      <c r="C18" s="315" t="s">
        <v>249</v>
      </c>
      <c r="D18" s="315"/>
      <c r="E18" s="315" t="s">
        <v>345</v>
      </c>
      <c r="F18" s="315"/>
      <c r="G18" s="369" t="s">
        <v>462</v>
      </c>
      <c r="H18" s="370"/>
      <c r="I18" s="370"/>
      <c r="J18" s="370"/>
      <c r="K18" s="371"/>
      <c r="L18" s="284" t="s">
        <v>250</v>
      </c>
      <c r="M18" s="285"/>
      <c r="N18" s="372" t="s">
        <v>347</v>
      </c>
      <c r="O18" s="373"/>
      <c r="P18" s="348"/>
    </row>
    <row r="19" spans="2:16" s="14" customFormat="1" ht="15.75" customHeight="1" x14ac:dyDescent="0.25">
      <c r="B19" s="11"/>
      <c r="C19" s="315"/>
      <c r="D19" s="315"/>
      <c r="E19" s="315" t="s">
        <v>348</v>
      </c>
      <c r="F19" s="315"/>
      <c r="G19" s="376" t="s">
        <v>463</v>
      </c>
      <c r="H19" s="377"/>
      <c r="I19" s="377"/>
      <c r="J19" s="377"/>
      <c r="K19" s="378"/>
      <c r="L19" s="286"/>
      <c r="M19" s="287"/>
      <c r="N19" s="374"/>
      <c r="O19" s="375"/>
      <c r="P19" s="11"/>
    </row>
    <row r="20" spans="2:16" s="14" customFormat="1" ht="15.75" customHeight="1" x14ac:dyDescent="0.25">
      <c r="B20" s="11"/>
      <c r="C20" s="284" t="s">
        <v>252</v>
      </c>
      <c r="D20" s="285"/>
      <c r="E20" s="246" t="s">
        <v>253</v>
      </c>
      <c r="F20" s="274"/>
      <c r="G20" s="247"/>
      <c r="H20" s="255" t="s">
        <v>254</v>
      </c>
      <c r="I20" s="256"/>
      <c r="J20" s="246" t="s">
        <v>350</v>
      </c>
      <c r="K20" s="247"/>
      <c r="L20" s="252" t="s">
        <v>256</v>
      </c>
      <c r="M20" s="253"/>
      <c r="N20" s="253"/>
      <c r="O20" s="254"/>
      <c r="P20" s="11"/>
    </row>
    <row r="21" spans="2:16" s="14" customFormat="1" ht="15.75" customHeight="1" x14ac:dyDescent="0.25">
      <c r="B21" s="11"/>
      <c r="C21" s="329"/>
      <c r="D21" s="330"/>
      <c r="E21" s="248"/>
      <c r="F21" s="275"/>
      <c r="G21" s="249"/>
      <c r="H21" s="272"/>
      <c r="I21" s="273"/>
      <c r="J21" s="248"/>
      <c r="K21" s="249"/>
      <c r="L21" s="40" t="s">
        <v>257</v>
      </c>
      <c r="M21" s="40" t="s">
        <v>258</v>
      </c>
      <c r="N21" s="40" t="s">
        <v>259</v>
      </c>
      <c r="O21" s="40" t="s">
        <v>260</v>
      </c>
      <c r="P21" s="11"/>
    </row>
    <row r="22" spans="2:16" s="14" customFormat="1" ht="15.75" customHeight="1" x14ac:dyDescent="0.25">
      <c r="B22" s="11"/>
      <c r="C22" s="286"/>
      <c r="D22" s="287"/>
      <c r="E22" s="250"/>
      <c r="F22" s="276"/>
      <c r="G22" s="251"/>
      <c r="H22" s="257"/>
      <c r="I22" s="258"/>
      <c r="J22" s="250"/>
      <c r="K22" s="251"/>
      <c r="L22" s="129" t="s">
        <v>464</v>
      </c>
      <c r="M22" s="130" t="s">
        <v>465</v>
      </c>
      <c r="N22" s="135" t="s">
        <v>466</v>
      </c>
      <c r="O22" s="132" t="s">
        <v>467</v>
      </c>
      <c r="P22" s="11"/>
    </row>
    <row r="23" spans="2:16" s="14" customFormat="1" ht="26.25" customHeight="1" x14ac:dyDescent="0.25">
      <c r="B23" s="11"/>
      <c r="C23" s="315" t="s">
        <v>355</v>
      </c>
      <c r="D23" s="315"/>
      <c r="E23" s="385" t="s">
        <v>468</v>
      </c>
      <c r="F23" s="385"/>
      <c r="G23" s="385"/>
      <c r="H23" s="390" t="s">
        <v>263</v>
      </c>
      <c r="I23" s="256"/>
      <c r="J23" s="266" t="s">
        <v>41</v>
      </c>
      <c r="K23" s="266"/>
      <c r="L23" s="315" t="s">
        <v>264</v>
      </c>
      <c r="M23" s="315"/>
      <c r="N23" s="266" t="s">
        <v>41</v>
      </c>
      <c r="O23" s="266"/>
      <c r="P23" s="11"/>
    </row>
    <row r="24" spans="2:16" s="14" customFormat="1" ht="26.25" customHeight="1" x14ac:dyDescent="0.25">
      <c r="B24" s="11"/>
      <c r="C24" s="315" t="s">
        <v>357</v>
      </c>
      <c r="D24" s="315"/>
      <c r="E24" s="385" t="s">
        <v>468</v>
      </c>
      <c r="F24" s="385"/>
      <c r="G24" s="385"/>
      <c r="H24" s="391"/>
      <c r="I24" s="258"/>
      <c r="J24" s="266"/>
      <c r="K24" s="266"/>
      <c r="L24" s="315"/>
      <c r="M24" s="315"/>
      <c r="N24" s="266"/>
      <c r="O24" s="266"/>
      <c r="P24" s="11"/>
    </row>
    <row r="25" spans="2:16" s="14" customFormat="1" ht="15.75" customHeight="1" x14ac:dyDescent="0.25">
      <c r="B25" s="11"/>
      <c r="C25" s="10"/>
      <c r="D25" s="10"/>
      <c r="E25" s="36"/>
      <c r="F25" s="36"/>
      <c r="G25" s="10"/>
      <c r="H25" s="10"/>
      <c r="I25" s="10"/>
      <c r="J25" s="36"/>
      <c r="K25" s="36"/>
      <c r="L25" s="10"/>
      <c r="M25" s="10"/>
      <c r="N25" s="36"/>
      <c r="O25" s="36"/>
      <c r="P25" s="11"/>
    </row>
    <row r="26" spans="2:16" s="14" customFormat="1" ht="15" customHeight="1" x14ac:dyDescent="0.25">
      <c r="B26" s="11"/>
      <c r="C26" s="346" t="s">
        <v>265</v>
      </c>
      <c r="D26" s="346"/>
      <c r="E26" s="346"/>
      <c r="F26" s="346"/>
      <c r="G26" s="346"/>
      <c r="H26" s="346"/>
      <c r="I26" s="346"/>
      <c r="J26" s="347"/>
      <c r="K26" s="347"/>
      <c r="L26" s="347"/>
      <c r="M26" s="347"/>
      <c r="N26" s="347"/>
      <c r="O26" s="347"/>
      <c r="P26" s="11"/>
    </row>
    <row r="27" spans="2:16" s="14" customFormat="1" ht="15" customHeight="1" x14ac:dyDescent="0.25">
      <c r="B27" s="11"/>
      <c r="C27" s="367"/>
      <c r="D27" s="367"/>
      <c r="E27" s="367"/>
      <c r="F27" s="367"/>
      <c r="G27" s="367"/>
      <c r="H27" s="367"/>
      <c r="I27" s="368"/>
      <c r="J27" s="386" t="s">
        <v>358</v>
      </c>
      <c r="K27" s="387"/>
      <c r="L27" s="387"/>
      <c r="M27" s="387"/>
      <c r="N27" s="387"/>
      <c r="O27" s="387"/>
      <c r="P27" s="348"/>
    </row>
    <row r="28" spans="2:16" s="14" customFormat="1" ht="59.25" customHeight="1" x14ac:dyDescent="0.25">
      <c r="B28" s="11"/>
      <c r="C28" s="367"/>
      <c r="D28" s="367"/>
      <c r="E28" s="367"/>
      <c r="F28" s="367"/>
      <c r="G28" s="367"/>
      <c r="H28" s="367"/>
      <c r="I28" s="368"/>
      <c r="J28" s="404" t="s">
        <v>469</v>
      </c>
      <c r="K28" s="405"/>
      <c r="L28" s="405"/>
      <c r="M28" s="405"/>
      <c r="N28" s="405"/>
      <c r="O28" s="405"/>
      <c r="P28" s="348"/>
    </row>
    <row r="29" spans="2:16" s="14" customFormat="1" ht="66" customHeight="1" x14ac:dyDescent="0.25">
      <c r="B29" s="11"/>
      <c r="C29" s="367"/>
      <c r="D29" s="367"/>
      <c r="E29" s="367"/>
      <c r="F29" s="367"/>
      <c r="G29" s="367"/>
      <c r="H29" s="367"/>
      <c r="I29" s="368"/>
      <c r="J29" s="406"/>
      <c r="K29" s="407"/>
      <c r="L29" s="407"/>
      <c r="M29" s="407"/>
      <c r="N29" s="407"/>
      <c r="O29" s="407"/>
      <c r="P29" s="11"/>
    </row>
    <row r="30" spans="2:16" s="14" customFormat="1" ht="15.75" customHeight="1" x14ac:dyDescent="0.25">
      <c r="B30" s="11"/>
      <c r="C30" s="367"/>
      <c r="D30" s="367"/>
      <c r="E30" s="367"/>
      <c r="F30" s="367"/>
      <c r="G30" s="367"/>
      <c r="H30" s="367"/>
      <c r="I30" s="368"/>
      <c r="J30" s="406"/>
      <c r="K30" s="407"/>
      <c r="L30" s="407"/>
      <c r="M30" s="407"/>
      <c r="N30" s="407"/>
      <c r="O30" s="407"/>
      <c r="P30" s="11"/>
    </row>
    <row r="31" spans="2:16" s="14" customFormat="1" ht="63" customHeight="1" x14ac:dyDescent="0.25">
      <c r="B31" s="11"/>
      <c r="C31" s="367"/>
      <c r="D31" s="367"/>
      <c r="E31" s="367"/>
      <c r="F31" s="367"/>
      <c r="G31" s="367"/>
      <c r="H31" s="367"/>
      <c r="I31" s="368"/>
      <c r="J31" s="406"/>
      <c r="K31" s="407"/>
      <c r="L31" s="407"/>
      <c r="M31" s="407"/>
      <c r="N31" s="407"/>
      <c r="O31" s="407"/>
      <c r="P31" s="11"/>
    </row>
    <row r="32" spans="2:16" s="14" customFormat="1" ht="49.5" customHeight="1" x14ac:dyDescent="0.25">
      <c r="B32" s="11"/>
      <c r="C32" s="367"/>
      <c r="D32" s="367"/>
      <c r="E32" s="367"/>
      <c r="F32" s="367"/>
      <c r="G32" s="367"/>
      <c r="H32" s="367"/>
      <c r="I32" s="368"/>
      <c r="J32" s="406"/>
      <c r="K32" s="407"/>
      <c r="L32" s="407"/>
      <c r="M32" s="407"/>
      <c r="N32" s="407"/>
      <c r="O32" s="407"/>
      <c r="P32" s="11"/>
    </row>
    <row r="33" spans="2:16" s="14" customFormat="1" ht="34.5" customHeight="1" x14ac:dyDescent="0.25">
      <c r="B33" s="11"/>
      <c r="C33" s="367"/>
      <c r="D33" s="367"/>
      <c r="E33" s="367"/>
      <c r="F33" s="367"/>
      <c r="G33" s="367"/>
      <c r="H33" s="367"/>
      <c r="I33" s="368"/>
      <c r="J33" s="408"/>
      <c r="K33" s="409"/>
      <c r="L33" s="409"/>
      <c r="M33" s="409"/>
      <c r="N33" s="409"/>
      <c r="O33" s="409"/>
      <c r="P33" s="11"/>
    </row>
    <row r="34" spans="2:16" s="14" customFormat="1" ht="15.75" customHeight="1" x14ac:dyDescent="0.25">
      <c r="B34" s="11"/>
      <c r="C34" s="367"/>
      <c r="D34" s="367"/>
      <c r="E34" s="367"/>
      <c r="F34" s="367"/>
      <c r="G34" s="367"/>
      <c r="H34" s="367"/>
      <c r="I34" s="368"/>
      <c r="J34" s="354" t="s">
        <v>361</v>
      </c>
      <c r="K34" s="355"/>
      <c r="L34" s="355"/>
      <c r="M34" s="355"/>
      <c r="N34" s="355"/>
      <c r="O34" s="355"/>
      <c r="P34" s="11"/>
    </row>
    <row r="35" spans="2:16" s="14" customFormat="1" ht="32.25" customHeight="1" x14ac:dyDescent="0.25">
      <c r="B35" s="11"/>
      <c r="C35" s="367"/>
      <c r="D35" s="367"/>
      <c r="E35" s="367"/>
      <c r="F35" s="367"/>
      <c r="G35" s="367"/>
      <c r="H35" s="367"/>
      <c r="I35" s="368"/>
      <c r="J35" s="451" t="s">
        <v>470</v>
      </c>
      <c r="K35" s="405"/>
      <c r="L35" s="405"/>
      <c r="M35" s="405"/>
      <c r="N35" s="405"/>
      <c r="O35" s="405"/>
      <c r="P35" s="11"/>
    </row>
    <row r="36" spans="2:16" s="14" customFormat="1" ht="44.25" customHeight="1" x14ac:dyDescent="0.25">
      <c r="B36" s="11"/>
      <c r="C36" s="367"/>
      <c r="D36" s="367"/>
      <c r="E36" s="367"/>
      <c r="F36" s="367"/>
      <c r="G36" s="367"/>
      <c r="H36" s="367"/>
      <c r="I36" s="368"/>
      <c r="J36" s="406"/>
      <c r="K36" s="407"/>
      <c r="L36" s="407"/>
      <c r="M36" s="407"/>
      <c r="N36" s="407"/>
      <c r="O36" s="407"/>
      <c r="P36" s="11"/>
    </row>
    <row r="37" spans="2:16" s="14" customFormat="1" ht="54" customHeight="1" x14ac:dyDescent="0.25">
      <c r="B37" s="11"/>
      <c r="C37" s="367"/>
      <c r="D37" s="367"/>
      <c r="E37" s="367"/>
      <c r="F37" s="367"/>
      <c r="G37" s="367"/>
      <c r="H37" s="367"/>
      <c r="I37" s="368"/>
      <c r="J37" s="406"/>
      <c r="K37" s="407"/>
      <c r="L37" s="407"/>
      <c r="M37" s="407"/>
      <c r="N37" s="407"/>
      <c r="O37" s="407"/>
      <c r="P37" s="11"/>
    </row>
    <row r="38" spans="2:16" s="14" customFormat="1" ht="15.75" customHeight="1" x14ac:dyDescent="0.25">
      <c r="B38" s="11"/>
      <c r="C38" s="367"/>
      <c r="D38" s="367"/>
      <c r="E38" s="367"/>
      <c r="F38" s="367"/>
      <c r="G38" s="367"/>
      <c r="H38" s="367"/>
      <c r="I38" s="368"/>
      <c r="J38" s="406"/>
      <c r="K38" s="407"/>
      <c r="L38" s="407"/>
      <c r="M38" s="407"/>
      <c r="N38" s="407"/>
      <c r="O38" s="407"/>
      <c r="P38" s="11"/>
    </row>
    <row r="39" spans="2:16" s="14" customFormat="1" ht="15.75" customHeight="1" x14ac:dyDescent="0.25">
      <c r="B39" s="11"/>
      <c r="C39" s="367"/>
      <c r="D39" s="367"/>
      <c r="E39" s="367"/>
      <c r="F39" s="367"/>
      <c r="G39" s="367"/>
      <c r="H39" s="367"/>
      <c r="I39" s="368"/>
      <c r="J39" s="406"/>
      <c r="K39" s="407"/>
      <c r="L39" s="407"/>
      <c r="M39" s="407"/>
      <c r="N39" s="407"/>
      <c r="O39" s="407"/>
      <c r="P39" s="11"/>
    </row>
    <row r="40" spans="2:16" s="14" customFormat="1" ht="16.5" customHeight="1" x14ac:dyDescent="0.25">
      <c r="B40" s="11"/>
      <c r="C40" s="367"/>
      <c r="D40" s="367"/>
      <c r="E40" s="367"/>
      <c r="F40" s="367"/>
      <c r="G40" s="367"/>
      <c r="H40" s="367"/>
      <c r="I40" s="368"/>
      <c r="J40" s="408"/>
      <c r="K40" s="409"/>
      <c r="L40" s="409"/>
      <c r="M40" s="409"/>
      <c r="N40" s="409"/>
      <c r="O40" s="409"/>
      <c r="P40" s="11"/>
    </row>
    <row r="41" spans="2:16" s="14" customFormat="1" ht="15.75" customHeight="1" x14ac:dyDescent="0.25">
      <c r="B41" s="11"/>
      <c r="C41" s="367"/>
      <c r="D41" s="367"/>
      <c r="E41" s="367"/>
      <c r="F41" s="367"/>
      <c r="G41" s="367"/>
      <c r="H41" s="367"/>
      <c r="I41" s="368"/>
      <c r="J41" s="354" t="s">
        <v>270</v>
      </c>
      <c r="K41" s="355"/>
      <c r="L41" s="355"/>
      <c r="M41" s="355"/>
      <c r="N41" s="355"/>
      <c r="O41" s="355"/>
      <c r="P41" s="11"/>
    </row>
    <row r="42" spans="2:16" s="14" customFormat="1" ht="15.75" customHeight="1" x14ac:dyDescent="0.25">
      <c r="B42" s="11"/>
      <c r="C42" s="367"/>
      <c r="D42" s="367"/>
      <c r="E42" s="367"/>
      <c r="F42" s="367"/>
      <c r="G42" s="367"/>
      <c r="H42" s="367"/>
      <c r="I42" s="368"/>
      <c r="J42" s="361" t="str">
        <f>E14</f>
        <v>Jefe de la oficina de Educación Virtual y a Distancia y vicerrector académico</v>
      </c>
      <c r="K42" s="362"/>
      <c r="L42" s="362"/>
      <c r="M42" s="362"/>
      <c r="N42" s="362"/>
      <c r="O42" s="362"/>
      <c r="P42" s="11"/>
    </row>
    <row r="43" spans="2:16" s="14" customFormat="1" ht="16.5" customHeight="1" x14ac:dyDescent="0.25">
      <c r="B43" s="11"/>
      <c r="C43" s="367"/>
      <c r="D43" s="367"/>
      <c r="E43" s="367"/>
      <c r="F43" s="367"/>
      <c r="G43" s="367"/>
      <c r="H43" s="367"/>
      <c r="I43" s="368"/>
      <c r="J43" s="388"/>
      <c r="K43" s="389"/>
      <c r="L43" s="389"/>
      <c r="M43" s="389"/>
      <c r="N43" s="389"/>
      <c r="O43" s="389"/>
      <c r="P43" s="11"/>
    </row>
    <row r="44" spans="2:16" s="14" customFormat="1" ht="16.5" customHeight="1" x14ac:dyDescent="0.25">
      <c r="B44" s="11"/>
      <c r="C44" s="5"/>
      <c r="D44" s="5"/>
      <c r="E44" s="5"/>
      <c r="F44" s="5"/>
      <c r="G44" s="5"/>
      <c r="H44" s="5"/>
      <c r="I44" s="5"/>
      <c r="J44" s="5"/>
      <c r="K44" s="5"/>
      <c r="L44" s="5"/>
      <c r="M44" s="5"/>
      <c r="N44" s="5"/>
      <c r="O44" s="5"/>
      <c r="P44" s="11"/>
    </row>
    <row r="45" spans="2:16" s="17" customFormat="1" ht="15" customHeight="1" x14ac:dyDescent="0.25">
      <c r="B45" s="16"/>
      <c r="C45" s="363" t="s">
        <v>271</v>
      </c>
      <c r="D45" s="365"/>
      <c r="E45" s="365"/>
      <c r="F45" s="365"/>
      <c r="G45" s="365"/>
      <c r="H45" s="365"/>
      <c r="I45" s="365"/>
      <c r="J45" s="365"/>
      <c r="K45" s="365"/>
      <c r="L45" s="365"/>
      <c r="M45" s="365"/>
      <c r="N45" s="365"/>
      <c r="O45" s="366"/>
      <c r="P45" s="16"/>
    </row>
    <row r="46" spans="2:16" s="17" customFormat="1" x14ac:dyDescent="0.25">
      <c r="B46" s="16"/>
      <c r="C46" s="52" t="s">
        <v>9</v>
      </c>
      <c r="D46" s="40" t="str">
        <f ca="1">IF(J23="MENSUAL","ENERO",IF(J23="TRIMESTRAL","MARZO",IF(J23="SEMESTRAL","JUNIO",IF(J23="ANUAL",YEAR(TODAY()),""))))</f>
        <v>JUNIO</v>
      </c>
      <c r="E46" s="40" t="str">
        <f>IF(J23="MENSUAL","FEBRERO",IF(J23="TRIMESTRAL","JUNIO",IF(J23="SEMESTRAL","DICIEMBRE","")))</f>
        <v>DICIEMBRE</v>
      </c>
      <c r="F46" s="40" t="str">
        <f>IF(J23="MENSUAL","MARZO",IF(J23="TRIMESTRAL","SEPTIEMBRE",""))</f>
        <v/>
      </c>
      <c r="G46" s="40" t="str">
        <f>IF(J23="MENSUAL","ABRIL",IF(J23="TRIMESTRAL","DICIEMBRE",""))</f>
        <v/>
      </c>
      <c r="H46" s="40" t="str">
        <f>IF(J23="MENSUAL","MAYO","")</f>
        <v/>
      </c>
      <c r="I46" s="40" t="str">
        <f>IF(J23="MENSUAL","JUNIO","")</f>
        <v/>
      </c>
      <c r="J46" s="40" t="str">
        <f>IF(J23="MENSUAL","JULIO","")</f>
        <v/>
      </c>
      <c r="K46" s="40" t="str">
        <f>IF(J23="MENSUAL","AGOSTO","")</f>
        <v/>
      </c>
      <c r="L46" s="40" t="str">
        <f>IF(J23="MENSUAL","SEPTIEMBRE","")</f>
        <v/>
      </c>
      <c r="M46" s="40" t="str">
        <f>IF(J23="MENSUAL","OCTUBRE","")</f>
        <v/>
      </c>
      <c r="N46" s="40" t="str">
        <f>IF(J23="MENSUAL","NOVIEMBRE","")</f>
        <v/>
      </c>
      <c r="O46" s="40" t="str">
        <f>IF(J23="MENSUAL","DICIEMBRE","")</f>
        <v/>
      </c>
      <c r="P46" s="16"/>
    </row>
    <row r="47" spans="2:16" s="17" customFormat="1" ht="42" customHeight="1" x14ac:dyDescent="0.25">
      <c r="B47" s="16"/>
      <c r="C47" s="53" t="str">
        <f>G18</f>
        <v>Total de solicitudes tramitadas oportunamente *100</v>
      </c>
      <c r="D47" s="168">
        <v>84</v>
      </c>
      <c r="E47" s="175">
        <v>415</v>
      </c>
      <c r="F47" s="94"/>
      <c r="G47" s="94"/>
      <c r="H47" s="94"/>
      <c r="I47" s="94"/>
      <c r="J47" s="94"/>
      <c r="K47" s="94"/>
      <c r="L47" s="94"/>
      <c r="M47" s="94"/>
      <c r="N47" s="94"/>
      <c r="O47" s="94"/>
      <c r="P47" s="16"/>
    </row>
    <row r="48" spans="2:16" s="17" customFormat="1" ht="18.75" customHeight="1" x14ac:dyDescent="0.25">
      <c r="B48" s="16"/>
      <c r="C48" s="53" t="str">
        <f>G19</f>
        <v>Total de solicitudes</v>
      </c>
      <c r="D48" s="168">
        <v>84</v>
      </c>
      <c r="E48" s="175">
        <v>415</v>
      </c>
      <c r="F48" s="94"/>
      <c r="G48" s="94"/>
      <c r="H48" s="94"/>
      <c r="I48" s="94"/>
      <c r="J48" s="94"/>
      <c r="K48" s="94"/>
      <c r="L48" s="94"/>
      <c r="M48" s="94"/>
      <c r="N48" s="94"/>
      <c r="O48" s="94"/>
      <c r="P48" s="18"/>
    </row>
    <row r="49" spans="1:28" s="17" customFormat="1" x14ac:dyDescent="0.25">
      <c r="B49" s="16"/>
      <c r="C49" s="2" t="s">
        <v>274</v>
      </c>
      <c r="D49" s="60">
        <f t="shared" ref="D49:O49" si="0">IFERROR(IF($E$17=1,D47/D48,IF($E$17=2,D47,"")),"")</f>
        <v>1</v>
      </c>
      <c r="E49" s="60">
        <f t="shared" si="0"/>
        <v>1</v>
      </c>
      <c r="F49" s="60" t="str">
        <f t="shared" si="0"/>
        <v/>
      </c>
      <c r="G49" s="60" t="str">
        <f t="shared" si="0"/>
        <v/>
      </c>
      <c r="H49" s="60" t="str">
        <f t="shared" si="0"/>
        <v/>
      </c>
      <c r="I49" s="60" t="str">
        <f t="shared" si="0"/>
        <v/>
      </c>
      <c r="J49" s="60" t="str">
        <f t="shared" si="0"/>
        <v/>
      </c>
      <c r="K49" s="60" t="str">
        <f t="shared" si="0"/>
        <v/>
      </c>
      <c r="L49" s="60" t="str">
        <f t="shared" si="0"/>
        <v/>
      </c>
      <c r="M49" s="60" t="str">
        <f t="shared" si="0"/>
        <v/>
      </c>
      <c r="N49" s="60" t="str">
        <f t="shared" si="0"/>
        <v/>
      </c>
      <c r="O49" s="60" t="str">
        <f t="shared" si="0"/>
        <v/>
      </c>
      <c r="P49" s="16"/>
    </row>
    <row r="50" spans="1:28" s="17" customFormat="1" x14ac:dyDescent="0.25">
      <c r="B50" s="16"/>
      <c r="C50" s="3" t="s">
        <v>275</v>
      </c>
      <c r="D50" s="60">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0.9</v>
      </c>
      <c r="E50" s="60">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0.9</v>
      </c>
      <c r="F50" s="60" t="str">
        <f>IF(AND(N23="ANUAL",J23="MENSUAL"),N17/12+E50,IF(AND(N23="ANUAL",J23="TRIMESTRAL"),N17/4+E50,IF(AND(N23="SEMESTRAL",J23="MENSUAL"),N17/6+E50,IF(AND(N23="SEMESTRAL",J23="TRIMESTRAL"),N17/2,IF(AND(N23="TRIMESTRAL",J23="MENSUAL"),N17/3+E50,IF(AND(N23="TRIMESTRAL",J23="TRIMESTRAL"),N17,IF(AND(N23="MENSUAL",J23="MENSUAL"),N17,"")))))))</f>
        <v/>
      </c>
      <c r="G50" s="60" t="str">
        <f>IF(AND(N23="ANUAL",J23="MENSUAL"),N17/12+F50,IF(AND(N23="ANUAL",J23="TRIMESTRAL"),N17/4+F50,IF(AND(N23="SEMESTRAL",J23="MENSUAL"),N17/6+F50,IF(AND(N23="SEMESTRAL",J23="TRIMESTRAL"),N17/2+F50,IF(AND(N23="TRIMESTRAL",J23="MENSUAL"),N17/3,IF(AND(N23="TRIMESTRAL",J23="TRIMESTRAL"),N17,IF(AND(N23="MENSUAL",J23="MENSUAL"),N17,"")))))))</f>
        <v/>
      </c>
      <c r="H50" s="60" t="str">
        <f>IF(AND($N$23="ANUAL",$J$23="MENSUAL"),$N$17/12+G50,IF(AND(N23="SEMESTRAL",J23="MENSUAL"),N17/6+G50,IF(AND(N23="TRIMESTRAL",J23="MENSUAL"),N17/3+G50,IF(AND(N23="MENSUAL",J23="MENSUAL"),N17,""))))</f>
        <v/>
      </c>
      <c r="I50" s="60" t="str">
        <f>IF(AND($N$23="ANUAL",$J$23="MENSUAL"),$N$17/12+H50,IF(AND(N23="SEMESTRAL",J23="MENSUAL"),N17/6+H50,IF(AND(N23="TRIMESTRAL",J23="MENSUAL"),N17/3+H50,IF(AND(N23="MENSUAL",J23="MENSUAL"),N17,""))))</f>
        <v/>
      </c>
      <c r="J50" s="60" t="str">
        <f>IF(AND($N$23="ANUAL",$J$23="MENSUAL"),$N$17/12+I50,IF(AND(N23="SEMESTRAL",J23="MENSUAL"),N17/6,IF(AND(N23="TRIMESTRAL",J23="MENSUAL"),N17/3,IF(AND(N23="MENSUAL",J23="MENSUAL"),N17,""))))</f>
        <v/>
      </c>
      <c r="K50" s="60" t="str">
        <f>IF(AND($N$23="ANUAL",$J$23="MENSUAL"),$N$17/12+J50,IF(AND(N23="SEMESTRAL",J23="MENSUAL"),N17/6+J50,IF(AND(N23="TRIMESTRAL",J23="MENSUAL"),N17/3+J50,IF(AND(N23="MENSUAL",J23="MENSUAL"),N17,""))))</f>
        <v/>
      </c>
      <c r="L50" s="60" t="str">
        <f>IF(AND($N$23="ANUAL",$J$23="MENSUAL"),$N$17/12+K50,IF(AND(N23="SEMESTRAL",J23="MENSUAL"),N17/6+K50,IF(AND(N23="TRIMESTRAL",J23="MENSUAL"),N17/3+K50,IF(AND(N23="MENSUAL",J23="MENSUAL"),N17,""))))</f>
        <v/>
      </c>
      <c r="M50" s="60" t="str">
        <f>IF(AND($N$23="ANUAL",$J$23="MENSUAL"),$N$17/12+L50,IF(AND(N23="SEMESTRAL",J23="MENSUAL"),N17/6+L50,IF(AND(N23="TRIMESTRAL",J23="MENSUAL"),N17/3,IF(AND(N23="MENSUAL",J23="MENSUAL"),N17,""))))</f>
        <v/>
      </c>
      <c r="N50" s="60" t="str">
        <f>IF(AND($N$23="ANUAL",$J$23="MENSUAL"),$N$17/12+M50,IF(AND(N23="SEMESTRAL",J23="MENSUAL"),N17/6+M50,IF(AND(N23="TRIMESTRAL",J23="MENSUAL"),N17/3+M50,IF(AND(N23="MENSUAL",J23="MENSUAL"),N17,""))))</f>
        <v/>
      </c>
      <c r="O50" s="60" t="str">
        <f>IF(AND($N$23="ANUAL",$J$23="MENSUAL"),$N$17/12+N50,IF(AND(N23="SEMESTRAL",J23="MENSUAL"),N17/6+N50,IF(AND(N23="TRIMESTRAL",J23="MENSUAL"),N17/3+N50,IF(AND(N23="MENSUAL",J23="MENSUAL"),N17,""))))</f>
        <v/>
      </c>
      <c r="P50" s="16"/>
    </row>
    <row r="51" spans="1:28" s="17" customFormat="1" x14ac:dyDescent="0.25">
      <c r="B51" s="16"/>
      <c r="C51" s="5"/>
      <c r="D51" s="5"/>
      <c r="E51" s="5"/>
      <c r="F51" s="5"/>
      <c r="G51" s="5"/>
      <c r="H51" s="5"/>
      <c r="I51" s="5"/>
      <c r="J51" s="5"/>
      <c r="K51" s="5"/>
      <c r="L51" s="5"/>
      <c r="M51" s="5"/>
      <c r="N51" s="5"/>
      <c r="O51" s="5"/>
      <c r="P51" s="16"/>
    </row>
    <row r="52" spans="1:28" s="25" customFormat="1" x14ac:dyDescent="0.2">
      <c r="A52" s="27"/>
      <c r="B52" s="1"/>
      <c r="C52" s="333" t="s">
        <v>254</v>
      </c>
      <c r="D52" s="333"/>
      <c r="E52" s="333"/>
      <c r="F52" s="333"/>
      <c r="G52" s="333"/>
      <c r="H52" s="333"/>
      <c r="I52" s="333"/>
      <c r="J52" s="333"/>
      <c r="K52" s="333"/>
      <c r="L52" s="333"/>
      <c r="M52" s="333"/>
      <c r="N52" s="333"/>
      <c r="O52" s="333"/>
      <c r="P52" s="1"/>
      <c r="Q52" s="27"/>
      <c r="R52" s="27"/>
      <c r="S52" s="27"/>
      <c r="T52" s="27"/>
      <c r="U52" s="27"/>
      <c r="V52" s="27"/>
      <c r="W52" s="27"/>
      <c r="X52" s="27"/>
      <c r="Y52" s="27"/>
      <c r="Z52" s="27"/>
      <c r="AA52" s="27"/>
      <c r="AB52" s="27"/>
    </row>
    <row r="53" spans="1:28" s="25" customFormat="1" x14ac:dyDescent="0.2">
      <c r="A53" s="27"/>
      <c r="B53" s="1"/>
      <c r="C53" s="334" t="s">
        <v>276</v>
      </c>
      <c r="D53" s="334"/>
      <c r="E53" s="334"/>
      <c r="F53" s="334"/>
      <c r="G53" s="334" t="s">
        <v>277</v>
      </c>
      <c r="H53" s="334"/>
      <c r="I53" s="334"/>
      <c r="J53" s="334"/>
      <c r="K53" s="334" t="s">
        <v>471</v>
      </c>
      <c r="L53" s="334"/>
      <c r="M53" s="334"/>
      <c r="N53" s="334"/>
      <c r="O53" s="334"/>
      <c r="P53" s="1"/>
      <c r="Q53" s="27"/>
      <c r="R53" s="27"/>
      <c r="S53" s="27"/>
      <c r="T53" s="27"/>
      <c r="U53" s="27"/>
      <c r="V53" s="27"/>
      <c r="W53" s="27"/>
      <c r="X53" s="27"/>
      <c r="Y53" s="27"/>
      <c r="Z53" s="27"/>
      <c r="AA53" s="27"/>
      <c r="AB53" s="27"/>
    </row>
    <row r="54" spans="1:28" s="25" customFormat="1" x14ac:dyDescent="0.2">
      <c r="A54" s="27"/>
      <c r="B54" s="1"/>
      <c r="C54" s="392"/>
      <c r="D54" s="392"/>
      <c r="E54" s="392"/>
      <c r="F54" s="392"/>
      <c r="G54" s="450"/>
      <c r="H54" s="450"/>
      <c r="I54" s="450"/>
      <c r="J54" s="450"/>
      <c r="K54" s="392"/>
      <c r="L54" s="392"/>
      <c r="M54" s="392"/>
      <c r="N54" s="392"/>
      <c r="O54" s="392"/>
      <c r="P54" s="1"/>
      <c r="Q54" s="27"/>
      <c r="R54" s="27"/>
      <c r="S54" s="27"/>
      <c r="T54" s="27"/>
      <c r="U54" s="27"/>
      <c r="V54" s="27"/>
      <c r="W54" s="27"/>
      <c r="X54" s="27"/>
      <c r="Y54" s="27"/>
      <c r="Z54" s="27"/>
      <c r="AA54" s="27"/>
      <c r="AB54" s="27"/>
    </row>
    <row r="55" spans="1:28" s="25" customFormat="1" x14ac:dyDescent="0.2">
      <c r="A55" s="27"/>
      <c r="B55" s="1"/>
      <c r="C55" s="392"/>
      <c r="D55" s="392"/>
      <c r="E55" s="392"/>
      <c r="F55" s="392"/>
      <c r="G55" s="450"/>
      <c r="H55" s="450"/>
      <c r="I55" s="450"/>
      <c r="J55" s="450"/>
      <c r="K55" s="392"/>
      <c r="L55" s="392"/>
      <c r="M55" s="392"/>
      <c r="N55" s="392"/>
      <c r="O55" s="392"/>
      <c r="P55" s="1"/>
      <c r="Q55" s="27"/>
      <c r="R55" s="27"/>
      <c r="S55" s="27"/>
      <c r="T55" s="27"/>
      <c r="U55" s="27"/>
      <c r="V55" s="27"/>
      <c r="W55" s="27"/>
      <c r="X55" s="27"/>
      <c r="Y55" s="27"/>
      <c r="Z55" s="27"/>
      <c r="AA55" s="27"/>
      <c r="AB55" s="27"/>
    </row>
    <row r="56" spans="1:28" s="25" customFormat="1" x14ac:dyDescent="0.2">
      <c r="A56" s="27"/>
      <c r="B56" s="1"/>
      <c r="C56" s="392"/>
      <c r="D56" s="392"/>
      <c r="E56" s="392"/>
      <c r="F56" s="392"/>
      <c r="G56" s="450"/>
      <c r="H56" s="450"/>
      <c r="I56" s="450"/>
      <c r="J56" s="450"/>
      <c r="K56" s="392"/>
      <c r="L56" s="392"/>
      <c r="M56" s="392"/>
      <c r="N56" s="392"/>
      <c r="O56" s="392"/>
      <c r="P56" s="1"/>
      <c r="Q56" s="27"/>
      <c r="R56" s="27"/>
      <c r="S56" s="27"/>
      <c r="T56" s="27"/>
      <c r="U56" s="27"/>
      <c r="V56" s="27"/>
      <c r="W56" s="27"/>
      <c r="X56" s="27"/>
      <c r="Y56" s="27"/>
      <c r="Z56" s="27"/>
      <c r="AA56" s="27"/>
      <c r="AB56" s="27"/>
    </row>
    <row r="57" spans="1:28" s="25" customFormat="1" x14ac:dyDescent="0.2">
      <c r="A57" s="27"/>
      <c r="B57" s="1"/>
      <c r="C57" s="392"/>
      <c r="D57" s="392"/>
      <c r="E57" s="392"/>
      <c r="F57" s="392"/>
      <c r="G57" s="392"/>
      <c r="H57" s="392"/>
      <c r="I57" s="392"/>
      <c r="J57" s="392"/>
      <c r="K57" s="392"/>
      <c r="L57" s="392"/>
      <c r="M57" s="392"/>
      <c r="N57" s="392"/>
      <c r="O57" s="392"/>
      <c r="P57" s="1"/>
      <c r="Q57" s="27"/>
      <c r="R57" s="27"/>
      <c r="S57" s="27"/>
      <c r="T57" s="27"/>
      <c r="U57" s="27"/>
      <c r="V57" s="27"/>
      <c r="W57" s="27"/>
      <c r="X57" s="27"/>
      <c r="Y57" s="27"/>
      <c r="Z57" s="27"/>
      <c r="AA57" s="27"/>
      <c r="AB57" s="27"/>
    </row>
    <row r="58" spans="1:28" s="25" customFormat="1" x14ac:dyDescent="0.2">
      <c r="A58" s="27"/>
      <c r="B58" s="1"/>
      <c r="C58" s="392"/>
      <c r="D58" s="392"/>
      <c r="E58" s="392"/>
      <c r="F58" s="392"/>
      <c r="G58" s="392"/>
      <c r="H58" s="392"/>
      <c r="I58" s="392"/>
      <c r="J58" s="392"/>
      <c r="K58" s="392"/>
      <c r="L58" s="392"/>
      <c r="M58" s="392"/>
      <c r="N58" s="392"/>
      <c r="O58" s="392"/>
      <c r="P58" s="1"/>
      <c r="Q58" s="27"/>
      <c r="R58" s="27"/>
      <c r="S58" s="27"/>
      <c r="T58" s="27"/>
      <c r="U58" s="27"/>
      <c r="V58" s="27"/>
      <c r="W58" s="27"/>
      <c r="X58" s="27"/>
      <c r="Y58" s="27"/>
      <c r="Z58" s="27"/>
      <c r="AA58" s="27"/>
      <c r="AB58" s="27"/>
    </row>
    <row r="59" spans="1:28" s="25" customFormat="1" x14ac:dyDescent="0.2">
      <c r="A59" s="27"/>
      <c r="B59" s="1"/>
      <c r="C59" s="392"/>
      <c r="D59" s="392"/>
      <c r="E59" s="392"/>
      <c r="F59" s="392"/>
      <c r="G59" s="392"/>
      <c r="H59" s="392"/>
      <c r="I59" s="392"/>
      <c r="J59" s="392"/>
      <c r="K59" s="392"/>
      <c r="L59" s="392"/>
      <c r="M59" s="392"/>
      <c r="N59" s="392"/>
      <c r="O59" s="392"/>
      <c r="P59" s="1"/>
      <c r="Q59" s="27"/>
      <c r="R59" s="27"/>
      <c r="S59" s="27"/>
      <c r="T59" s="27"/>
      <c r="U59" s="27"/>
      <c r="V59" s="27"/>
      <c r="W59" s="27"/>
      <c r="X59" s="27"/>
      <c r="Y59" s="27"/>
      <c r="Z59" s="27"/>
      <c r="AA59" s="27"/>
      <c r="AB59" s="27"/>
    </row>
    <row r="60" spans="1:28" s="25" customFormat="1" x14ac:dyDescent="0.2">
      <c r="A60" s="27"/>
      <c r="B60" s="1"/>
      <c r="C60" s="449"/>
      <c r="D60" s="449"/>
      <c r="E60" s="449"/>
      <c r="F60" s="449"/>
      <c r="G60" s="449"/>
      <c r="H60" s="449"/>
      <c r="I60" s="449"/>
      <c r="J60" s="449"/>
      <c r="K60" s="449"/>
      <c r="L60" s="449"/>
      <c r="M60" s="449"/>
      <c r="N60" s="449"/>
      <c r="O60" s="449"/>
      <c r="P60" s="1"/>
      <c r="Q60" s="27"/>
      <c r="R60" s="27"/>
      <c r="S60" s="27"/>
      <c r="T60" s="27"/>
      <c r="U60" s="27"/>
      <c r="V60" s="27"/>
      <c r="W60" s="27"/>
      <c r="X60" s="27"/>
      <c r="Y60" s="27"/>
      <c r="Z60" s="27"/>
      <c r="AA60" s="27"/>
      <c r="AB60" s="27"/>
    </row>
    <row r="61" spans="1:28" s="25" customFormat="1" x14ac:dyDescent="0.2">
      <c r="A61" s="27"/>
      <c r="B61" s="1"/>
      <c r="C61" s="50"/>
      <c r="D61" s="51"/>
      <c r="E61" s="51"/>
      <c r="F61" s="51"/>
      <c r="G61" s="51"/>
      <c r="H61" s="51"/>
      <c r="I61" s="51"/>
      <c r="J61" s="51"/>
      <c r="K61" s="51"/>
      <c r="L61" s="51"/>
      <c r="M61" s="51"/>
      <c r="N61" s="51"/>
      <c r="O61" s="51"/>
      <c r="P61" s="1"/>
      <c r="Q61" s="27"/>
      <c r="R61" s="27"/>
      <c r="S61" s="27"/>
      <c r="T61" s="27"/>
      <c r="U61" s="27"/>
      <c r="V61" s="27"/>
      <c r="W61" s="27"/>
      <c r="X61" s="27"/>
      <c r="Y61" s="27"/>
      <c r="Z61" s="27"/>
      <c r="AA61" s="27"/>
      <c r="AB61" s="27"/>
    </row>
    <row r="62" spans="1:28" s="25" customFormat="1" ht="56.25" customHeight="1" x14ac:dyDescent="0.2">
      <c r="A62" s="27"/>
      <c r="B62" s="1"/>
      <c r="C62" s="223" t="s">
        <v>221</v>
      </c>
      <c r="D62" s="223"/>
      <c r="E62" s="223"/>
      <c r="F62" s="223"/>
      <c r="G62" s="223"/>
      <c r="H62" s="223"/>
      <c r="I62" s="223"/>
      <c r="J62" s="223"/>
      <c r="K62" s="223"/>
      <c r="L62" s="223"/>
      <c r="M62" s="223"/>
      <c r="N62" s="223"/>
      <c r="O62" s="223"/>
      <c r="P62" s="1"/>
      <c r="Q62" s="27"/>
      <c r="R62" s="27"/>
      <c r="S62" s="27"/>
      <c r="T62" s="27"/>
      <c r="U62" s="27"/>
      <c r="V62" s="27"/>
      <c r="W62" s="27"/>
      <c r="X62" s="27"/>
      <c r="Y62" s="27"/>
      <c r="Z62" s="27"/>
      <c r="AA62" s="27"/>
      <c r="AB62" s="27"/>
    </row>
    <row r="63" spans="1:28" s="25" customFormat="1" ht="44.25" customHeight="1" x14ac:dyDescent="0.2">
      <c r="A63" s="27"/>
      <c r="B63" s="1"/>
      <c r="C63" s="224" t="s">
        <v>222</v>
      </c>
      <c r="D63" s="224"/>
      <c r="E63" s="224"/>
      <c r="F63" s="224"/>
      <c r="G63" s="224"/>
      <c r="H63" s="224"/>
      <c r="I63" s="224"/>
      <c r="J63" s="224"/>
      <c r="K63" s="224"/>
      <c r="L63" s="224"/>
      <c r="M63" s="224"/>
      <c r="N63" s="224"/>
      <c r="O63" s="224"/>
      <c r="P63" s="1"/>
      <c r="Q63" s="27"/>
      <c r="R63" s="27"/>
      <c r="S63" s="27"/>
      <c r="T63" s="27"/>
      <c r="U63" s="27"/>
      <c r="V63" s="27"/>
      <c r="W63" s="27"/>
      <c r="X63" s="27"/>
      <c r="Y63" s="27"/>
      <c r="Z63" s="27"/>
      <c r="AA63" s="27"/>
      <c r="AB63" s="27"/>
    </row>
    <row r="66" spans="3:15" s="59" customFormat="1" x14ac:dyDescent="0.2">
      <c r="C66" s="58"/>
      <c r="D66" s="58"/>
      <c r="E66" s="58"/>
      <c r="F66" s="58"/>
      <c r="G66" s="58"/>
      <c r="H66" s="58"/>
      <c r="I66" s="58"/>
      <c r="J66" s="58"/>
      <c r="K66" s="58"/>
      <c r="L66" s="58"/>
      <c r="M66" s="58"/>
      <c r="N66" s="58"/>
      <c r="O66" s="58"/>
    </row>
    <row r="67" spans="3:15" s="59" customFormat="1" x14ac:dyDescent="0.2">
      <c r="C67" s="58"/>
      <c r="D67" s="58"/>
      <c r="E67" s="58"/>
      <c r="F67" s="58"/>
      <c r="G67" s="58"/>
      <c r="H67" s="58"/>
      <c r="I67" s="58"/>
      <c r="J67" s="58"/>
      <c r="K67" s="58"/>
      <c r="L67" s="58"/>
      <c r="M67" s="58"/>
      <c r="N67" s="58"/>
      <c r="O67" s="58"/>
    </row>
    <row r="68" spans="3:15" s="59" customFormat="1" x14ac:dyDescent="0.2">
      <c r="C68" s="58"/>
      <c r="D68" s="58"/>
      <c r="E68" s="58"/>
      <c r="F68" s="58"/>
      <c r="G68" s="58"/>
      <c r="H68" s="58"/>
      <c r="I68" s="58"/>
      <c r="J68" s="58"/>
      <c r="K68" s="58"/>
      <c r="L68" s="58"/>
      <c r="M68" s="58"/>
      <c r="N68" s="58"/>
      <c r="O68" s="58"/>
    </row>
    <row r="69" spans="3:15" s="59" customFormat="1" x14ac:dyDescent="0.2">
      <c r="C69" s="58"/>
      <c r="D69" s="58"/>
      <c r="E69" s="58"/>
      <c r="F69" s="58"/>
      <c r="G69" s="58"/>
      <c r="H69" s="58"/>
      <c r="I69" s="58"/>
      <c r="J69" s="58"/>
      <c r="K69" s="58"/>
      <c r="L69" s="58"/>
      <c r="M69" s="58"/>
      <c r="N69" s="58"/>
      <c r="O69" s="58"/>
    </row>
    <row r="70" spans="3:15" s="59" customFormat="1" x14ac:dyDescent="0.2">
      <c r="C70" s="58"/>
      <c r="D70" s="58"/>
      <c r="E70" s="58"/>
      <c r="F70" s="58"/>
      <c r="G70" s="58"/>
      <c r="H70" s="58"/>
      <c r="I70" s="58"/>
      <c r="J70" s="58"/>
      <c r="K70" s="58"/>
      <c r="L70" s="58"/>
      <c r="M70" s="58"/>
      <c r="N70" s="58"/>
      <c r="O70" s="58"/>
    </row>
    <row r="71" spans="3:15" s="59" customFormat="1" x14ac:dyDescent="0.2">
      <c r="C71" s="58"/>
      <c r="D71" s="58"/>
      <c r="E71" s="58"/>
      <c r="F71" s="58"/>
      <c r="G71" s="58"/>
      <c r="H71" s="58"/>
      <c r="I71" s="58"/>
      <c r="J71" s="58"/>
      <c r="K71" s="58"/>
      <c r="L71" s="58"/>
      <c r="M71" s="58"/>
      <c r="N71" s="58"/>
      <c r="O71" s="58"/>
    </row>
    <row r="72" spans="3:15" s="59" customFormat="1" x14ac:dyDescent="0.2">
      <c r="C72" s="58"/>
      <c r="D72" s="58"/>
      <c r="E72" s="58"/>
      <c r="F72" s="136"/>
      <c r="G72" s="128" t="s">
        <v>363</v>
      </c>
      <c r="H72" s="136"/>
      <c r="I72" s="136"/>
      <c r="J72" s="128" t="s">
        <v>181</v>
      </c>
      <c r="K72" s="136"/>
      <c r="L72" s="136"/>
      <c r="M72" s="58"/>
      <c r="N72" s="58"/>
      <c r="O72" s="58"/>
    </row>
    <row r="73" spans="3:15" s="59" customFormat="1" x14ac:dyDescent="0.2">
      <c r="C73" s="58"/>
      <c r="D73" s="58"/>
      <c r="E73" s="58"/>
      <c r="F73" s="136"/>
      <c r="G73" s="128" t="s">
        <v>242</v>
      </c>
      <c r="H73" s="136"/>
      <c r="I73" s="136"/>
      <c r="J73" s="128" t="s">
        <v>159</v>
      </c>
      <c r="K73" s="136"/>
      <c r="L73" s="136"/>
      <c r="M73" s="58"/>
      <c r="N73" s="58"/>
      <c r="O73" s="58"/>
    </row>
    <row r="74" spans="3:15" s="59" customFormat="1" x14ac:dyDescent="0.2">
      <c r="C74" s="58"/>
      <c r="D74" s="58"/>
      <c r="E74" s="58"/>
      <c r="F74" s="136"/>
      <c r="G74" s="128" t="s">
        <v>364</v>
      </c>
      <c r="H74" s="136"/>
      <c r="I74" s="136"/>
      <c r="J74" s="128" t="s">
        <v>248</v>
      </c>
      <c r="K74" s="136"/>
      <c r="L74" s="136"/>
      <c r="M74" s="58"/>
      <c r="N74" s="58"/>
      <c r="O74" s="58"/>
    </row>
    <row r="75" spans="3:15" s="59" customFormat="1" x14ac:dyDescent="0.2">
      <c r="C75" s="58"/>
      <c r="D75" s="58"/>
      <c r="E75" s="58"/>
      <c r="F75" s="136"/>
      <c r="G75" s="128" t="s">
        <v>365</v>
      </c>
      <c r="H75" s="136"/>
      <c r="I75" s="136"/>
      <c r="J75" s="128" t="s">
        <v>253</v>
      </c>
      <c r="K75" s="136"/>
      <c r="L75" s="136"/>
      <c r="M75" s="58"/>
      <c r="N75" s="58"/>
      <c r="O75" s="58"/>
    </row>
    <row r="76" spans="3:15" s="59" customFormat="1" x14ac:dyDescent="0.2">
      <c r="C76" s="58"/>
      <c r="D76" s="58"/>
      <c r="E76" s="58"/>
      <c r="F76" s="136"/>
      <c r="G76" s="128" t="s">
        <v>366</v>
      </c>
      <c r="H76" s="136"/>
      <c r="I76" s="136"/>
      <c r="J76" s="128" t="s">
        <v>367</v>
      </c>
      <c r="K76" s="136"/>
      <c r="L76" s="136"/>
      <c r="M76" s="58"/>
      <c r="N76" s="58"/>
      <c r="O76" s="58"/>
    </row>
    <row r="77" spans="3:15" s="59" customFormat="1" x14ac:dyDescent="0.2">
      <c r="C77" s="58"/>
      <c r="D77" s="58"/>
      <c r="E77" s="58"/>
      <c r="F77" s="136"/>
      <c r="G77" s="128" t="s">
        <v>368</v>
      </c>
      <c r="H77" s="136"/>
      <c r="I77" s="136"/>
      <c r="J77" s="128" t="s">
        <v>369</v>
      </c>
      <c r="K77" s="136"/>
      <c r="L77" s="136"/>
      <c r="M77" s="58"/>
      <c r="N77" s="58"/>
      <c r="O77" s="58"/>
    </row>
    <row r="78" spans="3:15" s="59" customFormat="1" x14ac:dyDescent="0.2">
      <c r="C78" s="58"/>
      <c r="D78" s="58"/>
      <c r="E78" s="58"/>
      <c r="F78" s="136"/>
      <c r="G78" s="128" t="s">
        <v>370</v>
      </c>
      <c r="H78" s="136"/>
      <c r="I78" s="136"/>
      <c r="J78" s="128" t="s">
        <v>371</v>
      </c>
      <c r="K78" s="136"/>
      <c r="L78" s="136"/>
      <c r="M78" s="58"/>
      <c r="N78" s="58"/>
      <c r="O78" s="58"/>
    </row>
    <row r="79" spans="3:15" s="59" customFormat="1" x14ac:dyDescent="0.2">
      <c r="C79" s="58"/>
      <c r="D79" s="58"/>
      <c r="E79" s="58"/>
      <c r="F79" s="136"/>
      <c r="G79" s="128" t="s">
        <v>372</v>
      </c>
      <c r="H79" s="136"/>
      <c r="I79" s="136"/>
      <c r="J79" s="128" t="s">
        <v>255</v>
      </c>
      <c r="K79" s="136"/>
      <c r="L79" s="136"/>
      <c r="M79" s="58"/>
      <c r="N79" s="58"/>
      <c r="O79" s="58"/>
    </row>
    <row r="80" spans="3:15" s="59" customFormat="1" x14ac:dyDescent="0.2">
      <c r="C80" s="58"/>
      <c r="D80" s="58"/>
      <c r="E80" s="58"/>
      <c r="F80" s="136"/>
      <c r="G80" s="128" t="s">
        <v>373</v>
      </c>
      <c r="H80" s="136"/>
      <c r="I80" s="136"/>
      <c r="J80" s="128" t="s">
        <v>374</v>
      </c>
      <c r="K80" s="136"/>
      <c r="L80" s="136"/>
      <c r="M80" s="58"/>
      <c r="N80" s="58"/>
      <c r="O80" s="58"/>
    </row>
    <row r="81" spans="3:15" s="59" customFormat="1" x14ac:dyDescent="0.2">
      <c r="C81" s="58"/>
      <c r="D81" s="58"/>
      <c r="E81" s="58"/>
      <c r="F81" s="136"/>
      <c r="G81" s="128" t="s">
        <v>375</v>
      </c>
      <c r="H81" s="136"/>
      <c r="I81" s="136"/>
      <c r="J81" s="128" t="s">
        <v>376</v>
      </c>
      <c r="K81" s="136"/>
      <c r="L81" s="136"/>
      <c r="M81" s="58"/>
      <c r="N81" s="58"/>
      <c r="O81" s="58"/>
    </row>
    <row r="82" spans="3:15" s="59" customFormat="1" x14ac:dyDescent="0.2">
      <c r="C82" s="58"/>
      <c r="D82" s="58"/>
      <c r="E82" s="58"/>
      <c r="F82" s="136"/>
      <c r="G82" s="128" t="s">
        <v>32</v>
      </c>
      <c r="H82" s="136"/>
      <c r="I82" s="136"/>
      <c r="J82" s="128" t="s">
        <v>377</v>
      </c>
      <c r="K82" s="136"/>
      <c r="L82" s="136"/>
      <c r="M82" s="58"/>
      <c r="N82" s="58"/>
      <c r="O82" s="58"/>
    </row>
    <row r="83" spans="3:15" s="59" customFormat="1" x14ac:dyDescent="0.2">
      <c r="C83" s="58"/>
      <c r="D83" s="58"/>
      <c r="E83" s="58"/>
      <c r="F83" s="136"/>
      <c r="G83" s="128" t="s">
        <v>378</v>
      </c>
      <c r="H83" s="136"/>
      <c r="I83" s="136"/>
      <c r="J83" s="128" t="s">
        <v>350</v>
      </c>
      <c r="K83" s="136"/>
      <c r="L83" s="136"/>
      <c r="M83" s="58"/>
      <c r="N83" s="58"/>
      <c r="O83" s="58"/>
    </row>
    <row r="84" spans="3:15" x14ac:dyDescent="0.2">
      <c r="F84" s="136"/>
      <c r="G84" s="128" t="s">
        <v>379</v>
      </c>
      <c r="H84" s="136"/>
      <c r="I84" s="136"/>
      <c r="J84" s="136"/>
      <c r="K84" s="136"/>
      <c r="L84" s="136"/>
    </row>
    <row r="85" spans="3:15" x14ac:dyDescent="0.2">
      <c r="F85" s="136"/>
      <c r="G85" s="128" t="s">
        <v>380</v>
      </c>
      <c r="H85" s="136"/>
      <c r="I85" s="136"/>
      <c r="J85" s="136"/>
      <c r="K85" s="136"/>
      <c r="L85" s="136"/>
    </row>
    <row r="86" spans="3:15" x14ac:dyDescent="0.2">
      <c r="F86" s="136"/>
      <c r="G86" s="128" t="s">
        <v>381</v>
      </c>
      <c r="H86" s="136"/>
      <c r="I86" s="136"/>
      <c r="J86" s="136"/>
      <c r="K86" s="136"/>
      <c r="L86" s="136"/>
    </row>
    <row r="87" spans="3:15" x14ac:dyDescent="0.2">
      <c r="F87" s="136"/>
      <c r="G87" s="128" t="s">
        <v>382</v>
      </c>
      <c r="H87" s="136"/>
      <c r="I87" s="136"/>
      <c r="J87" s="136"/>
      <c r="K87" s="136"/>
      <c r="L87" s="136"/>
    </row>
    <row r="88" spans="3:15" x14ac:dyDescent="0.2">
      <c r="F88" s="136"/>
      <c r="G88" s="128" t="s">
        <v>383</v>
      </c>
      <c r="H88" s="136"/>
      <c r="I88" s="136"/>
      <c r="J88" s="136"/>
      <c r="K88" s="136"/>
      <c r="L88" s="136"/>
    </row>
    <row r="89" spans="3:15" x14ac:dyDescent="0.2">
      <c r="F89" s="136"/>
      <c r="G89" s="128" t="s">
        <v>68</v>
      </c>
      <c r="H89" s="136"/>
      <c r="I89" s="136"/>
      <c r="J89" s="136"/>
      <c r="K89" s="136"/>
      <c r="L89" s="136"/>
    </row>
    <row r="90" spans="3:15" x14ac:dyDescent="0.2">
      <c r="F90" s="136"/>
      <c r="G90" s="128" t="s">
        <v>384</v>
      </c>
      <c r="H90" s="136"/>
      <c r="I90" s="136"/>
      <c r="J90" s="136"/>
      <c r="K90" s="136"/>
      <c r="L90" s="136"/>
    </row>
    <row r="91" spans="3:15" x14ac:dyDescent="0.2">
      <c r="F91" s="136"/>
      <c r="G91" s="128" t="s">
        <v>385</v>
      </c>
      <c r="H91" s="136"/>
      <c r="I91" s="136"/>
      <c r="J91" s="136"/>
      <c r="K91" s="136"/>
      <c r="L91" s="136"/>
    </row>
    <row r="92" spans="3:15" x14ac:dyDescent="0.2">
      <c r="F92" s="136"/>
      <c r="G92" s="128" t="s">
        <v>386</v>
      </c>
      <c r="H92" s="136"/>
      <c r="I92" s="136"/>
      <c r="J92" s="136"/>
      <c r="K92" s="136"/>
      <c r="L92" s="136"/>
    </row>
    <row r="93" spans="3:15" x14ac:dyDescent="0.2">
      <c r="F93" s="136"/>
      <c r="G93" s="128" t="s">
        <v>387</v>
      </c>
      <c r="H93" s="136"/>
      <c r="I93" s="136"/>
      <c r="J93" s="136"/>
      <c r="K93" s="136"/>
      <c r="L93" s="136"/>
    </row>
    <row r="94" spans="3:15" x14ac:dyDescent="0.2">
      <c r="F94" s="136"/>
      <c r="G94" s="128" t="s">
        <v>388</v>
      </c>
      <c r="H94" s="136"/>
      <c r="I94" s="136"/>
      <c r="J94" s="136"/>
      <c r="K94" s="136"/>
      <c r="L94" s="136"/>
    </row>
    <row r="95" spans="3:15" x14ac:dyDescent="0.2">
      <c r="F95" s="136"/>
      <c r="G95" s="128" t="s">
        <v>389</v>
      </c>
      <c r="H95" s="136"/>
      <c r="I95" s="136"/>
      <c r="J95" s="136"/>
      <c r="K95" s="136"/>
      <c r="L95" s="136"/>
    </row>
    <row r="96" spans="3:15" x14ac:dyDescent="0.2">
      <c r="F96" s="136"/>
      <c r="G96" s="128" t="s">
        <v>390</v>
      </c>
      <c r="H96" s="136"/>
      <c r="I96" s="136"/>
      <c r="J96" s="136"/>
      <c r="K96" s="136"/>
      <c r="L96" s="136"/>
    </row>
    <row r="97" spans="6:12" x14ac:dyDescent="0.2">
      <c r="F97" s="136"/>
      <c r="G97" s="128" t="s">
        <v>391</v>
      </c>
      <c r="H97" s="136"/>
      <c r="I97" s="136"/>
      <c r="J97" s="136"/>
      <c r="K97" s="136"/>
      <c r="L97" s="136"/>
    </row>
    <row r="98" spans="6:12" x14ac:dyDescent="0.2">
      <c r="F98" s="136"/>
      <c r="G98" s="128" t="s">
        <v>392</v>
      </c>
      <c r="H98" s="136"/>
      <c r="I98" s="136"/>
      <c r="J98" s="136"/>
      <c r="K98" s="136"/>
      <c r="L98" s="136"/>
    </row>
    <row r="99" spans="6:12" x14ac:dyDescent="0.2">
      <c r="F99" s="136"/>
      <c r="G99" s="136"/>
      <c r="H99" s="136"/>
      <c r="I99" s="136"/>
      <c r="J99" s="136"/>
      <c r="K99" s="136"/>
      <c r="L99" s="136"/>
    </row>
    <row r="100" spans="6:12" x14ac:dyDescent="0.2">
      <c r="F100" s="136"/>
      <c r="G100" s="136"/>
      <c r="H100" s="136"/>
      <c r="I100" s="136"/>
      <c r="J100" s="136"/>
      <c r="K100" s="136"/>
      <c r="L100" s="136"/>
    </row>
  </sheetData>
  <sheetProtection algorithmName="SHA-512" hashValue="YVKvJ5tkqB53efxqQfWsqXdMVUJ/Omc79+qHvtziDFKUR2Mqb3sycNp+0ocZ8TQ/IOalYd0dBjCRdTpZkBZcpw==" saltValue="XG1ZsCFuYeQWToAYuEILEg==" spinCount="100000" sheet="1" formatCells="0" formatColumns="0" formatRows="0" insertColumns="0" insertRows="0" insertHyperlinks="0" deleteColumns="0" deleteRows="0" selectLockedCells="1" sort="0" autoFilter="0" pivotTables="0" selectUnlockedCells="1"/>
  <mergeCells count="86">
    <mergeCell ref="B2:C4"/>
    <mergeCell ref="C5:D8"/>
    <mergeCell ref="E5:L5"/>
    <mergeCell ref="M5:O5"/>
    <mergeCell ref="E6:L6"/>
    <mergeCell ref="M6:O6"/>
    <mergeCell ref="E7:L8"/>
    <mergeCell ref="M7:O7"/>
    <mergeCell ref="M8:O8"/>
    <mergeCell ref="C16:O16"/>
    <mergeCell ref="C9:O9"/>
    <mergeCell ref="C10:O11"/>
    <mergeCell ref="C12:D12"/>
    <mergeCell ref="E12:H12"/>
    <mergeCell ref="I12:J12"/>
    <mergeCell ref="K12:O12"/>
    <mergeCell ref="C13:D13"/>
    <mergeCell ref="E13:O13"/>
    <mergeCell ref="C14:D14"/>
    <mergeCell ref="E14:O14"/>
    <mergeCell ref="C15:O15"/>
    <mergeCell ref="P17:P18"/>
    <mergeCell ref="C18:D19"/>
    <mergeCell ref="E18:F18"/>
    <mergeCell ref="G18:K18"/>
    <mergeCell ref="L18:M19"/>
    <mergeCell ref="N18:O19"/>
    <mergeCell ref="E19:F19"/>
    <mergeCell ref="G19:K19"/>
    <mergeCell ref="C17:D17"/>
    <mergeCell ref="E17:G17"/>
    <mergeCell ref="H17:I17"/>
    <mergeCell ref="J17:K17"/>
    <mergeCell ref="L17:M17"/>
    <mergeCell ref="N17:O17"/>
    <mergeCell ref="C20:D22"/>
    <mergeCell ref="E20:G22"/>
    <mergeCell ref="H20:I22"/>
    <mergeCell ref="J20:K22"/>
    <mergeCell ref="L20:O20"/>
    <mergeCell ref="N23:O24"/>
    <mergeCell ref="C24:D24"/>
    <mergeCell ref="E24:G24"/>
    <mergeCell ref="C26:O26"/>
    <mergeCell ref="C27:I43"/>
    <mergeCell ref="J27:O27"/>
    <mergeCell ref="J43:O43"/>
    <mergeCell ref="C23:D23"/>
    <mergeCell ref="E23:G23"/>
    <mergeCell ref="H23:I24"/>
    <mergeCell ref="J23:K24"/>
    <mergeCell ref="L23:M24"/>
    <mergeCell ref="C54:F54"/>
    <mergeCell ref="G54:J54"/>
    <mergeCell ref="K54:O54"/>
    <mergeCell ref="P27:P28"/>
    <mergeCell ref="J28:O33"/>
    <mergeCell ref="J34:O34"/>
    <mergeCell ref="J35:O40"/>
    <mergeCell ref="J41:O41"/>
    <mergeCell ref="J42:O42"/>
    <mergeCell ref="C45:O45"/>
    <mergeCell ref="C52:O52"/>
    <mergeCell ref="C53:F53"/>
    <mergeCell ref="G53:J53"/>
    <mergeCell ref="K53:O53"/>
    <mergeCell ref="C55:F55"/>
    <mergeCell ref="G55:J55"/>
    <mergeCell ref="K55:O55"/>
    <mergeCell ref="C56:F56"/>
    <mergeCell ref="G56:J56"/>
    <mergeCell ref="K56:O56"/>
    <mergeCell ref="C57:F57"/>
    <mergeCell ref="G57:J57"/>
    <mergeCell ref="K57:O57"/>
    <mergeCell ref="C58:F58"/>
    <mergeCell ref="G58:J58"/>
    <mergeCell ref="K58:O58"/>
    <mergeCell ref="C62:O62"/>
    <mergeCell ref="C63:O63"/>
    <mergeCell ref="C59:F59"/>
    <mergeCell ref="G59:J59"/>
    <mergeCell ref="K59:O59"/>
    <mergeCell ref="C60:F60"/>
    <mergeCell ref="G60:J60"/>
    <mergeCell ref="K60:O60"/>
  </mergeCells>
  <dataValidations count="5">
    <dataValidation type="list" allowBlank="1" showInputMessage="1" showErrorMessage="1" sqref="E20:G22" xr:uid="{D6800D8C-941E-4361-A7DB-577FAA90C52C}">
      <formula1>$J$75:$J$76</formula1>
    </dataValidation>
    <dataValidation type="list" allowBlank="1" showInputMessage="1" showErrorMessage="1" sqref="J20:K22" xr:uid="{AA32FE81-A488-45FA-B4B2-4022B766828F}">
      <formula1>$J$77:$J$83</formula1>
    </dataValidation>
    <dataValidation type="list" allowBlank="1" showInputMessage="1" showErrorMessage="1" sqref="J17:K17" xr:uid="{315694DF-753D-4C94-A445-D59D8FE9E132}">
      <formula1>$J$72:$J$74</formula1>
    </dataValidation>
    <dataValidation type="list" allowBlank="1" showInputMessage="1" showErrorMessage="1" sqref="E12:H12" xr:uid="{42B56B43-10AE-4C50-A2B4-A4CFB4608555}">
      <formula1>$G$72:$G$75</formula1>
    </dataValidation>
    <dataValidation type="list" allowBlank="1" showInputMessage="1" showErrorMessage="1" sqref="E13:O13" xr:uid="{2E289B3E-9FC7-4698-BC3A-1EFD64DE5F0E}">
      <formula1>$G$76:$G$98</formula1>
    </dataValidation>
  </dataValidations>
  <hyperlinks>
    <hyperlink ref="B2:C4" location="'MATRIZ DE INDICADORES'!A1" display="    REGRESAR" xr:uid="{BD28DDA7-6F01-4E95-A7DD-6A35A7691AF3}"/>
  </hyperlinks>
  <pageMargins left="0.70866141732283472" right="0.70866141732283472" top="0.74803149606299213" bottom="0.74803149606299213" header="0.31496062992125984" footer="0.31496062992125984"/>
  <pageSetup paperSize="5" scale="47" orientation="landscape" r:id="rId1"/>
  <rowBreaks count="1" manualBreakCount="1">
    <brk id="63"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389121" r:id="rId4" name="Option Button 1">
              <controlPr defaultSize="0" autoFill="0" autoLine="0" autoPict="0" macro="[0]!PORCENTAJE">
                <anchor moveWithCells="1">
                  <from>
                    <xdr:col>5</xdr:col>
                    <xdr:colOff>28575</xdr:colOff>
                    <xdr:row>16</xdr:row>
                    <xdr:rowOff>142875</xdr:rowOff>
                  </from>
                  <to>
                    <xdr:col>5</xdr:col>
                    <xdr:colOff>895350</xdr:colOff>
                    <xdr:row>16</xdr:row>
                    <xdr:rowOff>333375</xdr:rowOff>
                  </to>
                </anchor>
              </controlPr>
            </control>
          </mc:Choice>
        </mc:AlternateContent>
        <mc:AlternateContent xmlns:mc="http://schemas.openxmlformats.org/markup-compatibility/2006">
          <mc:Choice Requires="x14">
            <control shapeId="389122" r:id="rId5" name="Option Button 2">
              <controlPr defaultSize="0" autoFill="0" autoLine="0" autoPict="0" macro="[0]!RELATIVO">
                <anchor moveWithCells="1">
                  <from>
                    <xdr:col>4</xdr:col>
                    <xdr:colOff>171450</xdr:colOff>
                    <xdr:row>16</xdr:row>
                    <xdr:rowOff>123825</xdr:rowOff>
                  </from>
                  <to>
                    <xdr:col>5</xdr:col>
                    <xdr:colOff>47625</xdr:colOff>
                    <xdr:row>16</xdr:row>
                    <xdr:rowOff>333375</xdr:rowOff>
                  </to>
                </anchor>
              </controlPr>
            </control>
          </mc:Choice>
        </mc:AlternateContent>
        <mc:AlternateContent xmlns:mc="http://schemas.openxmlformats.org/markup-compatibility/2006">
          <mc:Choice Requires="x14">
            <control shapeId="389123" r:id="rId6" name="Option Button 3">
              <controlPr defaultSize="0" autoFill="0" autoLine="0" autoPict="0" macro="[0]!RELATIVO">
                <anchor moveWithCells="1">
                  <from>
                    <xdr:col>5</xdr:col>
                    <xdr:colOff>895350</xdr:colOff>
                    <xdr:row>16</xdr:row>
                    <xdr:rowOff>123825</xdr:rowOff>
                  </from>
                  <to>
                    <xdr:col>7</xdr:col>
                    <xdr:colOff>104775</xdr:colOff>
                    <xdr:row>16</xdr:row>
                    <xdr:rowOff>333375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50DE7-AE7A-4C5B-8167-7526BD43F392}">
  <sheetPr codeName="Hoja88">
    <tabColor theme="8" tint="-0.249977111117893"/>
    <pageSetUpPr fitToPage="1"/>
  </sheetPr>
  <dimension ref="A1:AB112"/>
  <sheetViews>
    <sheetView topLeftCell="A13" zoomScale="85" zoomScaleNormal="85" zoomScaleSheetLayoutView="70" workbookViewId="0">
      <selection activeCell="J23" sqref="J23:K24"/>
    </sheetView>
  </sheetViews>
  <sheetFormatPr baseColWidth="10" defaultColWidth="11.42578125" defaultRowHeight="15" x14ac:dyDescent="0.2"/>
  <cols>
    <col min="1" max="1" width="4" style="13" customWidth="1"/>
    <col min="2" max="2" width="6.7109375" style="13" customWidth="1"/>
    <col min="3" max="3" width="24.85546875" style="12" customWidth="1"/>
    <col min="4" max="4" width="15.140625" style="12" customWidth="1"/>
    <col min="5" max="5" width="12.7109375" style="12" customWidth="1"/>
    <col min="6" max="6" width="15.140625" style="12" customWidth="1"/>
    <col min="7" max="7" width="14" style="12" customWidth="1"/>
    <col min="8" max="8" width="11.42578125" style="12"/>
    <col min="9" max="9" width="12.85546875" style="12" customWidth="1"/>
    <col min="10" max="10" width="15.5703125" style="12" customWidth="1"/>
    <col min="11" max="11" width="36.85546875" style="12" customWidth="1"/>
    <col min="12" max="15" width="15.28515625" style="12" customWidth="1"/>
    <col min="16" max="16" width="6.7109375" style="13" customWidth="1"/>
    <col min="17" max="16384" width="11.42578125" style="13"/>
  </cols>
  <sheetData>
    <row r="1" spans="2:16" s="14" customFormat="1" ht="8.25" customHeight="1" x14ac:dyDescent="0.25">
      <c r="C1" s="15"/>
      <c r="D1" s="15"/>
      <c r="E1" s="15"/>
      <c r="F1" s="15"/>
      <c r="G1" s="15"/>
      <c r="H1" s="15"/>
      <c r="I1" s="15"/>
      <c r="J1" s="15"/>
      <c r="K1" s="15"/>
      <c r="L1" s="15"/>
      <c r="M1" s="15"/>
      <c r="N1" s="15"/>
      <c r="O1" s="15"/>
    </row>
    <row r="2" spans="2:16" s="14" customFormat="1" ht="15.75" customHeight="1" x14ac:dyDescent="0.25">
      <c r="B2" s="301" t="s">
        <v>238</v>
      </c>
      <c r="C2" s="301"/>
      <c r="D2" s="4"/>
      <c r="E2" s="4"/>
      <c r="F2" s="4"/>
      <c r="G2" s="4"/>
      <c r="H2" s="4"/>
      <c r="I2" s="4"/>
      <c r="J2" s="4"/>
      <c r="K2" s="4"/>
      <c r="L2" s="4"/>
      <c r="M2" s="4"/>
      <c r="N2" s="4"/>
      <c r="O2" s="4"/>
      <c r="P2" s="11"/>
    </row>
    <row r="3" spans="2:16" s="14" customFormat="1" ht="15.75" customHeight="1" x14ac:dyDescent="0.25">
      <c r="B3" s="301"/>
      <c r="C3" s="301"/>
      <c r="D3" s="4"/>
      <c r="E3" s="4"/>
      <c r="F3" s="4"/>
      <c r="G3" s="4"/>
      <c r="H3" s="4"/>
      <c r="I3" s="4"/>
      <c r="J3" s="4"/>
      <c r="K3" s="4"/>
      <c r="L3" s="4"/>
      <c r="M3" s="4"/>
      <c r="N3" s="4"/>
      <c r="O3" s="4"/>
      <c r="P3" s="11"/>
    </row>
    <row r="4" spans="2:16" s="14" customFormat="1" ht="15" customHeight="1" x14ac:dyDescent="0.25">
      <c r="B4" s="301"/>
      <c r="C4" s="301"/>
      <c r="D4" s="4"/>
      <c r="E4" s="4"/>
      <c r="F4" s="4"/>
      <c r="G4" s="4"/>
      <c r="H4" s="4"/>
      <c r="I4" s="4"/>
      <c r="J4" s="4"/>
      <c r="K4" s="4"/>
      <c r="L4" s="4"/>
      <c r="M4" s="4"/>
      <c r="N4" s="4"/>
      <c r="O4" s="4"/>
      <c r="P4" s="11"/>
    </row>
    <row r="5" spans="2:16" s="14" customFormat="1" ht="15.75" customHeight="1" x14ac:dyDescent="0.25">
      <c r="B5" s="11"/>
      <c r="C5" s="302"/>
      <c r="D5" s="303"/>
      <c r="E5" s="308" t="s">
        <v>0</v>
      </c>
      <c r="F5" s="221"/>
      <c r="G5" s="221"/>
      <c r="H5" s="221"/>
      <c r="I5" s="221"/>
      <c r="J5" s="221"/>
      <c r="K5" s="221"/>
      <c r="L5" s="222"/>
      <c r="M5" s="221" t="s">
        <v>1</v>
      </c>
      <c r="N5" s="221"/>
      <c r="O5" s="222"/>
      <c r="P5" s="11"/>
    </row>
    <row r="6" spans="2:16" s="14" customFormat="1" ht="15.75" customHeight="1" x14ac:dyDescent="0.25">
      <c r="B6" s="61"/>
      <c r="C6" s="304"/>
      <c r="D6" s="305"/>
      <c r="E6" s="308" t="s">
        <v>2</v>
      </c>
      <c r="F6" s="221"/>
      <c r="G6" s="221"/>
      <c r="H6" s="221"/>
      <c r="I6" s="221"/>
      <c r="J6" s="221"/>
      <c r="K6" s="221"/>
      <c r="L6" s="222"/>
      <c r="M6" s="221" t="s">
        <v>3</v>
      </c>
      <c r="N6" s="221"/>
      <c r="O6" s="222"/>
      <c r="P6" s="11"/>
    </row>
    <row r="7" spans="2:16" s="14" customFormat="1" ht="15.75" customHeight="1" x14ac:dyDescent="0.25">
      <c r="B7" s="11"/>
      <c r="C7" s="304"/>
      <c r="D7" s="305"/>
      <c r="E7" s="309" t="s">
        <v>4</v>
      </c>
      <c r="F7" s="310"/>
      <c r="G7" s="310"/>
      <c r="H7" s="310"/>
      <c r="I7" s="310"/>
      <c r="J7" s="310"/>
      <c r="K7" s="310"/>
      <c r="L7" s="311"/>
      <c r="M7" s="221" t="s">
        <v>5</v>
      </c>
      <c r="N7" s="221"/>
      <c r="O7" s="222"/>
      <c r="P7" s="11"/>
    </row>
    <row r="8" spans="2:16" s="14" customFormat="1" ht="15.75" customHeight="1" x14ac:dyDescent="0.25">
      <c r="B8" s="11"/>
      <c r="C8" s="306"/>
      <c r="D8" s="307"/>
      <c r="E8" s="312"/>
      <c r="F8" s="313"/>
      <c r="G8" s="313"/>
      <c r="H8" s="313"/>
      <c r="I8" s="313"/>
      <c r="J8" s="313"/>
      <c r="K8" s="313"/>
      <c r="L8" s="314"/>
      <c r="M8" s="221" t="s">
        <v>397</v>
      </c>
      <c r="N8" s="221"/>
      <c r="O8" s="222"/>
      <c r="P8" s="11"/>
    </row>
    <row r="9" spans="2:16" s="14" customFormat="1" ht="15.75" customHeight="1" x14ac:dyDescent="0.25">
      <c r="B9" s="11"/>
      <c r="C9" s="380"/>
      <c r="D9" s="380"/>
      <c r="E9" s="380"/>
      <c r="F9" s="380"/>
      <c r="G9" s="380"/>
      <c r="H9" s="380"/>
      <c r="I9" s="380"/>
      <c r="J9" s="380"/>
      <c r="K9" s="380"/>
      <c r="L9" s="380"/>
      <c r="M9" s="380"/>
      <c r="N9" s="380"/>
      <c r="O9" s="380"/>
      <c r="P9" s="11"/>
    </row>
    <row r="10" spans="2:16" s="14" customFormat="1" ht="15.75" customHeight="1" x14ac:dyDescent="0.25">
      <c r="B10" s="11"/>
      <c r="C10" s="298" t="s">
        <v>240</v>
      </c>
      <c r="D10" s="298"/>
      <c r="E10" s="298"/>
      <c r="F10" s="298"/>
      <c r="G10" s="298"/>
      <c r="H10" s="298"/>
      <c r="I10" s="298"/>
      <c r="J10" s="298"/>
      <c r="K10" s="298"/>
      <c r="L10" s="298"/>
      <c r="M10" s="298"/>
      <c r="N10" s="298"/>
      <c r="O10" s="298"/>
      <c r="P10" s="11"/>
    </row>
    <row r="11" spans="2:16" s="14" customFormat="1" ht="15" customHeight="1" x14ac:dyDescent="0.25">
      <c r="B11" s="11"/>
      <c r="C11" s="298"/>
      <c r="D11" s="298"/>
      <c r="E11" s="298"/>
      <c r="F11" s="298"/>
      <c r="G11" s="298"/>
      <c r="H11" s="298"/>
      <c r="I11" s="298"/>
      <c r="J11" s="298"/>
      <c r="K11" s="298"/>
      <c r="L11" s="298"/>
      <c r="M11" s="298"/>
      <c r="N11" s="298"/>
      <c r="O11" s="298"/>
      <c r="P11" s="11"/>
    </row>
    <row r="12" spans="2:16" s="14" customFormat="1" ht="30" customHeight="1" x14ac:dyDescent="0.25">
      <c r="B12" s="11"/>
      <c r="C12" s="245" t="s">
        <v>241</v>
      </c>
      <c r="D12" s="245"/>
      <c r="E12" s="431" t="s">
        <v>242</v>
      </c>
      <c r="F12" s="431"/>
      <c r="G12" s="431"/>
      <c r="H12" s="431"/>
      <c r="I12" s="245" t="s">
        <v>243</v>
      </c>
      <c r="J12" s="245"/>
      <c r="K12" s="432" t="s">
        <v>196</v>
      </c>
      <c r="L12" s="432"/>
      <c r="M12" s="432"/>
      <c r="N12" s="432"/>
      <c r="O12" s="432"/>
      <c r="P12" s="11"/>
    </row>
    <row r="13" spans="2:16" s="14" customFormat="1" x14ac:dyDescent="0.25">
      <c r="B13" s="11"/>
      <c r="C13" s="315" t="s">
        <v>12</v>
      </c>
      <c r="D13" s="315"/>
      <c r="E13" s="382" t="s">
        <v>32</v>
      </c>
      <c r="F13" s="383"/>
      <c r="G13" s="383"/>
      <c r="H13" s="383"/>
      <c r="I13" s="383"/>
      <c r="J13" s="383"/>
      <c r="K13" s="383"/>
      <c r="L13" s="383"/>
      <c r="M13" s="383"/>
      <c r="N13" s="383"/>
      <c r="O13" s="383"/>
      <c r="P13" s="11"/>
    </row>
    <row r="14" spans="2:16" s="14" customFormat="1" x14ac:dyDescent="0.25">
      <c r="B14" s="11"/>
      <c r="C14" s="315" t="s">
        <v>244</v>
      </c>
      <c r="D14" s="315"/>
      <c r="E14" s="317" t="s">
        <v>420</v>
      </c>
      <c r="F14" s="317"/>
      <c r="G14" s="317"/>
      <c r="H14" s="317"/>
      <c r="I14" s="317"/>
      <c r="J14" s="317"/>
      <c r="K14" s="317"/>
      <c r="L14" s="317"/>
      <c r="M14" s="317"/>
      <c r="N14" s="317"/>
      <c r="O14" s="317"/>
      <c r="P14" s="11"/>
    </row>
    <row r="15" spans="2:16" s="14" customFormat="1" x14ac:dyDescent="0.25">
      <c r="B15" s="11"/>
      <c r="C15" s="384"/>
      <c r="D15" s="367"/>
      <c r="E15" s="367"/>
      <c r="F15" s="367"/>
      <c r="G15" s="367"/>
      <c r="H15" s="367"/>
      <c r="I15" s="367"/>
      <c r="J15" s="367"/>
      <c r="K15" s="367"/>
      <c r="L15" s="367"/>
      <c r="M15" s="367"/>
      <c r="N15" s="367"/>
      <c r="O15" s="368"/>
      <c r="P15" s="11"/>
    </row>
    <row r="16" spans="2:16" s="14" customFormat="1" x14ac:dyDescent="0.25">
      <c r="B16" s="11"/>
      <c r="C16" s="346" t="s">
        <v>246</v>
      </c>
      <c r="D16" s="346"/>
      <c r="E16" s="346"/>
      <c r="F16" s="346"/>
      <c r="G16" s="346"/>
      <c r="H16" s="346"/>
      <c r="I16" s="346"/>
      <c r="J16" s="346"/>
      <c r="K16" s="346"/>
      <c r="L16" s="346"/>
      <c r="M16" s="346"/>
      <c r="N16" s="346"/>
      <c r="O16" s="346"/>
      <c r="P16" s="11"/>
    </row>
    <row r="17" spans="2:16" s="14" customFormat="1" ht="36" customHeight="1" x14ac:dyDescent="0.25">
      <c r="B17" s="11"/>
      <c r="C17" s="315" t="s">
        <v>344</v>
      </c>
      <c r="D17" s="315"/>
      <c r="E17" s="323">
        <v>1</v>
      </c>
      <c r="F17" s="324"/>
      <c r="G17" s="325"/>
      <c r="H17" s="315" t="s">
        <v>20</v>
      </c>
      <c r="I17" s="315"/>
      <c r="J17" s="321" t="s">
        <v>159</v>
      </c>
      <c r="K17" s="322"/>
      <c r="L17" s="315" t="s">
        <v>22</v>
      </c>
      <c r="M17" s="315"/>
      <c r="N17" s="379">
        <v>0.9</v>
      </c>
      <c r="O17" s="379"/>
      <c r="P17" s="348"/>
    </row>
    <row r="18" spans="2:16" s="14" customFormat="1" ht="15.75" customHeight="1" x14ac:dyDescent="0.25">
      <c r="B18" s="11"/>
      <c r="C18" s="315" t="s">
        <v>249</v>
      </c>
      <c r="D18" s="315"/>
      <c r="E18" s="315" t="s">
        <v>345</v>
      </c>
      <c r="F18" s="315"/>
      <c r="G18" s="369" t="s">
        <v>421</v>
      </c>
      <c r="H18" s="370"/>
      <c r="I18" s="370"/>
      <c r="J18" s="370"/>
      <c r="K18" s="371"/>
      <c r="L18" s="284" t="s">
        <v>250</v>
      </c>
      <c r="M18" s="285"/>
      <c r="N18" s="372" t="s">
        <v>347</v>
      </c>
      <c r="O18" s="373"/>
      <c r="P18" s="348"/>
    </row>
    <row r="19" spans="2:16" s="14" customFormat="1" ht="15.75" customHeight="1" x14ac:dyDescent="0.25">
      <c r="B19" s="11"/>
      <c r="C19" s="315"/>
      <c r="D19" s="315"/>
      <c r="E19" s="315" t="s">
        <v>348</v>
      </c>
      <c r="F19" s="315"/>
      <c r="G19" s="376" t="s">
        <v>422</v>
      </c>
      <c r="H19" s="377"/>
      <c r="I19" s="377"/>
      <c r="J19" s="377"/>
      <c r="K19" s="378"/>
      <c r="L19" s="286"/>
      <c r="M19" s="287"/>
      <c r="N19" s="374"/>
      <c r="O19" s="375"/>
      <c r="P19" s="11"/>
    </row>
    <row r="20" spans="2:16" s="14" customFormat="1" ht="15.75" customHeight="1" x14ac:dyDescent="0.25">
      <c r="B20" s="11"/>
      <c r="C20" s="284" t="s">
        <v>252</v>
      </c>
      <c r="D20" s="285"/>
      <c r="E20" s="246" t="s">
        <v>253</v>
      </c>
      <c r="F20" s="274"/>
      <c r="G20" s="247"/>
      <c r="H20" s="255" t="s">
        <v>254</v>
      </c>
      <c r="I20" s="256"/>
      <c r="J20" s="246" t="s">
        <v>255</v>
      </c>
      <c r="K20" s="247"/>
      <c r="L20" s="252" t="s">
        <v>256</v>
      </c>
      <c r="M20" s="253"/>
      <c r="N20" s="253"/>
      <c r="O20" s="254"/>
      <c r="P20" s="11"/>
    </row>
    <row r="21" spans="2:16" s="14" customFormat="1" ht="15.75" customHeight="1" x14ac:dyDescent="0.25">
      <c r="B21" s="11"/>
      <c r="C21" s="329"/>
      <c r="D21" s="330"/>
      <c r="E21" s="248"/>
      <c r="F21" s="275"/>
      <c r="G21" s="249"/>
      <c r="H21" s="272"/>
      <c r="I21" s="273"/>
      <c r="J21" s="248"/>
      <c r="K21" s="249"/>
      <c r="L21" s="40" t="s">
        <v>257</v>
      </c>
      <c r="M21" s="40" t="s">
        <v>258</v>
      </c>
      <c r="N21" s="40" t="s">
        <v>259</v>
      </c>
      <c r="O21" s="40" t="s">
        <v>260</v>
      </c>
      <c r="P21" s="11"/>
    </row>
    <row r="22" spans="2:16" s="14" customFormat="1" ht="15.75" customHeight="1" x14ac:dyDescent="0.25">
      <c r="B22" s="11"/>
      <c r="C22" s="286"/>
      <c r="D22" s="287"/>
      <c r="E22" s="250"/>
      <c r="F22" s="276"/>
      <c r="G22" s="251"/>
      <c r="H22" s="257"/>
      <c r="I22" s="258"/>
      <c r="J22" s="250"/>
      <c r="K22" s="251"/>
      <c r="L22" s="162">
        <v>0.79</v>
      </c>
      <c r="M22" s="130" t="s">
        <v>423</v>
      </c>
      <c r="N22" s="135" t="s">
        <v>424</v>
      </c>
      <c r="O22" s="163">
        <v>1</v>
      </c>
      <c r="P22" s="11"/>
    </row>
    <row r="23" spans="2:16" s="14" customFormat="1" ht="34.5" customHeight="1" x14ac:dyDescent="0.25">
      <c r="B23" s="11"/>
      <c r="C23" s="315" t="s">
        <v>355</v>
      </c>
      <c r="D23" s="315"/>
      <c r="E23" s="439" t="s">
        <v>425</v>
      </c>
      <c r="F23" s="439"/>
      <c r="G23" s="439"/>
      <c r="H23" s="390" t="s">
        <v>263</v>
      </c>
      <c r="I23" s="256"/>
      <c r="J23" s="266" t="s">
        <v>41</v>
      </c>
      <c r="K23" s="266"/>
      <c r="L23" s="315" t="s">
        <v>264</v>
      </c>
      <c r="M23" s="315"/>
      <c r="N23" s="266" t="s">
        <v>41</v>
      </c>
      <c r="O23" s="266"/>
      <c r="P23" s="11"/>
    </row>
    <row r="24" spans="2:16" s="14" customFormat="1" ht="30.75" customHeight="1" x14ac:dyDescent="0.25">
      <c r="B24" s="11"/>
      <c r="C24" s="315" t="s">
        <v>357</v>
      </c>
      <c r="D24" s="315"/>
      <c r="E24" s="439" t="s">
        <v>426</v>
      </c>
      <c r="F24" s="439"/>
      <c r="G24" s="439"/>
      <c r="H24" s="391"/>
      <c r="I24" s="258"/>
      <c r="J24" s="266"/>
      <c r="K24" s="266"/>
      <c r="L24" s="315"/>
      <c r="M24" s="315"/>
      <c r="N24" s="266"/>
      <c r="O24" s="266"/>
      <c r="P24" s="11"/>
    </row>
    <row r="25" spans="2:16" s="14" customFormat="1" ht="15.75" customHeight="1" x14ac:dyDescent="0.25">
      <c r="B25" s="11"/>
      <c r="C25" s="10"/>
      <c r="D25" s="10"/>
      <c r="E25" s="36"/>
      <c r="F25" s="36"/>
      <c r="G25" s="10"/>
      <c r="H25" s="10"/>
      <c r="I25" s="10"/>
      <c r="J25" s="36"/>
      <c r="K25" s="36"/>
      <c r="L25" s="10"/>
      <c r="M25" s="10"/>
      <c r="N25" s="36"/>
      <c r="O25" s="36"/>
      <c r="P25" s="11"/>
    </row>
    <row r="26" spans="2:16" s="14" customFormat="1" ht="15" customHeight="1" x14ac:dyDescent="0.25">
      <c r="B26" s="11"/>
      <c r="C26" s="346" t="s">
        <v>265</v>
      </c>
      <c r="D26" s="346"/>
      <c r="E26" s="346"/>
      <c r="F26" s="346"/>
      <c r="G26" s="346"/>
      <c r="H26" s="346"/>
      <c r="I26" s="346"/>
      <c r="J26" s="347"/>
      <c r="K26" s="347"/>
      <c r="L26" s="347"/>
      <c r="M26" s="347"/>
      <c r="N26" s="347"/>
      <c r="O26" s="347"/>
      <c r="P26" s="11"/>
    </row>
    <row r="27" spans="2:16" s="14" customFormat="1" ht="15" customHeight="1" x14ac:dyDescent="0.25">
      <c r="B27" s="11"/>
      <c r="C27" s="367"/>
      <c r="D27" s="367"/>
      <c r="E27" s="367"/>
      <c r="F27" s="367"/>
      <c r="G27" s="367"/>
      <c r="H27" s="367"/>
      <c r="I27" s="368"/>
      <c r="J27" s="386" t="s">
        <v>358</v>
      </c>
      <c r="K27" s="387"/>
      <c r="L27" s="387"/>
      <c r="M27" s="387"/>
      <c r="N27" s="387"/>
      <c r="O27" s="387"/>
      <c r="P27" s="348"/>
    </row>
    <row r="28" spans="2:16" s="14" customFormat="1" ht="162" customHeight="1" x14ac:dyDescent="0.25">
      <c r="B28" s="11"/>
      <c r="C28" s="367"/>
      <c r="D28" s="367"/>
      <c r="E28" s="367"/>
      <c r="F28" s="367"/>
      <c r="G28" s="367"/>
      <c r="H28" s="367"/>
      <c r="I28" s="368"/>
      <c r="J28" s="441" t="s">
        <v>427</v>
      </c>
      <c r="K28" s="442"/>
      <c r="L28" s="442"/>
      <c r="M28" s="442"/>
      <c r="N28" s="442"/>
      <c r="O28" s="442"/>
      <c r="P28" s="348"/>
    </row>
    <row r="29" spans="2:16" s="14" customFormat="1" ht="34.5" customHeight="1" x14ac:dyDescent="0.25">
      <c r="B29" s="11"/>
      <c r="C29" s="367"/>
      <c r="D29" s="367"/>
      <c r="E29" s="367"/>
      <c r="F29" s="367"/>
      <c r="G29" s="367"/>
      <c r="H29" s="367"/>
      <c r="I29" s="368"/>
      <c r="J29" s="443"/>
      <c r="K29" s="444"/>
      <c r="L29" s="444"/>
      <c r="M29" s="444"/>
      <c r="N29" s="444"/>
      <c r="O29" s="444"/>
      <c r="P29" s="11"/>
    </row>
    <row r="30" spans="2:16" s="14" customFormat="1" ht="26.25" customHeight="1" x14ac:dyDescent="0.25">
      <c r="B30" s="11"/>
      <c r="C30" s="367"/>
      <c r="D30" s="367"/>
      <c r="E30" s="367"/>
      <c r="F30" s="367"/>
      <c r="G30" s="367"/>
      <c r="H30" s="367"/>
      <c r="I30" s="368"/>
      <c r="J30" s="443"/>
      <c r="K30" s="444"/>
      <c r="L30" s="444"/>
      <c r="M30" s="444"/>
      <c r="N30" s="444"/>
      <c r="O30" s="444"/>
      <c r="P30" s="11"/>
    </row>
    <row r="31" spans="2:16" s="14" customFormat="1" ht="33.75" customHeight="1" x14ac:dyDescent="0.25">
      <c r="B31" s="11"/>
      <c r="C31" s="367"/>
      <c r="D31" s="367"/>
      <c r="E31" s="367"/>
      <c r="F31" s="367"/>
      <c r="G31" s="367"/>
      <c r="H31" s="367"/>
      <c r="I31" s="368"/>
      <c r="J31" s="443"/>
      <c r="K31" s="444"/>
      <c r="L31" s="444"/>
      <c r="M31" s="444"/>
      <c r="N31" s="444"/>
      <c r="O31" s="444"/>
      <c r="P31" s="11"/>
    </row>
    <row r="32" spans="2:16" s="14" customFormat="1" ht="17.25" customHeight="1" x14ac:dyDescent="0.25">
      <c r="B32" s="11"/>
      <c r="C32" s="367"/>
      <c r="D32" s="367"/>
      <c r="E32" s="367"/>
      <c r="F32" s="367"/>
      <c r="G32" s="367"/>
      <c r="H32" s="367"/>
      <c r="I32" s="368"/>
      <c r="J32" s="443"/>
      <c r="K32" s="444"/>
      <c r="L32" s="444"/>
      <c r="M32" s="444"/>
      <c r="N32" s="444"/>
      <c r="O32" s="444"/>
      <c r="P32" s="11"/>
    </row>
    <row r="33" spans="2:16" s="14" customFormat="1" ht="30.75" customHeight="1" x14ac:dyDescent="0.25">
      <c r="B33" s="11"/>
      <c r="C33" s="367"/>
      <c r="D33" s="367"/>
      <c r="E33" s="367"/>
      <c r="F33" s="367"/>
      <c r="G33" s="367"/>
      <c r="H33" s="367"/>
      <c r="I33" s="368"/>
      <c r="J33" s="445"/>
      <c r="K33" s="446"/>
      <c r="L33" s="446"/>
      <c r="M33" s="446"/>
      <c r="N33" s="446"/>
      <c r="O33" s="446"/>
      <c r="P33" s="11"/>
    </row>
    <row r="34" spans="2:16" s="14" customFormat="1" ht="15.75" customHeight="1" x14ac:dyDescent="0.25">
      <c r="B34" s="11"/>
      <c r="C34" s="367"/>
      <c r="D34" s="367"/>
      <c r="E34" s="367"/>
      <c r="F34" s="367"/>
      <c r="G34" s="367"/>
      <c r="H34" s="367"/>
      <c r="I34" s="368"/>
      <c r="J34" s="354" t="s">
        <v>361</v>
      </c>
      <c r="K34" s="355"/>
      <c r="L34" s="355"/>
      <c r="M34" s="355"/>
      <c r="N34" s="355"/>
      <c r="O34" s="355"/>
      <c r="P34" s="11"/>
    </row>
    <row r="35" spans="2:16" s="14" customFormat="1" ht="16.5" customHeight="1" x14ac:dyDescent="0.25">
      <c r="B35" s="11"/>
      <c r="C35" s="367"/>
      <c r="D35" s="367"/>
      <c r="E35" s="367"/>
      <c r="F35" s="367"/>
      <c r="G35" s="367"/>
      <c r="H35" s="367"/>
      <c r="I35" s="368"/>
      <c r="J35" s="447" t="s">
        <v>428</v>
      </c>
      <c r="K35" s="421"/>
      <c r="L35" s="421"/>
      <c r="M35" s="421"/>
      <c r="N35" s="421"/>
      <c r="O35" s="422"/>
      <c r="P35" s="11"/>
    </row>
    <row r="36" spans="2:16" s="14" customFormat="1" ht="15.75" customHeight="1" x14ac:dyDescent="0.25">
      <c r="B36" s="11"/>
      <c r="C36" s="367"/>
      <c r="D36" s="367"/>
      <c r="E36" s="367"/>
      <c r="F36" s="367"/>
      <c r="G36" s="367"/>
      <c r="H36" s="367"/>
      <c r="I36" s="368"/>
      <c r="J36" s="421"/>
      <c r="K36" s="421"/>
      <c r="L36" s="421"/>
      <c r="M36" s="421"/>
      <c r="N36" s="421"/>
      <c r="O36" s="422"/>
      <c r="P36" s="11"/>
    </row>
    <row r="37" spans="2:16" s="14" customFormat="1" ht="15.75" customHeight="1" x14ac:dyDescent="0.25">
      <c r="B37" s="11"/>
      <c r="C37" s="367"/>
      <c r="D37" s="367"/>
      <c r="E37" s="367"/>
      <c r="F37" s="367"/>
      <c r="G37" s="367"/>
      <c r="H37" s="367"/>
      <c r="I37" s="368"/>
      <c r="J37" s="421"/>
      <c r="K37" s="421"/>
      <c r="L37" s="421"/>
      <c r="M37" s="421"/>
      <c r="N37" s="421"/>
      <c r="O37" s="422"/>
      <c r="P37" s="11"/>
    </row>
    <row r="38" spans="2:16" s="14" customFormat="1" ht="15.75" customHeight="1" x14ac:dyDescent="0.25">
      <c r="B38" s="11"/>
      <c r="C38" s="367"/>
      <c r="D38" s="367"/>
      <c r="E38" s="367"/>
      <c r="F38" s="367"/>
      <c r="G38" s="367"/>
      <c r="H38" s="367"/>
      <c r="I38" s="368"/>
      <c r="J38" s="421"/>
      <c r="K38" s="421"/>
      <c r="L38" s="421"/>
      <c r="M38" s="421"/>
      <c r="N38" s="421"/>
      <c r="O38" s="422"/>
      <c r="P38" s="11"/>
    </row>
    <row r="39" spans="2:16" s="14" customFormat="1" ht="15.75" customHeight="1" x14ac:dyDescent="0.25">
      <c r="B39" s="11"/>
      <c r="C39" s="367"/>
      <c r="D39" s="367"/>
      <c r="E39" s="367"/>
      <c r="F39" s="367"/>
      <c r="G39" s="367"/>
      <c r="H39" s="367"/>
      <c r="I39" s="368"/>
      <c r="J39" s="421"/>
      <c r="K39" s="421"/>
      <c r="L39" s="421"/>
      <c r="M39" s="421"/>
      <c r="N39" s="421"/>
      <c r="O39" s="422"/>
      <c r="P39" s="11"/>
    </row>
    <row r="40" spans="2:16" s="14" customFormat="1" ht="54" customHeight="1" x14ac:dyDescent="0.25">
      <c r="B40" s="11"/>
      <c r="C40" s="367"/>
      <c r="D40" s="367"/>
      <c r="E40" s="367"/>
      <c r="F40" s="367"/>
      <c r="G40" s="367"/>
      <c r="H40" s="367"/>
      <c r="I40" s="368"/>
      <c r="J40" s="421"/>
      <c r="K40" s="421"/>
      <c r="L40" s="421"/>
      <c r="M40" s="421"/>
      <c r="N40" s="421"/>
      <c r="O40" s="422"/>
      <c r="P40" s="11"/>
    </row>
    <row r="41" spans="2:16" s="14" customFormat="1" ht="15.75" customHeight="1" x14ac:dyDescent="0.25">
      <c r="B41" s="11"/>
      <c r="C41" s="367"/>
      <c r="D41" s="367"/>
      <c r="E41" s="367"/>
      <c r="F41" s="367"/>
      <c r="G41" s="367"/>
      <c r="H41" s="367"/>
      <c r="I41" s="368"/>
      <c r="J41" s="354" t="s">
        <v>270</v>
      </c>
      <c r="K41" s="355"/>
      <c r="L41" s="355"/>
      <c r="M41" s="355"/>
      <c r="N41" s="355"/>
      <c r="O41" s="355"/>
      <c r="P41" s="11"/>
    </row>
    <row r="42" spans="2:16" s="14" customFormat="1" ht="15.75" customHeight="1" x14ac:dyDescent="0.25">
      <c r="B42" s="11"/>
      <c r="C42" s="367"/>
      <c r="D42" s="367"/>
      <c r="E42" s="367"/>
      <c r="F42" s="367"/>
      <c r="G42" s="367"/>
      <c r="H42" s="367"/>
      <c r="I42" s="368"/>
      <c r="J42" s="361" t="str">
        <f>E14</f>
        <v>Jefe de la oficina de Educación Virtual y a Distancia y vicerrector académico</v>
      </c>
      <c r="K42" s="362"/>
      <c r="L42" s="362"/>
      <c r="M42" s="362"/>
      <c r="N42" s="362"/>
      <c r="O42" s="362"/>
      <c r="P42" s="11"/>
    </row>
    <row r="43" spans="2:16" s="14" customFormat="1" ht="16.5" customHeight="1" x14ac:dyDescent="0.25">
      <c r="B43" s="11"/>
      <c r="C43" s="367"/>
      <c r="D43" s="367"/>
      <c r="E43" s="367"/>
      <c r="F43" s="367"/>
      <c r="G43" s="367"/>
      <c r="H43" s="367"/>
      <c r="I43" s="368"/>
      <c r="J43" s="388"/>
      <c r="K43" s="389"/>
      <c r="L43" s="389"/>
      <c r="M43" s="389"/>
      <c r="N43" s="389"/>
      <c r="O43" s="389"/>
      <c r="P43" s="11"/>
    </row>
    <row r="44" spans="2:16" s="14" customFormat="1" ht="16.5" customHeight="1" x14ac:dyDescent="0.25">
      <c r="B44" s="11"/>
      <c r="C44" s="5"/>
      <c r="D44" s="5"/>
      <c r="E44" s="5"/>
      <c r="F44" s="5"/>
      <c r="G44" s="5"/>
      <c r="H44" s="5"/>
      <c r="I44" s="5"/>
      <c r="J44" s="5"/>
      <c r="K44" s="5"/>
      <c r="L44" s="5"/>
      <c r="M44" s="5"/>
      <c r="N44" s="5"/>
      <c r="O44" s="5"/>
      <c r="P44" s="11"/>
    </row>
    <row r="45" spans="2:16" s="17" customFormat="1" ht="15" customHeight="1" x14ac:dyDescent="0.25">
      <c r="B45" s="16"/>
      <c r="C45" s="363" t="s">
        <v>271</v>
      </c>
      <c r="D45" s="365"/>
      <c r="E45" s="365"/>
      <c r="F45" s="365"/>
      <c r="G45" s="365"/>
      <c r="H45" s="365"/>
      <c r="I45" s="365"/>
      <c r="J45" s="365"/>
      <c r="K45" s="365"/>
      <c r="L45" s="365"/>
      <c r="M45" s="365"/>
      <c r="N45" s="365"/>
      <c r="O45" s="366"/>
      <c r="P45" s="16"/>
    </row>
    <row r="46" spans="2:16" s="17" customFormat="1" x14ac:dyDescent="0.25">
      <c r="B46" s="16"/>
      <c r="C46" s="52" t="s">
        <v>9</v>
      </c>
      <c r="D46" s="40" t="str">
        <f ca="1">IF(J23="MENSUAL","ENERO",IF(J23="TRIMESTRAL","MARZO",IF(J23="SEMESTRAL","JUNIO",IF(J23="ANUAL",YEAR(TODAY()),""))))</f>
        <v>JUNIO</v>
      </c>
      <c r="E46" s="40" t="str">
        <f>IF(J23="MENSUAL","FEBRERO",IF(J23="TRIMESTRAL","JUNIO",IF(J23="SEMESTRAL","DICIEMBRE","")))</f>
        <v>DICIEMBRE</v>
      </c>
      <c r="F46" s="40" t="str">
        <f>IF(J23="MENSUAL","MARZO",IF(J23="TRIMESTRAL","SEPTIEMBRE",""))</f>
        <v/>
      </c>
      <c r="G46" s="40" t="str">
        <f>IF(J23="MENSUAL","ABRIL",IF(J23="TRIMESTRAL","DICIEMBRE",""))</f>
        <v/>
      </c>
      <c r="H46" s="40" t="str">
        <f>IF(J23="MENSUAL","MAYO","")</f>
        <v/>
      </c>
      <c r="I46" s="40" t="str">
        <f>IF(J23="MENSUAL","JUNIO","")</f>
        <v/>
      </c>
      <c r="J46" s="40" t="str">
        <f>IF(J23="MENSUAL","JULIO","")</f>
        <v/>
      </c>
      <c r="K46" s="40" t="str">
        <f>IF(J23="MENSUAL","AGOSTO","")</f>
        <v/>
      </c>
      <c r="L46" s="40" t="str">
        <f>IF(J23="MENSUAL","SEPTIEMBRE","")</f>
        <v/>
      </c>
      <c r="M46" s="40" t="str">
        <f>IF(J23="MENSUAL","OCTUBRE","")</f>
        <v/>
      </c>
      <c r="N46" s="40" t="str">
        <f>IF(J23="MENSUAL","NOVIEMBRE","")</f>
        <v/>
      </c>
      <c r="O46" s="40" t="str">
        <f>IF(J23="MENSUAL","DICIEMBRE","")</f>
        <v/>
      </c>
      <c r="P46" s="16"/>
    </row>
    <row r="47" spans="2:16" s="17" customFormat="1" ht="39.75" customHeight="1" x14ac:dyDescent="0.25">
      <c r="B47" s="16"/>
      <c r="C47" s="53" t="str">
        <f>G18</f>
        <v>Campos de Aprendizaje construidos por Oferta Académica</v>
      </c>
      <c r="D47" s="40">
        <v>2744</v>
      </c>
      <c r="E47" s="94">
        <v>2040</v>
      </c>
      <c r="F47" s="94"/>
      <c r="G47" s="94"/>
      <c r="H47" s="94"/>
      <c r="I47" s="94"/>
      <c r="J47" s="94"/>
      <c r="K47" s="94"/>
      <c r="L47" s="94"/>
      <c r="M47" s="94"/>
      <c r="N47" s="94"/>
      <c r="O47" s="94"/>
      <c r="P47" s="16"/>
    </row>
    <row r="48" spans="2:16" s="17" customFormat="1" ht="65.25" customHeight="1" x14ac:dyDescent="0.25">
      <c r="B48" s="16"/>
      <c r="C48" s="53" t="str">
        <f>G19</f>
        <v xml:space="preserve">Total oferta Campos de Aprendizaje ( Rutas de Aprendizaje) por el Periodo Académico </v>
      </c>
      <c r="D48" s="40">
        <v>2746</v>
      </c>
      <c r="E48" s="94">
        <v>2062</v>
      </c>
      <c r="F48" s="94"/>
      <c r="G48" s="94"/>
      <c r="H48" s="94"/>
      <c r="I48" s="94"/>
      <c r="J48" s="94"/>
      <c r="K48" s="94"/>
      <c r="L48" s="94"/>
      <c r="M48" s="94"/>
      <c r="N48" s="94"/>
      <c r="O48" s="94"/>
      <c r="P48" s="18"/>
    </row>
    <row r="49" spans="1:28" s="17" customFormat="1" x14ac:dyDescent="0.25">
      <c r="B49" s="16"/>
      <c r="C49" s="2" t="s">
        <v>274</v>
      </c>
      <c r="D49" s="60">
        <f>IFERROR(IF($E$17=1,D47/D48,IF($E$17=2,D47,"")),"")</f>
        <v>0.99927166788055355</v>
      </c>
      <c r="E49" s="60">
        <f t="shared" ref="E49:O49" si="0">IFERROR(IF($E$17=1,E47/E48,IF($E$17=2,E47,"")),"")</f>
        <v>0.98933074684772071</v>
      </c>
      <c r="F49" s="60" t="str">
        <f t="shared" si="0"/>
        <v/>
      </c>
      <c r="G49" s="60" t="str">
        <f t="shared" si="0"/>
        <v/>
      </c>
      <c r="H49" s="60" t="str">
        <f t="shared" si="0"/>
        <v/>
      </c>
      <c r="I49" s="60" t="str">
        <f t="shared" si="0"/>
        <v/>
      </c>
      <c r="J49" s="60" t="str">
        <f t="shared" si="0"/>
        <v/>
      </c>
      <c r="K49" s="60" t="str">
        <f t="shared" si="0"/>
        <v/>
      </c>
      <c r="L49" s="60" t="str">
        <f t="shared" si="0"/>
        <v/>
      </c>
      <c r="M49" s="60" t="str">
        <f t="shared" si="0"/>
        <v/>
      </c>
      <c r="N49" s="60" t="str">
        <f t="shared" si="0"/>
        <v/>
      </c>
      <c r="O49" s="60" t="str">
        <f t="shared" si="0"/>
        <v/>
      </c>
      <c r="P49" s="16"/>
    </row>
    <row r="50" spans="1:28" s="17" customFormat="1" x14ac:dyDescent="0.25">
      <c r="B50" s="16"/>
      <c r="C50" s="3" t="s">
        <v>275</v>
      </c>
      <c r="D50" s="60">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0.9</v>
      </c>
      <c r="E50" s="60">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0.9</v>
      </c>
      <c r="F50" s="60" t="str">
        <f>IF(AND(N23="ANUAL",J23="MENSUAL"),N17/12+E50,IF(AND(N23="ANUAL",J23="TRIMESTRAL"),N17/4+E50,IF(AND(N23="SEMESTRAL",J23="MENSUAL"),N17/6+E50,IF(AND(N23="SEMESTRAL",J23="TRIMESTRAL"),N17/2,IF(AND(N23="TRIMESTRAL",J23="MENSUAL"),N17/3+E50,IF(AND(N23="TRIMESTRAL",J23="TRIMESTRAL"),N17,IF(AND(N23="MENSUAL",J23="MENSUAL"),N17,"")))))))</f>
        <v/>
      </c>
      <c r="G50" s="60" t="str">
        <f>IF(AND(N23="ANUAL",J23="MENSUAL"),N17/12+F50,IF(AND(N23="ANUAL",J23="TRIMESTRAL"),N17/4+F50,IF(AND(N23="SEMESTRAL",J23="MENSUAL"),N17/6+F50,IF(AND(N23="SEMESTRAL",J23="TRIMESTRAL"),N17/2+F50,IF(AND(N23="TRIMESTRAL",J23="MENSUAL"),N17/3,IF(AND(N23="TRIMESTRAL",J23="TRIMESTRAL"),N17,IF(AND(N23="MENSUAL",J23="MENSUAL"),N17,"")))))))</f>
        <v/>
      </c>
      <c r="H50" s="60" t="str">
        <f>IF(AND($N$23="ANUAL",$J$23="MENSUAL"),$N$17/12+G50,IF(AND(N23="SEMESTRAL",J23="MENSUAL"),N17/6+G50,IF(AND(N23="TRIMESTRAL",J23="MENSUAL"),N17/3+G50,IF(AND(N23="MENSUAL",J23="MENSUAL"),N17,""))))</f>
        <v/>
      </c>
      <c r="I50" s="60" t="str">
        <f>IF(AND($N$23="ANUAL",$J$23="MENSUAL"),$N$17/12+H50,IF(AND(N23="SEMESTRAL",J23="MENSUAL"),N17/6+H50,IF(AND(N23="TRIMESTRAL",J23="MENSUAL"),N17/3+H50,IF(AND(N23="MENSUAL",J23="MENSUAL"),N17,""))))</f>
        <v/>
      </c>
      <c r="J50" s="60" t="str">
        <f>IF(AND($N$23="ANUAL",$J$23="MENSUAL"),$N$17/12+I50,IF(AND(N23="SEMESTRAL",J23="MENSUAL"),N17/6,IF(AND(N23="TRIMESTRAL",J23="MENSUAL"),N17/3,IF(AND(N23="MENSUAL",J23="MENSUAL"),N17,""))))</f>
        <v/>
      </c>
      <c r="K50" s="60" t="str">
        <f>IF(AND($N$23="ANUAL",$J$23="MENSUAL"),$N$17/12+J50,IF(AND(N23="SEMESTRAL",J23="MENSUAL"),N17/6+J50,IF(AND(N23="TRIMESTRAL",J23="MENSUAL"),N17/3+J50,IF(AND(N23="MENSUAL",J23="MENSUAL"),N17,""))))</f>
        <v/>
      </c>
      <c r="L50" s="60" t="str">
        <f>IF(AND($N$23="ANUAL",$J$23="MENSUAL"),$N$17/12+K50,IF(AND(N23="SEMESTRAL",J23="MENSUAL"),N17/6+K50,IF(AND(N23="TRIMESTRAL",J23="MENSUAL"),N17/3+K50,IF(AND(N23="MENSUAL",J23="MENSUAL"),N17,""))))</f>
        <v/>
      </c>
      <c r="M50" s="60" t="str">
        <f>IF(AND($N$23="ANUAL",$J$23="MENSUAL"),$N$17/12+L50,IF(AND(N23="SEMESTRAL",J23="MENSUAL"),N17/6+L50,IF(AND(N23="TRIMESTRAL",J23="MENSUAL"),N17/3,IF(AND(N23="MENSUAL",J23="MENSUAL"),N17,""))))</f>
        <v/>
      </c>
      <c r="N50" s="60" t="str">
        <f>IF(AND($N$23="ANUAL",$J$23="MENSUAL"),$N$17/12+M50,IF(AND(N23="SEMESTRAL",J23="MENSUAL"),N17/6+M50,IF(AND(N23="TRIMESTRAL",J23="MENSUAL"),N17/3+M50,IF(AND(N23="MENSUAL",J23="MENSUAL"),N17,""))))</f>
        <v/>
      </c>
      <c r="O50" s="60" t="str">
        <f>IF(AND($N$23="ANUAL",$J$23="MENSUAL"),$N$17/12+N50,IF(AND(N23="SEMESTRAL",J23="MENSUAL"),N17/6+N50,IF(AND(N23="TRIMESTRAL",J23="MENSUAL"),N17/3+N50,IF(AND(N23="MENSUAL",J23="MENSUAL"),N17,""))))</f>
        <v/>
      </c>
      <c r="P50" s="16"/>
    </row>
    <row r="51" spans="1:28" s="17" customFormat="1" x14ac:dyDescent="0.25">
      <c r="B51" s="16"/>
      <c r="C51" s="5"/>
      <c r="D51" s="5"/>
      <c r="E51" s="5"/>
      <c r="F51" s="5"/>
      <c r="G51" s="5"/>
      <c r="H51" s="5"/>
      <c r="I51" s="5"/>
      <c r="J51" s="5"/>
      <c r="K51" s="5"/>
      <c r="L51" s="5"/>
      <c r="M51" s="5"/>
      <c r="N51" s="5"/>
      <c r="O51" s="5"/>
      <c r="P51" s="16"/>
    </row>
    <row r="52" spans="1:28" s="25" customFormat="1" x14ac:dyDescent="0.2">
      <c r="A52" s="27"/>
      <c r="B52" s="1"/>
      <c r="C52" s="333" t="s">
        <v>254</v>
      </c>
      <c r="D52" s="333"/>
      <c r="E52" s="333"/>
      <c r="F52" s="333"/>
      <c r="G52" s="333"/>
      <c r="H52" s="333"/>
      <c r="I52" s="333"/>
      <c r="J52" s="333"/>
      <c r="K52" s="333"/>
      <c r="L52" s="333"/>
      <c r="M52" s="333"/>
      <c r="N52" s="333"/>
      <c r="O52" s="333"/>
      <c r="P52" s="1"/>
      <c r="Q52" s="27"/>
      <c r="R52" s="27"/>
      <c r="S52" s="27"/>
      <c r="T52" s="27"/>
      <c r="U52" s="27"/>
      <c r="V52" s="27"/>
      <c r="W52" s="27"/>
      <c r="X52" s="27"/>
      <c r="Y52" s="27"/>
      <c r="Z52" s="27"/>
      <c r="AA52" s="27"/>
      <c r="AB52" s="27"/>
    </row>
    <row r="53" spans="1:28" s="25" customFormat="1" x14ac:dyDescent="0.2">
      <c r="A53" s="27"/>
      <c r="B53" s="1"/>
      <c r="C53" s="334" t="s">
        <v>276</v>
      </c>
      <c r="D53" s="334"/>
      <c r="E53" s="334"/>
      <c r="F53" s="334"/>
      <c r="G53" s="334" t="s">
        <v>277</v>
      </c>
      <c r="H53" s="334"/>
      <c r="I53" s="334"/>
      <c r="J53" s="334"/>
      <c r="K53" s="334" t="s">
        <v>278</v>
      </c>
      <c r="L53" s="334"/>
      <c r="M53" s="334"/>
      <c r="N53" s="334"/>
      <c r="O53" s="334"/>
      <c r="P53" s="1"/>
      <c r="Q53" s="27"/>
      <c r="R53" s="27"/>
      <c r="S53" s="27"/>
      <c r="T53" s="27"/>
      <c r="U53" s="27"/>
      <c r="V53" s="27"/>
      <c r="W53" s="27"/>
      <c r="X53" s="27"/>
      <c r="Y53" s="27"/>
      <c r="Z53" s="27"/>
      <c r="AA53" s="27"/>
      <c r="AB53" s="27"/>
    </row>
    <row r="54" spans="1:28" s="25" customFormat="1" ht="35.25" customHeight="1" x14ac:dyDescent="0.2">
      <c r="A54" s="27"/>
      <c r="B54" s="1"/>
      <c r="C54" s="392" t="s">
        <v>279</v>
      </c>
      <c r="D54" s="392"/>
      <c r="E54" s="392"/>
      <c r="F54" s="392"/>
      <c r="G54" s="411">
        <v>452</v>
      </c>
      <c r="H54" s="412"/>
      <c r="I54" s="412"/>
      <c r="J54" s="435"/>
      <c r="K54" s="433" t="s">
        <v>429</v>
      </c>
      <c r="L54" s="412"/>
      <c r="M54" s="412"/>
      <c r="N54" s="412"/>
      <c r="O54" s="413"/>
      <c r="P54" s="1"/>
      <c r="Q54" s="27"/>
      <c r="R54" s="27"/>
      <c r="S54" s="27"/>
      <c r="T54" s="27"/>
      <c r="U54" s="27"/>
      <c r="V54" s="27"/>
      <c r="W54" s="27"/>
      <c r="X54" s="27"/>
      <c r="Y54" s="27"/>
      <c r="Z54" s="27"/>
      <c r="AA54" s="27"/>
      <c r="AB54" s="27"/>
    </row>
    <row r="55" spans="1:28" s="25" customFormat="1" ht="35.25" customHeight="1" x14ac:dyDescent="0.2">
      <c r="A55" s="27"/>
      <c r="B55" s="1"/>
      <c r="C55" s="392" t="s">
        <v>430</v>
      </c>
      <c r="D55" s="392"/>
      <c r="E55" s="392"/>
      <c r="F55" s="392"/>
      <c r="G55" s="411">
        <v>296</v>
      </c>
      <c r="H55" s="412"/>
      <c r="I55" s="412"/>
      <c r="J55" s="435"/>
      <c r="K55" s="433" t="s">
        <v>431</v>
      </c>
      <c r="L55" s="412"/>
      <c r="M55" s="412"/>
      <c r="N55" s="412"/>
      <c r="O55" s="413"/>
      <c r="P55" s="1"/>
      <c r="Q55" s="27"/>
      <c r="R55" s="27"/>
      <c r="S55" s="27"/>
      <c r="T55" s="27"/>
      <c r="U55" s="27"/>
      <c r="V55" s="27"/>
      <c r="W55" s="27"/>
      <c r="X55" s="27"/>
      <c r="Y55" s="27"/>
      <c r="Z55" s="27"/>
      <c r="AA55" s="27"/>
      <c r="AB55" s="27"/>
    </row>
    <row r="56" spans="1:28" s="25" customFormat="1" ht="35.25" customHeight="1" x14ac:dyDescent="0.2">
      <c r="A56" s="27"/>
      <c r="B56" s="1"/>
      <c r="C56" s="392" t="s">
        <v>432</v>
      </c>
      <c r="D56" s="392"/>
      <c r="E56" s="392"/>
      <c r="F56" s="392"/>
      <c r="G56" s="411">
        <v>120</v>
      </c>
      <c r="H56" s="412"/>
      <c r="I56" s="412"/>
      <c r="J56" s="435"/>
      <c r="K56" s="433" t="s">
        <v>433</v>
      </c>
      <c r="L56" s="412"/>
      <c r="M56" s="412"/>
      <c r="N56" s="412"/>
      <c r="O56" s="413"/>
      <c r="P56" s="1"/>
      <c r="Q56" s="27"/>
      <c r="R56" s="27"/>
      <c r="S56" s="27"/>
      <c r="T56" s="27"/>
      <c r="U56" s="27"/>
      <c r="V56" s="27"/>
      <c r="W56" s="27"/>
      <c r="X56" s="27"/>
      <c r="Y56" s="27"/>
      <c r="Z56" s="27"/>
      <c r="AA56" s="27"/>
      <c r="AB56" s="27"/>
    </row>
    <row r="57" spans="1:28" s="25" customFormat="1" ht="35.25" customHeight="1" x14ac:dyDescent="0.2">
      <c r="A57" s="27"/>
      <c r="B57" s="1"/>
      <c r="C57" s="392" t="s">
        <v>434</v>
      </c>
      <c r="D57" s="392"/>
      <c r="E57" s="392"/>
      <c r="F57" s="392"/>
      <c r="G57" s="411">
        <v>146</v>
      </c>
      <c r="H57" s="412"/>
      <c r="I57" s="412"/>
      <c r="J57" s="435"/>
      <c r="K57" s="433" t="s">
        <v>435</v>
      </c>
      <c r="L57" s="434"/>
      <c r="M57" s="434"/>
      <c r="N57" s="434"/>
      <c r="O57" s="435"/>
      <c r="P57" s="1"/>
      <c r="Q57" s="27"/>
      <c r="R57" s="27"/>
      <c r="S57" s="27"/>
      <c r="T57" s="27"/>
      <c r="U57" s="27"/>
      <c r="V57" s="27"/>
      <c r="W57" s="27"/>
      <c r="X57" s="27"/>
      <c r="Y57" s="27"/>
      <c r="Z57" s="27"/>
      <c r="AA57" s="27"/>
      <c r="AB57" s="27"/>
    </row>
    <row r="58" spans="1:28" s="25" customFormat="1" ht="35.25" customHeight="1" x14ac:dyDescent="0.2">
      <c r="A58" s="27"/>
      <c r="B58" s="1"/>
      <c r="C58" s="392" t="s">
        <v>436</v>
      </c>
      <c r="D58" s="392"/>
      <c r="E58" s="392"/>
      <c r="F58" s="392"/>
      <c r="G58" s="411">
        <v>8</v>
      </c>
      <c r="H58" s="412"/>
      <c r="I58" s="412"/>
      <c r="J58" s="435"/>
      <c r="K58" s="433" t="s">
        <v>437</v>
      </c>
      <c r="L58" s="434"/>
      <c r="M58" s="434"/>
      <c r="N58" s="434"/>
      <c r="O58" s="435"/>
      <c r="P58" s="1"/>
      <c r="Q58" s="27"/>
      <c r="R58" s="27"/>
      <c r="S58" s="27"/>
      <c r="T58" s="27"/>
      <c r="U58" s="27"/>
      <c r="V58" s="27"/>
      <c r="W58" s="27"/>
      <c r="X58" s="27"/>
      <c r="Y58" s="27"/>
      <c r="Z58" s="27"/>
      <c r="AA58" s="27"/>
      <c r="AB58" s="27"/>
    </row>
    <row r="59" spans="1:28" s="25" customFormat="1" ht="35.25" customHeight="1" x14ac:dyDescent="0.2">
      <c r="A59" s="27"/>
      <c r="B59" s="1"/>
      <c r="C59" s="440" t="s">
        <v>438</v>
      </c>
      <c r="D59" s="440"/>
      <c r="E59" s="440"/>
      <c r="F59" s="440"/>
      <c r="G59" s="411">
        <v>9</v>
      </c>
      <c r="H59" s="412"/>
      <c r="I59" s="412"/>
      <c r="J59" s="435"/>
      <c r="K59" s="433" t="s">
        <v>439</v>
      </c>
      <c r="L59" s="434"/>
      <c r="M59" s="434"/>
      <c r="N59" s="434"/>
      <c r="O59" s="435"/>
      <c r="P59" s="1"/>
      <c r="Q59" s="27"/>
      <c r="R59" s="27"/>
      <c r="S59" s="27"/>
      <c r="T59" s="27"/>
      <c r="U59" s="27"/>
      <c r="V59" s="27"/>
      <c r="W59" s="27"/>
      <c r="X59" s="27"/>
      <c r="Y59" s="27"/>
      <c r="Z59" s="27"/>
      <c r="AA59" s="27"/>
      <c r="AB59" s="27"/>
    </row>
    <row r="60" spans="1:28" s="25" customFormat="1" ht="35.25" customHeight="1" x14ac:dyDescent="0.2">
      <c r="A60" s="27"/>
      <c r="B60" s="1"/>
      <c r="C60" s="436" t="s">
        <v>295</v>
      </c>
      <c r="D60" s="437"/>
      <c r="E60" s="437"/>
      <c r="F60" s="438"/>
      <c r="G60" s="411">
        <v>120</v>
      </c>
      <c r="H60" s="412"/>
      <c r="I60" s="412"/>
      <c r="J60" s="435"/>
      <c r="K60" s="433" t="s">
        <v>440</v>
      </c>
      <c r="L60" s="434"/>
      <c r="M60" s="434"/>
      <c r="N60" s="434"/>
      <c r="O60" s="435"/>
      <c r="P60" s="1"/>
      <c r="Q60" s="27"/>
      <c r="R60" s="27"/>
      <c r="S60" s="27"/>
      <c r="T60" s="27"/>
      <c r="U60" s="27"/>
      <c r="V60" s="27"/>
      <c r="W60" s="27"/>
      <c r="X60" s="27"/>
      <c r="Y60" s="27"/>
      <c r="Z60" s="27"/>
      <c r="AA60" s="27"/>
      <c r="AB60" s="27"/>
    </row>
    <row r="61" spans="1:28" s="25" customFormat="1" ht="35.25" customHeight="1" x14ac:dyDescent="0.2">
      <c r="A61" s="27"/>
      <c r="B61" s="1"/>
      <c r="C61" s="436" t="s">
        <v>441</v>
      </c>
      <c r="D61" s="437"/>
      <c r="E61" s="437"/>
      <c r="F61" s="438"/>
      <c r="G61" s="411">
        <v>103</v>
      </c>
      <c r="H61" s="412"/>
      <c r="I61" s="412"/>
      <c r="J61" s="435"/>
      <c r="K61" s="433" t="s">
        <v>442</v>
      </c>
      <c r="L61" s="434"/>
      <c r="M61" s="434"/>
      <c r="N61" s="434"/>
      <c r="O61" s="435"/>
      <c r="P61" s="1"/>
      <c r="Q61" s="27"/>
      <c r="R61" s="27"/>
      <c r="S61" s="27"/>
      <c r="T61" s="27"/>
      <c r="U61" s="27"/>
      <c r="V61" s="27"/>
      <c r="W61" s="27"/>
      <c r="X61" s="27"/>
      <c r="Y61" s="27"/>
      <c r="Z61" s="27"/>
      <c r="AA61" s="27"/>
      <c r="AB61" s="27"/>
    </row>
    <row r="62" spans="1:28" s="25" customFormat="1" ht="35.25" customHeight="1" x14ac:dyDescent="0.2">
      <c r="A62" s="27"/>
      <c r="B62" s="1"/>
      <c r="C62" s="392" t="s">
        <v>443</v>
      </c>
      <c r="D62" s="392"/>
      <c r="E62" s="392"/>
      <c r="F62" s="392"/>
      <c r="G62" s="411">
        <v>32</v>
      </c>
      <c r="H62" s="412"/>
      <c r="I62" s="412"/>
      <c r="J62" s="435"/>
      <c r="K62" s="433" t="s">
        <v>444</v>
      </c>
      <c r="L62" s="434"/>
      <c r="M62" s="434"/>
      <c r="N62" s="434"/>
      <c r="O62" s="435"/>
      <c r="P62" s="1"/>
      <c r="Q62" s="27"/>
      <c r="R62" s="27"/>
      <c r="S62" s="27"/>
      <c r="T62" s="27"/>
      <c r="U62" s="27"/>
      <c r="V62" s="27"/>
      <c r="W62" s="27"/>
      <c r="X62" s="27"/>
      <c r="Y62" s="27"/>
      <c r="Z62" s="27"/>
      <c r="AA62" s="27"/>
      <c r="AB62" s="27"/>
    </row>
    <row r="63" spans="1:28" s="25" customFormat="1" ht="35.25" customHeight="1" x14ac:dyDescent="0.2">
      <c r="A63" s="27"/>
      <c r="B63" s="1"/>
      <c r="C63" s="392" t="s">
        <v>445</v>
      </c>
      <c r="D63" s="392"/>
      <c r="E63" s="392"/>
      <c r="F63" s="392"/>
      <c r="G63" s="411">
        <v>12</v>
      </c>
      <c r="H63" s="412"/>
      <c r="I63" s="412"/>
      <c r="J63" s="435"/>
      <c r="K63" s="433" t="s">
        <v>446</v>
      </c>
      <c r="L63" s="434"/>
      <c r="M63" s="434"/>
      <c r="N63" s="434"/>
      <c r="O63" s="435"/>
      <c r="P63" s="1"/>
      <c r="Q63" s="27"/>
      <c r="R63" s="27"/>
      <c r="S63" s="27"/>
      <c r="T63" s="27"/>
      <c r="U63" s="27"/>
      <c r="V63" s="27"/>
      <c r="W63" s="27"/>
      <c r="X63" s="27"/>
      <c r="Y63" s="27"/>
      <c r="Z63" s="27"/>
      <c r="AA63" s="27"/>
      <c r="AB63" s="27"/>
    </row>
    <row r="64" spans="1:28" s="25" customFormat="1" ht="35.25" customHeight="1" x14ac:dyDescent="0.2">
      <c r="A64" s="27"/>
      <c r="B64" s="1"/>
      <c r="C64" s="440" t="s">
        <v>447</v>
      </c>
      <c r="D64" s="440"/>
      <c r="E64" s="440"/>
      <c r="F64" s="440"/>
      <c r="G64" s="411">
        <v>66</v>
      </c>
      <c r="H64" s="412"/>
      <c r="I64" s="412"/>
      <c r="J64" s="435"/>
      <c r="K64" s="433" t="s">
        <v>448</v>
      </c>
      <c r="L64" s="434"/>
      <c r="M64" s="434"/>
      <c r="N64" s="434"/>
      <c r="O64" s="435"/>
      <c r="P64" s="1"/>
      <c r="Q64" s="27"/>
      <c r="R64" s="27"/>
      <c r="S64" s="27"/>
      <c r="T64" s="27"/>
      <c r="U64" s="27"/>
      <c r="V64" s="27"/>
      <c r="W64" s="27"/>
      <c r="X64" s="27"/>
      <c r="Y64" s="27"/>
      <c r="Z64" s="27"/>
      <c r="AA64" s="27"/>
      <c r="AB64" s="27"/>
    </row>
    <row r="65" spans="1:28" s="25" customFormat="1" ht="37.5" customHeight="1" x14ac:dyDescent="0.2">
      <c r="A65" s="27"/>
      <c r="B65" s="1"/>
      <c r="C65" s="436" t="s">
        <v>449</v>
      </c>
      <c r="D65" s="437"/>
      <c r="E65" s="437"/>
      <c r="F65" s="438"/>
      <c r="G65" s="411">
        <v>116</v>
      </c>
      <c r="H65" s="412"/>
      <c r="I65" s="412"/>
      <c r="J65" s="435"/>
      <c r="K65" s="433" t="s">
        <v>450</v>
      </c>
      <c r="L65" s="434"/>
      <c r="M65" s="434"/>
      <c r="N65" s="434"/>
      <c r="O65" s="435"/>
      <c r="P65" s="1"/>
      <c r="Q65" s="27"/>
      <c r="R65" s="27"/>
      <c r="S65" s="27"/>
      <c r="T65" s="27"/>
      <c r="U65" s="27"/>
      <c r="V65" s="27"/>
      <c r="W65" s="27"/>
      <c r="X65" s="27"/>
      <c r="Y65" s="27"/>
      <c r="Z65" s="27"/>
      <c r="AA65" s="27"/>
      <c r="AB65" s="27"/>
    </row>
    <row r="66" spans="1:28" s="25" customFormat="1" ht="35.25" customHeight="1" x14ac:dyDescent="0.2">
      <c r="A66" s="27"/>
      <c r="B66" s="1"/>
      <c r="C66" s="436" t="s">
        <v>451</v>
      </c>
      <c r="D66" s="437"/>
      <c r="E66" s="437"/>
      <c r="F66" s="438"/>
      <c r="G66" s="411">
        <v>373</v>
      </c>
      <c r="H66" s="412"/>
      <c r="I66" s="412"/>
      <c r="J66" s="435"/>
      <c r="K66" s="433" t="s">
        <v>452</v>
      </c>
      <c r="L66" s="434"/>
      <c r="M66" s="434"/>
      <c r="N66" s="434"/>
      <c r="O66" s="435"/>
      <c r="P66" s="1"/>
      <c r="Q66" s="27"/>
      <c r="R66" s="27"/>
      <c r="S66" s="27"/>
      <c r="T66" s="27"/>
      <c r="U66" s="27"/>
      <c r="V66" s="27"/>
      <c r="W66" s="27"/>
      <c r="X66" s="27"/>
      <c r="Y66" s="27"/>
      <c r="Z66" s="27"/>
      <c r="AA66" s="27"/>
      <c r="AB66" s="27"/>
    </row>
    <row r="67" spans="1:28" s="25" customFormat="1" ht="35.25" customHeight="1" x14ac:dyDescent="0.2">
      <c r="A67" s="27"/>
      <c r="B67" s="1"/>
      <c r="C67" s="436" t="s">
        <v>309</v>
      </c>
      <c r="D67" s="437"/>
      <c r="E67" s="437"/>
      <c r="F67" s="438"/>
      <c r="G67" s="411">
        <v>146</v>
      </c>
      <c r="H67" s="412"/>
      <c r="I67" s="412"/>
      <c r="J67" s="435"/>
      <c r="K67" s="433" t="s">
        <v>453</v>
      </c>
      <c r="L67" s="434"/>
      <c r="M67" s="434"/>
      <c r="N67" s="434"/>
      <c r="O67" s="435"/>
      <c r="P67" s="1"/>
      <c r="Q67" s="27"/>
      <c r="R67" s="27"/>
      <c r="S67" s="27"/>
      <c r="T67" s="27"/>
      <c r="U67" s="27"/>
      <c r="V67" s="27"/>
      <c r="W67" s="27"/>
      <c r="X67" s="27"/>
      <c r="Y67" s="27"/>
      <c r="Z67" s="27"/>
      <c r="AA67" s="27"/>
      <c r="AB67" s="27"/>
    </row>
    <row r="68" spans="1:28" s="25" customFormat="1" ht="35.25" customHeight="1" x14ac:dyDescent="0.2">
      <c r="A68" s="27"/>
      <c r="B68" s="1"/>
      <c r="C68" s="436" t="s">
        <v>454</v>
      </c>
      <c r="D68" s="437"/>
      <c r="E68" s="437"/>
      <c r="F68" s="438"/>
      <c r="G68" s="411">
        <v>26</v>
      </c>
      <c r="H68" s="412"/>
      <c r="I68" s="412"/>
      <c r="J68" s="435"/>
      <c r="K68" s="433" t="s">
        <v>455</v>
      </c>
      <c r="L68" s="434"/>
      <c r="M68" s="434"/>
      <c r="N68" s="434"/>
      <c r="O68" s="435"/>
      <c r="P68" s="1"/>
      <c r="Q68" s="27"/>
      <c r="R68" s="27"/>
      <c r="S68" s="27"/>
      <c r="T68" s="27"/>
      <c r="U68" s="27"/>
      <c r="V68" s="27"/>
      <c r="W68" s="27"/>
      <c r="X68" s="27"/>
      <c r="Y68" s="27"/>
      <c r="Z68" s="27"/>
      <c r="AA68" s="27"/>
      <c r="AB68" s="27"/>
    </row>
    <row r="69" spans="1:28" s="25" customFormat="1" ht="35.25" customHeight="1" x14ac:dyDescent="0.2">
      <c r="A69" s="27"/>
      <c r="B69" s="1"/>
      <c r="C69" s="436" t="s">
        <v>456</v>
      </c>
      <c r="D69" s="437"/>
      <c r="E69" s="437"/>
      <c r="F69" s="438"/>
      <c r="G69" s="411">
        <v>37</v>
      </c>
      <c r="H69" s="412"/>
      <c r="I69" s="412"/>
      <c r="J69" s="435"/>
      <c r="K69" s="433" t="s">
        <v>457</v>
      </c>
      <c r="L69" s="434"/>
      <c r="M69" s="434"/>
      <c r="N69" s="434"/>
      <c r="O69" s="435"/>
      <c r="P69" s="1"/>
      <c r="Q69" s="27"/>
      <c r="R69" s="27"/>
      <c r="S69" s="27"/>
      <c r="T69" s="27"/>
      <c r="U69" s="27"/>
      <c r="V69" s="27"/>
      <c r="W69" s="27"/>
      <c r="X69" s="27"/>
      <c r="Y69" s="27"/>
      <c r="Z69" s="27"/>
      <c r="AA69" s="27"/>
      <c r="AB69" s="27"/>
    </row>
    <row r="70" spans="1:28" s="25" customFormat="1" ht="35.25" customHeight="1" x14ac:dyDescent="0.2">
      <c r="A70" s="27"/>
      <c r="B70" s="1"/>
      <c r="C70" s="436" t="s">
        <v>305</v>
      </c>
      <c r="D70" s="437"/>
      <c r="E70" s="437"/>
      <c r="F70" s="438"/>
      <c r="G70" s="411">
        <v>0</v>
      </c>
      <c r="H70" s="412"/>
      <c r="I70" s="412"/>
      <c r="J70" s="435"/>
      <c r="K70" s="433" t="s">
        <v>458</v>
      </c>
      <c r="L70" s="412"/>
      <c r="M70" s="412"/>
      <c r="N70" s="412"/>
      <c r="O70" s="413"/>
      <c r="P70" s="1"/>
      <c r="Q70" s="27"/>
      <c r="R70" s="27"/>
      <c r="S70" s="27"/>
      <c r="T70" s="27"/>
      <c r="U70" s="27"/>
      <c r="V70" s="27"/>
      <c r="W70" s="27"/>
      <c r="X70" s="27"/>
      <c r="Y70" s="27"/>
      <c r="Z70" s="27"/>
      <c r="AA70" s="27"/>
      <c r="AB70" s="27"/>
    </row>
    <row r="71" spans="1:28" s="25" customFormat="1" ht="35.25" customHeight="1" x14ac:dyDescent="0.2">
      <c r="A71" s="27"/>
      <c r="B71" s="1"/>
      <c r="C71" s="164"/>
      <c r="D71" s="165" t="s">
        <v>303</v>
      </c>
      <c r="E71" s="165"/>
      <c r="F71" s="166"/>
      <c r="G71" s="411">
        <v>0</v>
      </c>
      <c r="H71" s="412"/>
      <c r="I71" s="412"/>
      <c r="J71" s="435"/>
      <c r="K71" s="433" t="s">
        <v>458</v>
      </c>
      <c r="L71" s="412"/>
      <c r="M71" s="412"/>
      <c r="N71" s="412"/>
      <c r="O71" s="413"/>
      <c r="P71" s="1"/>
      <c r="Q71" s="27"/>
      <c r="R71" s="27"/>
      <c r="S71" s="27"/>
      <c r="T71" s="27"/>
      <c r="U71" s="27"/>
      <c r="V71" s="27"/>
      <c r="W71" s="27"/>
      <c r="X71" s="27"/>
      <c r="Y71" s="27"/>
      <c r="Z71" s="27"/>
      <c r="AA71" s="27"/>
      <c r="AB71" s="27"/>
    </row>
    <row r="72" spans="1:28" s="25" customFormat="1" ht="40.5" customHeight="1" x14ac:dyDescent="0.2">
      <c r="A72" s="27"/>
      <c r="B72" s="1"/>
      <c r="C72" s="164"/>
      <c r="D72" s="165" t="s">
        <v>459</v>
      </c>
      <c r="E72" s="165"/>
      <c r="F72" s="166"/>
      <c r="G72" s="411">
        <v>0</v>
      </c>
      <c r="H72" s="412"/>
      <c r="I72" s="412"/>
      <c r="J72" s="435"/>
      <c r="K72" s="433" t="s">
        <v>458</v>
      </c>
      <c r="L72" s="412"/>
      <c r="M72" s="412"/>
      <c r="N72" s="412"/>
      <c r="O72" s="413"/>
      <c r="P72" s="1"/>
      <c r="Q72" s="27"/>
      <c r="R72" s="27"/>
      <c r="S72" s="27"/>
      <c r="T72" s="27"/>
      <c r="U72" s="27"/>
      <c r="V72" s="27"/>
      <c r="W72" s="27"/>
      <c r="X72" s="27"/>
      <c r="Y72" s="27"/>
      <c r="Z72" s="27"/>
      <c r="AA72" s="27"/>
      <c r="AB72" s="27"/>
    </row>
    <row r="73" spans="1:28" s="25" customFormat="1" ht="42.75" customHeight="1" x14ac:dyDescent="0.2">
      <c r="A73" s="27"/>
      <c r="B73" s="1"/>
      <c r="C73" s="448" t="s">
        <v>460</v>
      </c>
      <c r="D73" s="448"/>
      <c r="E73" s="448"/>
      <c r="F73" s="448"/>
      <c r="G73" s="411">
        <v>0</v>
      </c>
      <c r="H73" s="412"/>
      <c r="I73" s="412"/>
      <c r="J73" s="435"/>
      <c r="K73" s="433" t="s">
        <v>458</v>
      </c>
      <c r="L73" s="412"/>
      <c r="M73" s="412"/>
      <c r="N73" s="412"/>
      <c r="O73" s="413"/>
      <c r="P73" s="1"/>
      <c r="Q73" s="27"/>
      <c r="R73" s="27"/>
      <c r="S73" s="27"/>
      <c r="T73" s="27"/>
      <c r="U73" s="27"/>
      <c r="V73" s="27"/>
      <c r="W73" s="27"/>
      <c r="X73" s="27"/>
      <c r="Y73" s="27"/>
      <c r="Z73" s="27"/>
      <c r="AA73" s="27"/>
      <c r="AB73" s="27"/>
    </row>
    <row r="74" spans="1:28" s="25" customFormat="1" ht="56.25" customHeight="1" x14ac:dyDescent="0.2">
      <c r="A74" s="27"/>
      <c r="B74" s="1"/>
      <c r="C74" s="223" t="s">
        <v>221</v>
      </c>
      <c r="D74" s="223"/>
      <c r="E74" s="223"/>
      <c r="F74" s="223"/>
      <c r="G74" s="223"/>
      <c r="H74" s="223"/>
      <c r="I74" s="223"/>
      <c r="J74" s="223"/>
      <c r="K74" s="223"/>
      <c r="L74" s="223"/>
      <c r="M74" s="223"/>
      <c r="N74" s="223"/>
      <c r="O74" s="223"/>
      <c r="P74" s="1"/>
      <c r="Q74" s="27"/>
      <c r="R74" s="27"/>
      <c r="S74" s="27"/>
      <c r="T74" s="27"/>
      <c r="U74" s="27"/>
      <c r="V74" s="27"/>
      <c r="W74" s="27"/>
      <c r="X74" s="27"/>
      <c r="Y74" s="27"/>
      <c r="Z74" s="27"/>
      <c r="AA74" s="27"/>
      <c r="AB74" s="27"/>
    </row>
    <row r="75" spans="1:28" s="25" customFormat="1" ht="44.25" customHeight="1" x14ac:dyDescent="0.2">
      <c r="A75" s="27"/>
      <c r="B75" s="1"/>
      <c r="C75" s="224" t="s">
        <v>222</v>
      </c>
      <c r="D75" s="224"/>
      <c r="E75" s="224"/>
      <c r="F75" s="224"/>
      <c r="G75" s="224"/>
      <c r="H75" s="224"/>
      <c r="I75" s="224"/>
      <c r="J75" s="224"/>
      <c r="K75" s="224"/>
      <c r="L75" s="224"/>
      <c r="M75" s="224"/>
      <c r="N75" s="224"/>
      <c r="O75" s="224"/>
      <c r="P75" s="1"/>
      <c r="Q75" s="27"/>
      <c r="R75" s="27"/>
      <c r="S75" s="27"/>
      <c r="T75" s="27"/>
      <c r="U75" s="27"/>
      <c r="V75" s="27"/>
      <c r="W75" s="27"/>
      <c r="X75" s="27"/>
      <c r="Y75" s="27"/>
      <c r="Z75" s="27"/>
      <c r="AA75" s="27"/>
      <c r="AB75" s="27"/>
    </row>
    <row r="78" spans="1:28" s="59" customFormat="1" x14ac:dyDescent="0.2">
      <c r="C78" s="58"/>
      <c r="D78" s="58"/>
      <c r="E78" s="58"/>
      <c r="F78" s="58"/>
      <c r="G78" s="58"/>
      <c r="H78" s="58"/>
      <c r="I78" s="58"/>
      <c r="J78" s="58"/>
      <c r="K78" s="58"/>
      <c r="L78" s="58"/>
      <c r="M78" s="58"/>
      <c r="N78" s="58"/>
      <c r="O78" s="58"/>
    </row>
    <row r="79" spans="1:28" s="59" customFormat="1" x14ac:dyDescent="0.2">
      <c r="C79" s="58"/>
      <c r="D79" s="58"/>
      <c r="E79" s="58"/>
      <c r="F79" s="58"/>
      <c r="G79" s="58"/>
      <c r="H79" s="58"/>
      <c r="I79" s="58"/>
      <c r="J79" s="58"/>
      <c r="K79" s="58"/>
      <c r="L79" s="58"/>
      <c r="M79" s="58"/>
      <c r="N79" s="58"/>
      <c r="O79" s="58"/>
    </row>
    <row r="80" spans="1:28" s="59" customFormat="1" x14ac:dyDescent="0.2">
      <c r="C80" s="58"/>
      <c r="D80" s="58"/>
      <c r="E80" s="58"/>
      <c r="F80" s="58"/>
      <c r="G80" s="58"/>
      <c r="H80" s="58"/>
      <c r="I80" s="58"/>
      <c r="J80" s="58"/>
      <c r="K80" s="58"/>
      <c r="L80" s="58"/>
      <c r="M80" s="58"/>
      <c r="N80" s="58"/>
      <c r="O80" s="58"/>
    </row>
    <row r="81" spans="3:15" s="59" customFormat="1" x14ac:dyDescent="0.2">
      <c r="C81" s="58"/>
      <c r="D81" s="58"/>
      <c r="E81" s="58"/>
      <c r="F81" s="58"/>
      <c r="G81" s="58"/>
      <c r="H81" s="58"/>
      <c r="I81" s="58"/>
      <c r="J81" s="58"/>
      <c r="K81" s="58"/>
      <c r="L81" s="58"/>
      <c r="M81" s="58"/>
      <c r="N81" s="58"/>
      <c r="O81" s="58"/>
    </row>
    <row r="82" spans="3:15" s="59" customFormat="1" x14ac:dyDescent="0.2">
      <c r="C82" s="58"/>
      <c r="D82" s="58"/>
      <c r="E82" s="58"/>
      <c r="F82" s="58"/>
      <c r="G82" s="58"/>
      <c r="H82" s="58"/>
      <c r="I82" s="58"/>
      <c r="J82" s="58"/>
      <c r="K82" s="58"/>
      <c r="L82" s="58"/>
      <c r="M82" s="58"/>
      <c r="N82" s="58"/>
      <c r="O82" s="58"/>
    </row>
    <row r="83" spans="3:15" s="59" customFormat="1" x14ac:dyDescent="0.2">
      <c r="C83" s="58"/>
      <c r="D83" s="58"/>
      <c r="E83" s="58"/>
      <c r="F83" s="136"/>
      <c r="G83" s="136"/>
      <c r="H83" s="136"/>
      <c r="I83" s="136"/>
      <c r="J83" s="136"/>
      <c r="K83" s="136"/>
      <c r="L83" s="136"/>
      <c r="M83" s="58"/>
      <c r="N83" s="58"/>
      <c r="O83" s="58"/>
    </row>
    <row r="84" spans="3:15" s="59" customFormat="1" x14ac:dyDescent="0.2">
      <c r="C84" s="58"/>
      <c r="D84" s="58"/>
      <c r="E84" s="58"/>
      <c r="F84" s="136"/>
      <c r="G84" s="128" t="s">
        <v>363</v>
      </c>
      <c r="H84" s="136"/>
      <c r="I84" s="136"/>
      <c r="J84" s="128" t="s">
        <v>181</v>
      </c>
      <c r="K84" s="136"/>
      <c r="L84" s="136"/>
      <c r="M84" s="58"/>
      <c r="N84" s="58"/>
      <c r="O84" s="58"/>
    </row>
    <row r="85" spans="3:15" s="59" customFormat="1" x14ac:dyDescent="0.2">
      <c r="C85" s="58"/>
      <c r="D85" s="58"/>
      <c r="E85" s="58"/>
      <c r="F85" s="136"/>
      <c r="G85" s="128" t="s">
        <v>242</v>
      </c>
      <c r="H85" s="136"/>
      <c r="I85" s="136"/>
      <c r="J85" s="128" t="s">
        <v>159</v>
      </c>
      <c r="K85" s="136"/>
      <c r="L85" s="136"/>
      <c r="M85" s="58"/>
      <c r="N85" s="58"/>
      <c r="O85" s="58"/>
    </row>
    <row r="86" spans="3:15" s="59" customFormat="1" x14ac:dyDescent="0.2">
      <c r="C86" s="58"/>
      <c r="D86" s="58"/>
      <c r="E86" s="58"/>
      <c r="F86" s="136"/>
      <c r="G86" s="128" t="s">
        <v>364</v>
      </c>
      <c r="H86" s="136"/>
      <c r="I86" s="136"/>
      <c r="J86" s="128" t="s">
        <v>248</v>
      </c>
      <c r="K86" s="136"/>
      <c r="L86" s="136"/>
      <c r="M86" s="58"/>
      <c r="N86" s="58"/>
      <c r="O86" s="58"/>
    </row>
    <row r="87" spans="3:15" s="59" customFormat="1" x14ac:dyDescent="0.2">
      <c r="C87" s="58"/>
      <c r="D87" s="58"/>
      <c r="E87" s="58"/>
      <c r="F87" s="136"/>
      <c r="G87" s="128" t="s">
        <v>365</v>
      </c>
      <c r="H87" s="136"/>
      <c r="I87" s="136"/>
      <c r="J87" s="128" t="s">
        <v>253</v>
      </c>
      <c r="K87" s="136"/>
      <c r="L87" s="136"/>
      <c r="M87" s="58"/>
      <c r="N87" s="58"/>
      <c r="O87" s="58"/>
    </row>
    <row r="88" spans="3:15" s="59" customFormat="1" x14ac:dyDescent="0.2">
      <c r="C88" s="58"/>
      <c r="D88" s="58"/>
      <c r="E88" s="58"/>
      <c r="F88" s="136"/>
      <c r="G88" s="128" t="s">
        <v>366</v>
      </c>
      <c r="H88" s="136"/>
      <c r="I88" s="136"/>
      <c r="J88" s="128" t="s">
        <v>367</v>
      </c>
      <c r="K88" s="136"/>
      <c r="L88" s="136"/>
      <c r="M88" s="58"/>
      <c r="N88" s="58"/>
      <c r="O88" s="58"/>
    </row>
    <row r="89" spans="3:15" s="59" customFormat="1" x14ac:dyDescent="0.2">
      <c r="C89" s="58"/>
      <c r="D89" s="58"/>
      <c r="E89" s="58"/>
      <c r="F89" s="136"/>
      <c r="G89" s="128" t="s">
        <v>368</v>
      </c>
      <c r="H89" s="136"/>
      <c r="I89" s="136"/>
      <c r="J89" s="128" t="s">
        <v>369</v>
      </c>
      <c r="K89" s="136"/>
      <c r="L89" s="136"/>
      <c r="M89" s="58"/>
      <c r="N89" s="58"/>
      <c r="O89" s="58"/>
    </row>
    <row r="90" spans="3:15" s="59" customFormat="1" x14ac:dyDescent="0.2">
      <c r="C90" s="58"/>
      <c r="D90" s="58"/>
      <c r="E90" s="58"/>
      <c r="F90" s="136"/>
      <c r="G90" s="128" t="s">
        <v>370</v>
      </c>
      <c r="H90" s="136"/>
      <c r="I90" s="136"/>
      <c r="J90" s="128" t="s">
        <v>371</v>
      </c>
      <c r="K90" s="136"/>
      <c r="L90" s="136"/>
      <c r="M90" s="58"/>
      <c r="N90" s="58"/>
      <c r="O90" s="58"/>
    </row>
    <row r="91" spans="3:15" s="59" customFormat="1" x14ac:dyDescent="0.2">
      <c r="C91" s="58"/>
      <c r="D91" s="58"/>
      <c r="E91" s="58"/>
      <c r="F91" s="136"/>
      <c r="G91" s="128" t="s">
        <v>372</v>
      </c>
      <c r="H91" s="136"/>
      <c r="I91" s="136"/>
      <c r="J91" s="128" t="s">
        <v>255</v>
      </c>
      <c r="K91" s="136"/>
      <c r="L91" s="136"/>
      <c r="M91" s="58"/>
      <c r="N91" s="58"/>
      <c r="O91" s="58"/>
    </row>
    <row r="92" spans="3:15" s="59" customFormat="1" x14ac:dyDescent="0.2">
      <c r="C92" s="58"/>
      <c r="D92" s="58"/>
      <c r="E92" s="58"/>
      <c r="F92" s="136"/>
      <c r="G92" s="128" t="s">
        <v>373</v>
      </c>
      <c r="H92" s="136"/>
      <c r="I92" s="136"/>
      <c r="J92" s="128" t="s">
        <v>374</v>
      </c>
      <c r="K92" s="136"/>
      <c r="L92" s="136"/>
      <c r="M92" s="58"/>
      <c r="N92" s="58"/>
      <c r="O92" s="58"/>
    </row>
    <row r="93" spans="3:15" s="59" customFormat="1" x14ac:dyDescent="0.2">
      <c r="C93" s="58"/>
      <c r="D93" s="58"/>
      <c r="E93" s="58"/>
      <c r="F93" s="136"/>
      <c r="G93" s="128" t="s">
        <v>375</v>
      </c>
      <c r="H93" s="136"/>
      <c r="I93" s="136"/>
      <c r="J93" s="128" t="s">
        <v>376</v>
      </c>
      <c r="K93" s="136"/>
      <c r="L93" s="136"/>
      <c r="M93" s="58"/>
      <c r="N93" s="58"/>
      <c r="O93" s="58"/>
    </row>
    <row r="94" spans="3:15" s="59" customFormat="1" x14ac:dyDescent="0.2">
      <c r="C94" s="58"/>
      <c r="D94" s="58"/>
      <c r="E94" s="58"/>
      <c r="F94" s="136"/>
      <c r="G94" s="128" t="s">
        <v>32</v>
      </c>
      <c r="H94" s="136"/>
      <c r="I94" s="136"/>
      <c r="J94" s="128" t="s">
        <v>377</v>
      </c>
      <c r="K94" s="136"/>
      <c r="L94" s="136"/>
      <c r="M94" s="58"/>
      <c r="N94" s="58"/>
      <c r="O94" s="58"/>
    </row>
    <row r="95" spans="3:15" s="59" customFormat="1" x14ac:dyDescent="0.2">
      <c r="C95" s="58"/>
      <c r="D95" s="58"/>
      <c r="E95" s="58"/>
      <c r="F95" s="136"/>
      <c r="G95" s="128" t="s">
        <v>378</v>
      </c>
      <c r="H95" s="136"/>
      <c r="I95" s="136"/>
      <c r="J95" s="128" t="s">
        <v>350</v>
      </c>
      <c r="K95" s="136"/>
      <c r="L95" s="136"/>
      <c r="M95" s="58"/>
      <c r="N95" s="58"/>
      <c r="O95" s="58"/>
    </row>
    <row r="96" spans="3:15" x14ac:dyDescent="0.2">
      <c r="F96" s="136"/>
      <c r="G96" s="128" t="s">
        <v>379</v>
      </c>
      <c r="H96" s="136"/>
      <c r="I96" s="136"/>
      <c r="J96" s="136"/>
      <c r="K96" s="136"/>
      <c r="L96" s="136"/>
    </row>
    <row r="97" spans="1:28" x14ac:dyDescent="0.2">
      <c r="F97" s="136"/>
      <c r="G97" s="128" t="s">
        <v>380</v>
      </c>
      <c r="H97" s="136"/>
      <c r="I97" s="136"/>
      <c r="J97" s="136"/>
      <c r="K97" s="136"/>
      <c r="L97" s="136"/>
    </row>
    <row r="98" spans="1:28" x14ac:dyDescent="0.2">
      <c r="F98" s="136"/>
      <c r="G98" s="128" t="s">
        <v>381</v>
      </c>
      <c r="H98" s="136"/>
      <c r="I98" s="136"/>
      <c r="J98" s="136"/>
      <c r="K98" s="136"/>
      <c r="L98" s="136"/>
    </row>
    <row r="99" spans="1:28" x14ac:dyDescent="0.2">
      <c r="F99" s="136"/>
      <c r="G99" s="128" t="s">
        <v>382</v>
      </c>
      <c r="H99" s="136"/>
      <c r="I99" s="136"/>
      <c r="J99" s="136"/>
      <c r="K99" s="136"/>
      <c r="L99" s="136"/>
    </row>
    <row r="100" spans="1:28" x14ac:dyDescent="0.2">
      <c r="F100" s="136"/>
      <c r="G100" s="128" t="s">
        <v>383</v>
      </c>
      <c r="H100" s="136"/>
      <c r="I100" s="136"/>
      <c r="J100" s="136"/>
      <c r="K100" s="136"/>
      <c r="L100" s="136"/>
    </row>
    <row r="101" spans="1:28" x14ac:dyDescent="0.2">
      <c r="F101" s="136"/>
      <c r="G101" s="128" t="s">
        <v>68</v>
      </c>
      <c r="H101" s="136"/>
      <c r="I101" s="136"/>
      <c r="J101" s="136"/>
      <c r="K101" s="136"/>
      <c r="L101" s="136"/>
    </row>
    <row r="102" spans="1:28" x14ac:dyDescent="0.2">
      <c r="F102" s="136"/>
      <c r="G102" s="128" t="s">
        <v>384</v>
      </c>
      <c r="H102" s="136"/>
      <c r="I102" s="136"/>
      <c r="J102" s="136"/>
      <c r="K102" s="136"/>
      <c r="L102" s="136"/>
    </row>
    <row r="103" spans="1:28" x14ac:dyDescent="0.2">
      <c r="F103" s="136"/>
      <c r="G103" s="128" t="s">
        <v>385</v>
      </c>
      <c r="H103" s="136"/>
      <c r="I103" s="136"/>
      <c r="J103" s="136"/>
      <c r="K103" s="136"/>
      <c r="L103" s="136"/>
    </row>
    <row r="104" spans="1:28" x14ac:dyDescent="0.2">
      <c r="F104" s="136"/>
      <c r="G104" s="128" t="s">
        <v>386</v>
      </c>
      <c r="H104" s="136"/>
      <c r="I104" s="136"/>
      <c r="J104" s="136"/>
      <c r="K104" s="136"/>
      <c r="L104" s="136"/>
    </row>
    <row r="105" spans="1:28" x14ac:dyDescent="0.2">
      <c r="F105" s="136"/>
      <c r="G105" s="128" t="s">
        <v>387</v>
      </c>
      <c r="H105" s="136"/>
      <c r="I105" s="136"/>
      <c r="J105" s="136"/>
      <c r="K105" s="136"/>
      <c r="L105" s="136"/>
    </row>
    <row r="106" spans="1:28" x14ac:dyDescent="0.2">
      <c r="F106" s="136"/>
      <c r="G106" s="128" t="s">
        <v>388</v>
      </c>
      <c r="H106" s="136"/>
      <c r="I106" s="136"/>
      <c r="J106" s="136"/>
      <c r="K106" s="136"/>
      <c r="L106" s="136"/>
    </row>
    <row r="107" spans="1:28" x14ac:dyDescent="0.2">
      <c r="F107" s="136"/>
      <c r="G107" s="128" t="s">
        <v>389</v>
      </c>
      <c r="H107" s="136"/>
      <c r="I107" s="136"/>
      <c r="J107" s="136"/>
      <c r="K107" s="136"/>
      <c r="L107" s="136"/>
    </row>
    <row r="108" spans="1:28" x14ac:dyDescent="0.2">
      <c r="F108" s="136"/>
      <c r="G108" s="128" t="s">
        <v>390</v>
      </c>
      <c r="H108" s="136"/>
      <c r="I108" s="136"/>
      <c r="J108" s="136"/>
      <c r="K108" s="136"/>
      <c r="L108" s="136"/>
    </row>
    <row r="109" spans="1:28" x14ac:dyDescent="0.2">
      <c r="F109" s="136"/>
      <c r="G109" s="128" t="s">
        <v>391</v>
      </c>
      <c r="H109" s="136"/>
      <c r="I109" s="136"/>
      <c r="J109" s="136"/>
      <c r="K109" s="136"/>
      <c r="L109" s="136"/>
    </row>
    <row r="110" spans="1:28" s="12" customFormat="1" x14ac:dyDescent="0.2">
      <c r="A110" s="13"/>
      <c r="B110" s="13"/>
      <c r="F110" s="136"/>
      <c r="G110" s="128" t="s">
        <v>392</v>
      </c>
      <c r="H110" s="136"/>
      <c r="I110" s="136"/>
      <c r="J110" s="136"/>
      <c r="K110" s="136"/>
      <c r="L110" s="136"/>
      <c r="P110" s="13"/>
      <c r="Q110" s="13"/>
      <c r="R110" s="13"/>
      <c r="S110" s="13"/>
      <c r="T110" s="13"/>
      <c r="U110" s="13"/>
      <c r="V110" s="13"/>
      <c r="W110" s="13"/>
      <c r="X110" s="13"/>
      <c r="Y110" s="13"/>
      <c r="Z110" s="13"/>
      <c r="AA110" s="13"/>
      <c r="AB110" s="13"/>
    </row>
    <row r="111" spans="1:28" s="12" customFormat="1" x14ac:dyDescent="0.2">
      <c r="A111" s="13"/>
      <c r="B111" s="13"/>
      <c r="F111" s="136"/>
      <c r="G111" s="136"/>
      <c r="H111" s="136"/>
      <c r="I111" s="136"/>
      <c r="J111" s="136"/>
      <c r="K111" s="136"/>
      <c r="L111" s="136"/>
      <c r="P111" s="13"/>
      <c r="Q111" s="13"/>
      <c r="R111" s="13"/>
      <c r="S111" s="13"/>
      <c r="T111" s="13"/>
      <c r="U111" s="13"/>
      <c r="V111" s="13"/>
      <c r="W111" s="13"/>
      <c r="X111" s="13"/>
      <c r="Y111" s="13"/>
      <c r="Z111" s="13"/>
      <c r="AA111" s="13"/>
      <c r="AB111" s="13"/>
    </row>
    <row r="112" spans="1:28" s="12" customFormat="1" x14ac:dyDescent="0.2">
      <c r="A112" s="13"/>
      <c r="B112" s="13"/>
      <c r="F112" s="136"/>
      <c r="G112" s="136"/>
      <c r="H112" s="136"/>
      <c r="I112" s="136"/>
      <c r="J112" s="136"/>
      <c r="K112" s="136"/>
      <c r="L112" s="136"/>
      <c r="P112" s="13"/>
      <c r="Q112" s="13"/>
      <c r="R112" s="13"/>
      <c r="S112" s="13"/>
      <c r="T112" s="13"/>
      <c r="U112" s="13"/>
      <c r="V112" s="13"/>
      <c r="W112" s="13"/>
      <c r="X112" s="13"/>
      <c r="Y112" s="13"/>
      <c r="Z112" s="13"/>
      <c r="AA112" s="13"/>
      <c r="AB112" s="13"/>
    </row>
  </sheetData>
  <sheetProtection algorithmName="SHA-512" hashValue="NKgICWsIvvrPOMMcOAR22yU7IM2NtoOuww0rmUwqINDyaoh2OblRTrLFb3Tvl+pHAgLRJpNxQdYmyYziG4zXVA==" saltValue="bvpy7yPGmUoboLlzyfgRHQ==" spinCount="100000" sheet="1" formatCells="0" formatColumns="0" formatRows="0" insertColumns="0" insertRows="0" insertHyperlinks="0" deleteColumns="0" deleteRows="0" selectLockedCells="1" sort="0" autoFilter="0" pivotTables="0"/>
  <mergeCells count="123">
    <mergeCell ref="C73:F73"/>
    <mergeCell ref="G70:J70"/>
    <mergeCell ref="G69:J69"/>
    <mergeCell ref="G68:J68"/>
    <mergeCell ref="G67:J67"/>
    <mergeCell ref="C9:O9"/>
    <mergeCell ref="B2:C4"/>
    <mergeCell ref="C5:D8"/>
    <mergeCell ref="E5:L5"/>
    <mergeCell ref="M5:O5"/>
    <mergeCell ref="E6:L6"/>
    <mergeCell ref="M6:O6"/>
    <mergeCell ref="E7:L8"/>
    <mergeCell ref="M7:O7"/>
    <mergeCell ref="M8:O8"/>
    <mergeCell ref="C26:O26"/>
    <mergeCell ref="C27:I43"/>
    <mergeCell ref="J27:O27"/>
    <mergeCell ref="J43:O43"/>
    <mergeCell ref="K64:O64"/>
    <mergeCell ref="K67:O67"/>
    <mergeCell ref="G56:J56"/>
    <mergeCell ref="K72:O72"/>
    <mergeCell ref="G58:J58"/>
    <mergeCell ref="P17:P18"/>
    <mergeCell ref="C61:F61"/>
    <mergeCell ref="C62:F62"/>
    <mergeCell ref="P27:P28"/>
    <mergeCell ref="J28:O33"/>
    <mergeCell ref="J34:O34"/>
    <mergeCell ref="J35:O40"/>
    <mergeCell ref="J41:O41"/>
    <mergeCell ref="J42:O42"/>
    <mergeCell ref="C56:F56"/>
    <mergeCell ref="C59:F59"/>
    <mergeCell ref="C60:F60"/>
    <mergeCell ref="C57:F57"/>
    <mergeCell ref="C58:F58"/>
    <mergeCell ref="C55:F55"/>
    <mergeCell ref="C45:O45"/>
    <mergeCell ref="C52:O52"/>
    <mergeCell ref="C53:F53"/>
    <mergeCell ref="G53:J53"/>
    <mergeCell ref="K53:O53"/>
    <mergeCell ref="G54:J54"/>
    <mergeCell ref="K54:O54"/>
    <mergeCell ref="C54:F54"/>
    <mergeCell ref="G55:J55"/>
    <mergeCell ref="G61:J61"/>
    <mergeCell ref="G62:J62"/>
    <mergeCell ref="G63:J63"/>
    <mergeCell ref="G64:J64"/>
    <mergeCell ref="G65:J65"/>
    <mergeCell ref="K65:O65"/>
    <mergeCell ref="G66:J66"/>
    <mergeCell ref="K66:O66"/>
    <mergeCell ref="K61:O61"/>
    <mergeCell ref="K62:O62"/>
    <mergeCell ref="K63:O63"/>
    <mergeCell ref="K71:O71"/>
    <mergeCell ref="G72:J72"/>
    <mergeCell ref="L20:O20"/>
    <mergeCell ref="C23:D23"/>
    <mergeCell ref="E23:G23"/>
    <mergeCell ref="H23:I24"/>
    <mergeCell ref="J23:K24"/>
    <mergeCell ref="L23:M24"/>
    <mergeCell ref="G71:J71"/>
    <mergeCell ref="K58:O58"/>
    <mergeCell ref="K59:O59"/>
    <mergeCell ref="K60:O60"/>
    <mergeCell ref="G57:J57"/>
    <mergeCell ref="K55:O55"/>
    <mergeCell ref="K56:O56"/>
    <mergeCell ref="K57:O57"/>
    <mergeCell ref="C63:F63"/>
    <mergeCell ref="C64:F64"/>
    <mergeCell ref="C65:F65"/>
    <mergeCell ref="C66:F66"/>
    <mergeCell ref="C67:F67"/>
    <mergeCell ref="C68:F68"/>
    <mergeCell ref="G59:J59"/>
    <mergeCell ref="G60:J60"/>
    <mergeCell ref="C74:O74"/>
    <mergeCell ref="C75:O75"/>
    <mergeCell ref="C13:D13"/>
    <mergeCell ref="E13:O13"/>
    <mergeCell ref="C14:D14"/>
    <mergeCell ref="E14:O14"/>
    <mergeCell ref="C15:O15"/>
    <mergeCell ref="C16:O16"/>
    <mergeCell ref="K68:O68"/>
    <mergeCell ref="K70:O70"/>
    <mergeCell ref="K69:O69"/>
    <mergeCell ref="C69:F69"/>
    <mergeCell ref="G73:J73"/>
    <mergeCell ref="K73:O73"/>
    <mergeCell ref="C70:F70"/>
    <mergeCell ref="L17:M17"/>
    <mergeCell ref="N17:O17"/>
    <mergeCell ref="N23:O24"/>
    <mergeCell ref="C24:D24"/>
    <mergeCell ref="E24:G24"/>
    <mergeCell ref="C20:D22"/>
    <mergeCell ref="E20:G22"/>
    <mergeCell ref="H20:I22"/>
    <mergeCell ref="J20:K22"/>
    <mergeCell ref="C10:O11"/>
    <mergeCell ref="C12:D12"/>
    <mergeCell ref="E12:H12"/>
    <mergeCell ref="I12:J12"/>
    <mergeCell ref="K12:O12"/>
    <mergeCell ref="C18:D19"/>
    <mergeCell ref="E18:F18"/>
    <mergeCell ref="G18:K18"/>
    <mergeCell ref="L18:M19"/>
    <mergeCell ref="N18:O19"/>
    <mergeCell ref="E19:F19"/>
    <mergeCell ref="G19:K19"/>
    <mergeCell ref="C17:D17"/>
    <mergeCell ref="E17:G17"/>
    <mergeCell ref="H17:I17"/>
    <mergeCell ref="J17:K17"/>
  </mergeCells>
  <dataValidations count="4">
    <dataValidation type="list" allowBlank="1" showInputMessage="1" showErrorMessage="1" sqref="E12:H12 E13:O13" xr:uid="{25712605-9FFF-4A2B-ACD2-EA220EB40470}">
      <formula1>#REF!</formula1>
    </dataValidation>
    <dataValidation type="list" allowBlank="1" showInputMessage="1" showErrorMessage="1" sqref="E20:G22" xr:uid="{B0309FC1-2B3A-4F87-A975-0637BBBA7F1E}">
      <formula1>$J$87:$J$88</formula1>
    </dataValidation>
    <dataValidation type="list" allowBlank="1" showInputMessage="1" showErrorMessage="1" sqref="J20:K22" xr:uid="{FE219369-338A-4AFF-9661-F265BD49EB45}">
      <formula1>$J$89:$J$95</formula1>
    </dataValidation>
    <dataValidation type="list" allowBlank="1" showInputMessage="1" showErrorMessage="1" sqref="J17:K17" xr:uid="{AACF05FF-05A8-4BD4-8E87-F2A988C3CC6D}">
      <formula1>$J$84:$J$86</formula1>
    </dataValidation>
  </dataValidations>
  <hyperlinks>
    <hyperlink ref="B2:C4" location="'MATRIZ DE INDICADORES'!A1" display="    REGRESAR" xr:uid="{B57060ED-C308-4E6C-982F-66A6E6A3B5EB}"/>
  </hyperlinks>
  <pageMargins left="0.70866141732283472" right="0.70866141732283472" top="0.74803149606299213" bottom="0.74803149606299213" header="0.31496062992125984" footer="0.31496062992125984"/>
  <pageSetup paperSize="5" scale="25" orientation="landscape" r:id="rId1"/>
  <rowBreaks count="1" manualBreakCount="1">
    <brk id="75"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388097" r:id="rId4" name="Option Button 1">
              <controlPr defaultSize="0" autoFill="0" autoLine="0" autoPict="0" macro="[0]!PORCENTAJE">
                <anchor moveWithCells="1">
                  <from>
                    <xdr:col>5</xdr:col>
                    <xdr:colOff>28575</xdr:colOff>
                    <xdr:row>16</xdr:row>
                    <xdr:rowOff>142875</xdr:rowOff>
                  </from>
                  <to>
                    <xdr:col>5</xdr:col>
                    <xdr:colOff>895350</xdr:colOff>
                    <xdr:row>16</xdr:row>
                    <xdr:rowOff>333375</xdr:rowOff>
                  </to>
                </anchor>
              </controlPr>
            </control>
          </mc:Choice>
        </mc:AlternateContent>
        <mc:AlternateContent xmlns:mc="http://schemas.openxmlformats.org/markup-compatibility/2006">
          <mc:Choice Requires="x14">
            <control shapeId="388098" r:id="rId5" name="Option Button 2">
              <controlPr defaultSize="0" autoFill="0" autoLine="0" autoPict="0" macro="[0]!RELATIVO">
                <anchor moveWithCells="1">
                  <from>
                    <xdr:col>4</xdr:col>
                    <xdr:colOff>171450</xdr:colOff>
                    <xdr:row>16</xdr:row>
                    <xdr:rowOff>123825</xdr:rowOff>
                  </from>
                  <to>
                    <xdr:col>5</xdr:col>
                    <xdr:colOff>47625</xdr:colOff>
                    <xdr:row>16</xdr:row>
                    <xdr:rowOff>333375</xdr:rowOff>
                  </to>
                </anchor>
              </controlPr>
            </control>
          </mc:Choice>
        </mc:AlternateContent>
        <mc:AlternateContent xmlns:mc="http://schemas.openxmlformats.org/markup-compatibility/2006">
          <mc:Choice Requires="x14">
            <control shapeId="388099" r:id="rId6" name="Option Button 3">
              <controlPr defaultSize="0" autoFill="0" autoLine="0" autoPict="0" macro="[0]!RELATIVO">
                <anchor moveWithCells="1">
                  <from>
                    <xdr:col>5</xdr:col>
                    <xdr:colOff>895350</xdr:colOff>
                    <xdr:row>16</xdr:row>
                    <xdr:rowOff>123825</xdr:rowOff>
                  </from>
                  <to>
                    <xdr:col>7</xdr:col>
                    <xdr:colOff>104775</xdr:colOff>
                    <xdr:row>16</xdr:row>
                    <xdr:rowOff>333375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B9CC366-EA21-4810-AD08-D9843E6DDEA4}">
          <x14:formula1>
            <xm:f>ITEM!$A$1:$A$4</xm:f>
          </x14:formula1>
          <xm:sqref>J23 N23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7">
    <tabColor rgb="FF92D050"/>
    <pageSetUpPr fitToPage="1"/>
  </sheetPr>
  <dimension ref="A1:AB90"/>
  <sheetViews>
    <sheetView topLeftCell="A12" zoomScale="70" zoomScaleNormal="70" zoomScaleSheetLayoutView="70" workbookViewId="0">
      <selection activeCell="E12" sqref="E12:H12"/>
    </sheetView>
  </sheetViews>
  <sheetFormatPr baseColWidth="10" defaultColWidth="11.42578125" defaultRowHeight="15" x14ac:dyDescent="0.2"/>
  <cols>
    <col min="1" max="1" width="4" style="13" customWidth="1"/>
    <col min="2" max="2" width="6.7109375" style="13" customWidth="1"/>
    <col min="3" max="3" width="24.85546875" style="12" customWidth="1"/>
    <col min="4" max="4" width="15.140625" style="12" customWidth="1"/>
    <col min="5" max="5" width="12.7109375" style="12" customWidth="1"/>
    <col min="6" max="6" width="16.5703125" style="12" customWidth="1"/>
    <col min="7" max="7" width="14" style="12" customWidth="1"/>
    <col min="8" max="8" width="11.42578125" style="12"/>
    <col min="9" max="9" width="12.85546875" style="12" customWidth="1"/>
    <col min="10" max="10" width="15.5703125" style="12" customWidth="1"/>
    <col min="11" max="11" width="14.42578125" style="12" customWidth="1"/>
    <col min="12" max="15" width="15.28515625" style="12" customWidth="1"/>
    <col min="16" max="16" width="6.7109375" style="13" customWidth="1"/>
    <col min="17" max="16384" width="11.42578125" style="13"/>
  </cols>
  <sheetData>
    <row r="1" spans="2:16" s="14" customFormat="1" ht="8.25" customHeight="1" x14ac:dyDescent="0.25">
      <c r="C1" s="15"/>
      <c r="D1" s="15"/>
      <c r="E1" s="15"/>
      <c r="F1" s="15"/>
      <c r="G1" s="15"/>
      <c r="H1" s="15"/>
      <c r="I1" s="15"/>
      <c r="J1" s="15"/>
      <c r="K1" s="15"/>
      <c r="L1" s="15"/>
      <c r="M1" s="15"/>
      <c r="N1" s="15"/>
      <c r="O1" s="15"/>
    </row>
    <row r="2" spans="2:16" s="14" customFormat="1" ht="15.75" customHeight="1" x14ac:dyDescent="0.25">
      <c r="B2" s="301" t="s">
        <v>238</v>
      </c>
      <c r="C2" s="301"/>
      <c r="D2" s="4"/>
      <c r="E2" s="4"/>
      <c r="F2" s="4"/>
      <c r="G2" s="4"/>
      <c r="H2" s="4"/>
      <c r="I2" s="4"/>
      <c r="J2" s="4"/>
      <c r="K2" s="4"/>
      <c r="L2" s="4"/>
      <c r="M2" s="4"/>
      <c r="N2" s="4"/>
      <c r="O2" s="4"/>
      <c r="P2" s="11"/>
    </row>
    <row r="3" spans="2:16" s="14" customFormat="1" ht="15.75" customHeight="1" x14ac:dyDescent="0.25">
      <c r="B3" s="301"/>
      <c r="C3" s="301"/>
      <c r="D3" s="4"/>
      <c r="E3" s="4"/>
      <c r="F3" s="4"/>
      <c r="G3" s="4"/>
      <c r="H3" s="4"/>
      <c r="I3" s="4"/>
      <c r="J3" s="4"/>
      <c r="K3" s="4"/>
      <c r="L3" s="4"/>
      <c r="M3" s="4"/>
      <c r="N3" s="4"/>
      <c r="O3" s="4"/>
      <c r="P3" s="11"/>
    </row>
    <row r="4" spans="2:16" s="14" customFormat="1" ht="15" customHeight="1" x14ac:dyDescent="0.25">
      <c r="B4" s="301"/>
      <c r="C4" s="301"/>
      <c r="D4" s="4"/>
      <c r="E4" s="4"/>
      <c r="F4" s="4"/>
      <c r="G4" s="4"/>
      <c r="H4" s="4"/>
      <c r="I4" s="4"/>
      <c r="J4" s="4"/>
      <c r="K4" s="4"/>
      <c r="L4" s="4"/>
      <c r="M4" s="4"/>
      <c r="N4" s="4"/>
      <c r="O4" s="4"/>
      <c r="P4" s="11"/>
    </row>
    <row r="5" spans="2:16" s="14" customFormat="1" ht="15.75" customHeight="1" x14ac:dyDescent="0.25">
      <c r="B5" s="11"/>
      <c r="C5" s="302"/>
      <c r="D5" s="303"/>
      <c r="E5" s="308" t="s">
        <v>0</v>
      </c>
      <c r="F5" s="221"/>
      <c r="G5" s="221"/>
      <c r="H5" s="221"/>
      <c r="I5" s="221"/>
      <c r="J5" s="221"/>
      <c r="K5" s="221"/>
      <c r="L5" s="222"/>
      <c r="M5" s="221" t="s">
        <v>1</v>
      </c>
      <c r="N5" s="221"/>
      <c r="O5" s="222"/>
      <c r="P5" s="11"/>
    </row>
    <row r="6" spans="2:16" s="14" customFormat="1" ht="15.75" customHeight="1" x14ac:dyDescent="0.25">
      <c r="B6" s="61"/>
      <c r="C6" s="304"/>
      <c r="D6" s="305"/>
      <c r="E6" s="308" t="s">
        <v>2</v>
      </c>
      <c r="F6" s="221"/>
      <c r="G6" s="221"/>
      <c r="H6" s="221"/>
      <c r="I6" s="221"/>
      <c r="J6" s="221"/>
      <c r="K6" s="221"/>
      <c r="L6" s="222"/>
      <c r="M6" s="221" t="s">
        <v>3</v>
      </c>
      <c r="N6" s="221"/>
      <c r="O6" s="222"/>
      <c r="P6" s="11"/>
    </row>
    <row r="7" spans="2:16" s="14" customFormat="1" ht="15.75" customHeight="1" x14ac:dyDescent="0.25">
      <c r="B7" s="11"/>
      <c r="C7" s="304"/>
      <c r="D7" s="305"/>
      <c r="E7" s="309" t="s">
        <v>4</v>
      </c>
      <c r="F7" s="310"/>
      <c r="G7" s="310"/>
      <c r="H7" s="310"/>
      <c r="I7" s="310"/>
      <c r="J7" s="310"/>
      <c r="K7" s="310"/>
      <c r="L7" s="311"/>
      <c r="M7" s="221" t="s">
        <v>5</v>
      </c>
      <c r="N7" s="221"/>
      <c r="O7" s="222"/>
      <c r="P7" s="11"/>
    </row>
    <row r="8" spans="2:16" s="14" customFormat="1" ht="15.75" customHeight="1" x14ac:dyDescent="0.25">
      <c r="B8" s="11"/>
      <c r="C8" s="306"/>
      <c r="D8" s="307"/>
      <c r="E8" s="312"/>
      <c r="F8" s="313"/>
      <c r="G8" s="313"/>
      <c r="H8" s="313"/>
      <c r="I8" s="313"/>
      <c r="J8" s="313"/>
      <c r="K8" s="313"/>
      <c r="L8" s="314"/>
      <c r="M8" s="221" t="s">
        <v>461</v>
      </c>
      <c r="N8" s="221"/>
      <c r="O8" s="222"/>
      <c r="P8" s="11"/>
    </row>
    <row r="9" spans="2:16" s="14" customFormat="1" ht="15.75" customHeight="1" x14ac:dyDescent="0.25">
      <c r="B9" s="11"/>
      <c r="C9" s="380"/>
      <c r="D9" s="380"/>
      <c r="E9" s="380"/>
      <c r="F9" s="380"/>
      <c r="G9" s="380"/>
      <c r="H9" s="380"/>
      <c r="I9" s="380"/>
      <c r="J9" s="380"/>
      <c r="K9" s="380"/>
      <c r="L9" s="380"/>
      <c r="M9" s="380"/>
      <c r="N9" s="380"/>
      <c r="O9" s="380"/>
      <c r="P9" s="11"/>
    </row>
    <row r="10" spans="2:16" s="14" customFormat="1" ht="15.75" customHeight="1" x14ac:dyDescent="0.25">
      <c r="B10" s="11"/>
      <c r="C10" s="298" t="s">
        <v>240</v>
      </c>
      <c r="D10" s="298"/>
      <c r="E10" s="298"/>
      <c r="F10" s="298"/>
      <c r="G10" s="298"/>
      <c r="H10" s="298"/>
      <c r="I10" s="298"/>
      <c r="J10" s="298"/>
      <c r="K10" s="298"/>
      <c r="L10" s="298"/>
      <c r="M10" s="298"/>
      <c r="N10" s="298"/>
      <c r="O10" s="298"/>
      <c r="P10" s="11"/>
    </row>
    <row r="11" spans="2:16" s="14" customFormat="1" ht="15" customHeight="1" x14ac:dyDescent="0.25">
      <c r="B11" s="11"/>
      <c r="C11" s="298"/>
      <c r="D11" s="298"/>
      <c r="E11" s="298"/>
      <c r="F11" s="298"/>
      <c r="G11" s="298"/>
      <c r="H11" s="298"/>
      <c r="I11" s="298"/>
      <c r="J11" s="298"/>
      <c r="K11" s="298"/>
      <c r="L11" s="298"/>
      <c r="M11" s="298"/>
      <c r="N11" s="298"/>
      <c r="O11" s="298"/>
      <c r="P11" s="11"/>
    </row>
    <row r="12" spans="2:16" s="14" customFormat="1" ht="30" customHeight="1" x14ac:dyDescent="0.25">
      <c r="B12" s="11"/>
      <c r="C12" s="245" t="s">
        <v>241</v>
      </c>
      <c r="D12" s="245"/>
      <c r="E12" s="431" t="s">
        <v>242</v>
      </c>
      <c r="F12" s="431"/>
      <c r="G12" s="431"/>
      <c r="H12" s="431"/>
      <c r="I12" s="245" t="s">
        <v>243</v>
      </c>
      <c r="J12" s="245"/>
      <c r="K12" s="432" t="s">
        <v>472</v>
      </c>
      <c r="L12" s="432"/>
      <c r="M12" s="432"/>
      <c r="N12" s="432"/>
      <c r="O12" s="432"/>
      <c r="P12" s="11"/>
    </row>
    <row r="13" spans="2:16" s="14" customFormat="1" x14ac:dyDescent="0.25">
      <c r="B13" s="11"/>
      <c r="C13" s="315" t="s">
        <v>12</v>
      </c>
      <c r="D13" s="315"/>
      <c r="E13" s="382" t="s">
        <v>32</v>
      </c>
      <c r="F13" s="383"/>
      <c r="G13" s="383"/>
      <c r="H13" s="383"/>
      <c r="I13" s="383"/>
      <c r="J13" s="383"/>
      <c r="K13" s="383"/>
      <c r="L13" s="383"/>
      <c r="M13" s="383"/>
      <c r="N13" s="383"/>
      <c r="O13" s="383"/>
      <c r="P13" s="11"/>
    </row>
    <row r="14" spans="2:16" s="14" customFormat="1" x14ac:dyDescent="0.25">
      <c r="B14" s="11"/>
      <c r="C14" s="315" t="s">
        <v>244</v>
      </c>
      <c r="D14" s="315"/>
      <c r="E14" s="317" t="s">
        <v>473</v>
      </c>
      <c r="F14" s="317"/>
      <c r="G14" s="317"/>
      <c r="H14" s="317"/>
      <c r="I14" s="317"/>
      <c r="J14" s="317"/>
      <c r="K14" s="317"/>
      <c r="L14" s="317"/>
      <c r="M14" s="317"/>
      <c r="N14" s="317"/>
      <c r="O14" s="317"/>
      <c r="P14" s="11"/>
    </row>
    <row r="15" spans="2:16" s="14" customFormat="1" x14ac:dyDescent="0.25">
      <c r="B15" s="11"/>
      <c r="C15" s="384"/>
      <c r="D15" s="367"/>
      <c r="E15" s="367"/>
      <c r="F15" s="367"/>
      <c r="G15" s="367"/>
      <c r="H15" s="367"/>
      <c r="I15" s="367"/>
      <c r="J15" s="367"/>
      <c r="K15" s="367"/>
      <c r="L15" s="367"/>
      <c r="M15" s="367"/>
      <c r="N15" s="367"/>
      <c r="O15" s="368"/>
      <c r="P15" s="11"/>
    </row>
    <row r="16" spans="2:16" s="14" customFormat="1" x14ac:dyDescent="0.25">
      <c r="B16" s="11"/>
      <c r="C16" s="346" t="s">
        <v>246</v>
      </c>
      <c r="D16" s="346"/>
      <c r="E16" s="346"/>
      <c r="F16" s="346"/>
      <c r="G16" s="346"/>
      <c r="H16" s="346"/>
      <c r="I16" s="346"/>
      <c r="J16" s="346"/>
      <c r="K16" s="346"/>
      <c r="L16" s="346"/>
      <c r="M16" s="346"/>
      <c r="N16" s="346"/>
      <c r="O16" s="346"/>
      <c r="P16" s="11"/>
    </row>
    <row r="17" spans="2:16" s="14" customFormat="1" ht="36" customHeight="1" x14ac:dyDescent="0.25">
      <c r="B17" s="11"/>
      <c r="C17" s="315" t="s">
        <v>344</v>
      </c>
      <c r="D17" s="315"/>
      <c r="E17" s="323">
        <v>1</v>
      </c>
      <c r="F17" s="324"/>
      <c r="G17" s="325"/>
      <c r="H17" s="315" t="s">
        <v>20</v>
      </c>
      <c r="I17" s="315"/>
      <c r="J17" s="321" t="s">
        <v>248</v>
      </c>
      <c r="K17" s="322"/>
      <c r="L17" s="315" t="s">
        <v>22</v>
      </c>
      <c r="M17" s="315"/>
      <c r="N17" s="379">
        <v>0.8</v>
      </c>
      <c r="O17" s="379"/>
      <c r="P17" s="348"/>
    </row>
    <row r="18" spans="2:16" s="14" customFormat="1" ht="29.25" customHeight="1" x14ac:dyDescent="0.25">
      <c r="B18" s="11"/>
      <c r="C18" s="315" t="s">
        <v>249</v>
      </c>
      <c r="D18" s="315"/>
      <c r="E18" s="315" t="s">
        <v>345</v>
      </c>
      <c r="F18" s="315"/>
      <c r="G18" s="369" t="s">
        <v>474</v>
      </c>
      <c r="H18" s="370"/>
      <c r="I18" s="370"/>
      <c r="J18" s="370"/>
      <c r="K18" s="371"/>
      <c r="L18" s="284" t="s">
        <v>250</v>
      </c>
      <c r="M18" s="285"/>
      <c r="N18" s="372" t="s">
        <v>475</v>
      </c>
      <c r="O18" s="373"/>
      <c r="P18" s="348"/>
    </row>
    <row r="19" spans="2:16" s="14" customFormat="1" ht="27.75" customHeight="1" x14ac:dyDescent="0.25">
      <c r="B19" s="11"/>
      <c r="C19" s="315"/>
      <c r="D19" s="315"/>
      <c r="E19" s="315" t="s">
        <v>348</v>
      </c>
      <c r="F19" s="315"/>
      <c r="G19" s="369" t="s">
        <v>476</v>
      </c>
      <c r="H19" s="370"/>
      <c r="I19" s="370"/>
      <c r="J19" s="370"/>
      <c r="K19" s="371"/>
      <c r="L19" s="286"/>
      <c r="M19" s="287"/>
      <c r="N19" s="374"/>
      <c r="O19" s="375"/>
      <c r="P19" s="11"/>
    </row>
    <row r="20" spans="2:16" s="14" customFormat="1" ht="15.75" customHeight="1" x14ac:dyDescent="0.25">
      <c r="B20" s="11"/>
      <c r="C20" s="284" t="s">
        <v>252</v>
      </c>
      <c r="D20" s="285"/>
      <c r="E20" s="246" t="s">
        <v>253</v>
      </c>
      <c r="F20" s="274"/>
      <c r="G20" s="247"/>
      <c r="H20" s="255" t="s">
        <v>254</v>
      </c>
      <c r="I20" s="256"/>
      <c r="J20" s="246" t="s">
        <v>255</v>
      </c>
      <c r="K20" s="247"/>
      <c r="L20" s="252" t="s">
        <v>256</v>
      </c>
      <c r="M20" s="253"/>
      <c r="N20" s="253"/>
      <c r="O20" s="254"/>
      <c r="P20" s="11"/>
    </row>
    <row r="21" spans="2:16" s="14" customFormat="1" ht="15.75" customHeight="1" x14ac:dyDescent="0.25">
      <c r="B21" s="11"/>
      <c r="C21" s="329"/>
      <c r="D21" s="330"/>
      <c r="E21" s="248"/>
      <c r="F21" s="275"/>
      <c r="G21" s="249"/>
      <c r="H21" s="272"/>
      <c r="I21" s="273"/>
      <c r="J21" s="248"/>
      <c r="K21" s="249"/>
      <c r="L21" s="40" t="s">
        <v>257</v>
      </c>
      <c r="M21" s="40" t="s">
        <v>258</v>
      </c>
      <c r="N21" s="40" t="s">
        <v>259</v>
      </c>
      <c r="O21" s="40" t="s">
        <v>260</v>
      </c>
      <c r="P21" s="11"/>
    </row>
    <row r="22" spans="2:16" s="14" customFormat="1" ht="15.75" customHeight="1" x14ac:dyDescent="0.25">
      <c r="B22" s="11"/>
      <c r="C22" s="286"/>
      <c r="D22" s="287"/>
      <c r="E22" s="250"/>
      <c r="F22" s="276"/>
      <c r="G22" s="251"/>
      <c r="H22" s="257"/>
      <c r="I22" s="258"/>
      <c r="J22" s="250"/>
      <c r="K22" s="251"/>
      <c r="L22" s="129" t="s">
        <v>477</v>
      </c>
      <c r="M22" s="137" t="s">
        <v>478</v>
      </c>
      <c r="N22" s="135" t="s">
        <v>479</v>
      </c>
      <c r="O22" s="132" t="s">
        <v>480</v>
      </c>
      <c r="P22" s="11"/>
    </row>
    <row r="23" spans="2:16" s="14" customFormat="1" ht="26.25" customHeight="1" x14ac:dyDescent="0.25">
      <c r="B23" s="11"/>
      <c r="C23" s="315" t="s">
        <v>355</v>
      </c>
      <c r="D23" s="315"/>
      <c r="E23" s="482" t="s">
        <v>481</v>
      </c>
      <c r="F23" s="482"/>
      <c r="G23" s="482"/>
      <c r="H23" s="390" t="s">
        <v>263</v>
      </c>
      <c r="I23" s="256"/>
      <c r="J23" s="266" t="s">
        <v>41</v>
      </c>
      <c r="K23" s="266"/>
      <c r="L23" s="315" t="s">
        <v>264</v>
      </c>
      <c r="M23" s="315"/>
      <c r="N23" s="266" t="s">
        <v>41</v>
      </c>
      <c r="O23" s="266"/>
      <c r="P23" s="11"/>
    </row>
    <row r="24" spans="2:16" s="14" customFormat="1" ht="26.25" customHeight="1" x14ac:dyDescent="0.25">
      <c r="B24" s="11"/>
      <c r="C24" s="315" t="s">
        <v>357</v>
      </c>
      <c r="D24" s="315"/>
      <c r="E24" s="482" t="s">
        <v>481</v>
      </c>
      <c r="F24" s="482"/>
      <c r="G24" s="482"/>
      <c r="H24" s="391"/>
      <c r="I24" s="258"/>
      <c r="J24" s="266"/>
      <c r="K24" s="266"/>
      <c r="L24" s="315"/>
      <c r="M24" s="315"/>
      <c r="N24" s="266"/>
      <c r="O24" s="266"/>
      <c r="P24" s="11"/>
    </row>
    <row r="25" spans="2:16" s="14" customFormat="1" ht="15.75" customHeight="1" x14ac:dyDescent="0.25">
      <c r="B25" s="11"/>
      <c r="C25" s="10"/>
      <c r="D25" s="10"/>
      <c r="E25" s="36"/>
      <c r="F25" s="36"/>
      <c r="G25" s="10"/>
      <c r="H25" s="10"/>
      <c r="I25" s="10"/>
      <c r="J25" s="36"/>
      <c r="K25" s="36"/>
      <c r="L25" s="10"/>
      <c r="M25" s="10"/>
      <c r="N25" s="36"/>
      <c r="O25" s="36"/>
      <c r="P25" s="11"/>
    </row>
    <row r="26" spans="2:16" s="14" customFormat="1" ht="15" customHeight="1" x14ac:dyDescent="0.25">
      <c r="B26" s="11"/>
      <c r="C26" s="346" t="s">
        <v>265</v>
      </c>
      <c r="D26" s="346"/>
      <c r="E26" s="346"/>
      <c r="F26" s="346"/>
      <c r="G26" s="346"/>
      <c r="H26" s="346"/>
      <c r="I26" s="346"/>
      <c r="J26" s="347"/>
      <c r="K26" s="347"/>
      <c r="L26" s="347"/>
      <c r="M26" s="347"/>
      <c r="N26" s="347"/>
      <c r="O26" s="347"/>
      <c r="P26" s="11"/>
    </row>
    <row r="27" spans="2:16" s="14" customFormat="1" ht="15" customHeight="1" x14ac:dyDescent="0.25">
      <c r="B27" s="11"/>
      <c r="C27" s="367"/>
      <c r="D27" s="367"/>
      <c r="E27" s="367"/>
      <c r="F27" s="367"/>
      <c r="G27" s="367"/>
      <c r="H27" s="367"/>
      <c r="I27" s="368"/>
      <c r="J27" s="386" t="s">
        <v>358</v>
      </c>
      <c r="K27" s="387"/>
      <c r="L27" s="387"/>
      <c r="M27" s="387"/>
      <c r="N27" s="387"/>
      <c r="O27" s="387"/>
      <c r="P27" s="348"/>
    </row>
    <row r="28" spans="2:16" s="14" customFormat="1" x14ac:dyDescent="0.25">
      <c r="B28" s="11"/>
      <c r="C28" s="367"/>
      <c r="D28" s="367"/>
      <c r="E28" s="367"/>
      <c r="F28" s="367"/>
      <c r="G28" s="367"/>
      <c r="H28" s="367"/>
      <c r="I28" s="368"/>
      <c r="J28" s="483" t="s">
        <v>482</v>
      </c>
      <c r="K28" s="483"/>
      <c r="L28" s="483"/>
      <c r="M28" s="483"/>
      <c r="N28" s="483"/>
      <c r="O28" s="484"/>
      <c r="P28" s="348"/>
    </row>
    <row r="29" spans="2:16" s="14" customFormat="1" x14ac:dyDescent="0.25">
      <c r="B29" s="11"/>
      <c r="C29" s="367"/>
      <c r="D29" s="367"/>
      <c r="E29" s="367"/>
      <c r="F29" s="367"/>
      <c r="G29" s="367"/>
      <c r="H29" s="367"/>
      <c r="I29" s="368"/>
      <c r="J29" s="483"/>
      <c r="K29" s="483"/>
      <c r="L29" s="483"/>
      <c r="M29" s="483"/>
      <c r="N29" s="483"/>
      <c r="O29" s="484"/>
      <c r="P29" s="11"/>
    </row>
    <row r="30" spans="2:16" s="14" customFormat="1" ht="66" customHeight="1" x14ac:dyDescent="0.25">
      <c r="B30" s="11"/>
      <c r="C30" s="367"/>
      <c r="D30" s="367"/>
      <c r="E30" s="367"/>
      <c r="F30" s="367"/>
      <c r="G30" s="367"/>
      <c r="H30" s="367"/>
      <c r="I30" s="368"/>
      <c r="J30" s="483"/>
      <c r="K30" s="483"/>
      <c r="L30" s="483"/>
      <c r="M30" s="483"/>
      <c r="N30" s="483"/>
      <c r="O30" s="484"/>
      <c r="P30" s="11"/>
    </row>
    <row r="31" spans="2:16" s="14" customFormat="1" ht="50.1" customHeight="1" x14ac:dyDescent="0.25">
      <c r="B31" s="11"/>
      <c r="C31" s="367"/>
      <c r="D31" s="367"/>
      <c r="E31" s="367"/>
      <c r="F31" s="367"/>
      <c r="G31" s="367"/>
      <c r="H31" s="367"/>
      <c r="I31" s="368"/>
      <c r="J31" s="483"/>
      <c r="K31" s="483"/>
      <c r="L31" s="483"/>
      <c r="M31" s="483"/>
      <c r="N31" s="483"/>
      <c r="O31" s="484"/>
      <c r="P31" s="11"/>
    </row>
    <row r="32" spans="2:16" s="14" customFormat="1" ht="244.5" customHeight="1" x14ac:dyDescent="0.25">
      <c r="B32" s="11"/>
      <c r="C32" s="367"/>
      <c r="D32" s="367"/>
      <c r="E32" s="367"/>
      <c r="F32" s="367"/>
      <c r="G32" s="367"/>
      <c r="H32" s="367"/>
      <c r="I32" s="368"/>
      <c r="J32" s="483"/>
      <c r="K32" s="483"/>
      <c r="L32" s="483"/>
      <c r="M32" s="483"/>
      <c r="N32" s="483"/>
      <c r="O32" s="484"/>
      <c r="P32" s="11"/>
    </row>
    <row r="33" spans="2:16" s="14" customFormat="1" ht="244.5" customHeight="1" x14ac:dyDescent="0.25">
      <c r="B33" s="11"/>
      <c r="C33" s="367"/>
      <c r="D33" s="367"/>
      <c r="E33" s="367"/>
      <c r="F33" s="367"/>
      <c r="G33" s="367"/>
      <c r="H33" s="367"/>
      <c r="I33" s="368"/>
      <c r="J33" s="483"/>
      <c r="K33" s="483"/>
      <c r="L33" s="483"/>
      <c r="M33" s="483"/>
      <c r="N33" s="483"/>
      <c r="O33" s="484"/>
      <c r="P33" s="11"/>
    </row>
    <row r="34" spans="2:16" s="14" customFormat="1" ht="195.95" customHeight="1" x14ac:dyDescent="0.25">
      <c r="B34" s="11"/>
      <c r="C34" s="367"/>
      <c r="D34" s="367"/>
      <c r="E34" s="367"/>
      <c r="F34" s="367"/>
      <c r="G34" s="367"/>
      <c r="H34" s="367"/>
      <c r="I34" s="368"/>
      <c r="J34" s="483"/>
      <c r="K34" s="483"/>
      <c r="L34" s="483"/>
      <c r="M34" s="483"/>
      <c r="N34" s="483"/>
      <c r="O34" s="484"/>
      <c r="P34" s="11"/>
    </row>
    <row r="35" spans="2:16" s="14" customFormat="1" x14ac:dyDescent="0.25">
      <c r="B35" s="11"/>
      <c r="C35" s="367"/>
      <c r="D35" s="367"/>
      <c r="E35" s="367"/>
      <c r="F35" s="367"/>
      <c r="G35" s="367"/>
      <c r="H35" s="367"/>
      <c r="I35" s="368"/>
      <c r="J35" s="354" t="s">
        <v>361</v>
      </c>
      <c r="K35" s="355"/>
      <c r="L35" s="355"/>
      <c r="M35" s="355"/>
      <c r="N35" s="355"/>
      <c r="O35" s="355"/>
      <c r="P35" s="11"/>
    </row>
    <row r="36" spans="2:16" s="14" customFormat="1" x14ac:dyDescent="0.25">
      <c r="B36" s="11"/>
      <c r="C36" s="367"/>
      <c r="D36" s="367"/>
      <c r="E36" s="367"/>
      <c r="F36" s="367"/>
      <c r="G36" s="367"/>
      <c r="H36" s="367"/>
      <c r="I36" s="368"/>
      <c r="J36" s="485" t="s">
        <v>483</v>
      </c>
      <c r="K36" s="486"/>
      <c r="L36" s="486"/>
      <c r="M36" s="486"/>
      <c r="N36" s="486"/>
      <c r="O36" s="486"/>
      <c r="P36" s="11"/>
    </row>
    <row r="37" spans="2:16" s="14" customFormat="1" x14ac:dyDescent="0.25">
      <c r="B37" s="11"/>
      <c r="C37" s="367"/>
      <c r="D37" s="367"/>
      <c r="E37" s="367"/>
      <c r="F37" s="367"/>
      <c r="G37" s="367"/>
      <c r="H37" s="367"/>
      <c r="I37" s="368"/>
      <c r="J37" s="487"/>
      <c r="K37" s="488"/>
      <c r="L37" s="488"/>
      <c r="M37" s="488"/>
      <c r="N37" s="488"/>
      <c r="O37" s="488"/>
      <c r="P37" s="11"/>
    </row>
    <row r="38" spans="2:16" s="14" customFormat="1" ht="15.75" customHeight="1" x14ac:dyDescent="0.25">
      <c r="B38" s="11"/>
      <c r="C38" s="367"/>
      <c r="D38" s="367"/>
      <c r="E38" s="367"/>
      <c r="F38" s="367"/>
      <c r="G38" s="367"/>
      <c r="H38" s="367"/>
      <c r="I38" s="368"/>
      <c r="J38" s="487"/>
      <c r="K38" s="488"/>
      <c r="L38" s="488"/>
      <c r="M38" s="488"/>
      <c r="N38" s="488"/>
      <c r="O38" s="488"/>
      <c r="P38" s="11"/>
    </row>
    <row r="39" spans="2:16" s="14" customFormat="1" ht="15.75" customHeight="1" x14ac:dyDescent="0.25">
      <c r="B39" s="11"/>
      <c r="C39" s="367"/>
      <c r="D39" s="367"/>
      <c r="E39" s="367"/>
      <c r="F39" s="367"/>
      <c r="G39" s="367"/>
      <c r="H39" s="367"/>
      <c r="I39" s="368"/>
      <c r="J39" s="487"/>
      <c r="K39" s="488"/>
      <c r="L39" s="488"/>
      <c r="M39" s="488"/>
      <c r="N39" s="488"/>
      <c r="O39" s="488"/>
      <c r="P39" s="11"/>
    </row>
    <row r="40" spans="2:16" s="14" customFormat="1" x14ac:dyDescent="0.25">
      <c r="B40" s="11"/>
      <c r="C40" s="367"/>
      <c r="D40" s="367"/>
      <c r="E40" s="367"/>
      <c r="F40" s="367"/>
      <c r="G40" s="367"/>
      <c r="H40" s="367"/>
      <c r="I40" s="368"/>
      <c r="J40" s="487"/>
      <c r="K40" s="488"/>
      <c r="L40" s="488"/>
      <c r="M40" s="488"/>
      <c r="N40" s="488"/>
      <c r="O40" s="488"/>
      <c r="P40" s="11"/>
    </row>
    <row r="41" spans="2:16" s="14" customFormat="1" ht="16.5" customHeight="1" x14ac:dyDescent="0.25">
      <c r="B41" s="11"/>
      <c r="C41" s="367"/>
      <c r="D41" s="367"/>
      <c r="E41" s="367"/>
      <c r="F41" s="367"/>
      <c r="G41" s="367"/>
      <c r="H41" s="367"/>
      <c r="I41" s="368"/>
      <c r="J41" s="489"/>
      <c r="K41" s="490"/>
      <c r="L41" s="490"/>
      <c r="M41" s="490"/>
      <c r="N41" s="490"/>
      <c r="O41" s="490"/>
      <c r="P41" s="11"/>
    </row>
    <row r="42" spans="2:16" s="14" customFormat="1" ht="15.75" customHeight="1" x14ac:dyDescent="0.25">
      <c r="B42" s="11"/>
      <c r="C42" s="367"/>
      <c r="D42" s="367"/>
      <c r="E42" s="367"/>
      <c r="F42" s="367"/>
      <c r="G42" s="367"/>
      <c r="H42" s="367"/>
      <c r="I42" s="368"/>
      <c r="J42" s="354" t="s">
        <v>270</v>
      </c>
      <c r="K42" s="355"/>
      <c r="L42" s="355"/>
      <c r="M42" s="355"/>
      <c r="N42" s="355"/>
      <c r="O42" s="355"/>
      <c r="P42" s="11"/>
    </row>
    <row r="43" spans="2:16" s="14" customFormat="1" ht="15.75" customHeight="1" x14ac:dyDescent="0.25">
      <c r="B43" s="11"/>
      <c r="C43" s="367"/>
      <c r="D43" s="367"/>
      <c r="E43" s="367"/>
      <c r="F43" s="367"/>
      <c r="G43" s="367"/>
      <c r="H43" s="367"/>
      <c r="I43" s="368"/>
      <c r="J43" s="361" t="str">
        <f>E14</f>
        <v>Oficina de Desarrollo Académico</v>
      </c>
      <c r="K43" s="362"/>
      <c r="L43" s="362"/>
      <c r="M43" s="362"/>
      <c r="N43" s="362"/>
      <c r="O43" s="362"/>
      <c r="P43" s="11"/>
    </row>
    <row r="44" spans="2:16" s="14" customFormat="1" ht="16.5" customHeight="1" x14ac:dyDescent="0.25">
      <c r="B44" s="11"/>
      <c r="C44" s="367"/>
      <c r="D44" s="367"/>
      <c r="E44" s="367"/>
      <c r="F44" s="367"/>
      <c r="G44" s="367"/>
      <c r="H44" s="367"/>
      <c r="I44" s="368"/>
      <c r="J44" s="388"/>
      <c r="K44" s="389"/>
      <c r="L44" s="389"/>
      <c r="M44" s="389"/>
      <c r="N44" s="389"/>
      <c r="O44" s="389"/>
      <c r="P44" s="11"/>
    </row>
    <row r="45" spans="2:16" s="14" customFormat="1" ht="16.5" customHeight="1" x14ac:dyDescent="0.25">
      <c r="B45" s="11"/>
      <c r="C45" s="5"/>
      <c r="D45" s="5"/>
      <c r="E45" s="5"/>
      <c r="F45" s="5"/>
      <c r="G45" s="5"/>
      <c r="H45" s="5"/>
      <c r="I45" s="5"/>
      <c r="J45" s="5"/>
      <c r="K45" s="5"/>
      <c r="L45" s="5"/>
      <c r="M45" s="5"/>
      <c r="N45" s="5"/>
      <c r="O45" s="5"/>
      <c r="P45" s="11"/>
    </row>
    <row r="46" spans="2:16" s="17" customFormat="1" ht="15" customHeight="1" x14ac:dyDescent="0.25">
      <c r="B46" s="16"/>
      <c r="C46" s="363" t="s">
        <v>271</v>
      </c>
      <c r="D46" s="365"/>
      <c r="E46" s="365"/>
      <c r="F46" s="365"/>
      <c r="G46" s="365"/>
      <c r="H46" s="365"/>
      <c r="I46" s="365"/>
      <c r="J46" s="365"/>
      <c r="K46" s="365"/>
      <c r="L46" s="365"/>
      <c r="M46" s="365"/>
      <c r="N46" s="365"/>
      <c r="O46" s="366"/>
      <c r="P46" s="16"/>
    </row>
    <row r="47" spans="2:16" s="17" customFormat="1" x14ac:dyDescent="0.25">
      <c r="B47" s="16"/>
      <c r="C47" s="52" t="s">
        <v>9</v>
      </c>
      <c r="D47" s="40" t="str">
        <f ca="1">IF(J23="MENSUAL","ENERO",IF(J23="TRIMESTRAL","MARZO",IF(J23="SEMESTRAL","JUNIO",IF(J23="ANUAL",YEAR(TODAY()),""))))</f>
        <v>JUNIO</v>
      </c>
      <c r="E47" s="154" t="s">
        <v>273</v>
      </c>
      <c r="F47" s="40" t="str">
        <f>IF(J23="MENSUAL","MARZO",IF(J23="TRIMESTRAL","SEPTIEMBRE",""))</f>
        <v/>
      </c>
      <c r="G47" s="40" t="str">
        <f>IF(J23="MENSUAL","ABRIL",IF(J23="TRIMESTRAL","DICIEMBRE",""))</f>
        <v/>
      </c>
      <c r="H47" s="40" t="str">
        <f>IF(J23="MENSUAL","MAYO","")</f>
        <v/>
      </c>
      <c r="I47" s="40" t="str">
        <f>IF(J23="MENSUAL","JUNIO","")</f>
        <v/>
      </c>
      <c r="J47" s="40" t="str">
        <f>IF(J23="MENSUAL","JULIO","")</f>
        <v/>
      </c>
      <c r="K47" s="40" t="str">
        <f>IF(J23="MENSUAL","AGOSTO","")</f>
        <v/>
      </c>
      <c r="L47" s="40" t="str">
        <f>IF(J23="MENSUAL","SEPTIEMBRE","")</f>
        <v/>
      </c>
      <c r="M47" s="40" t="str">
        <f>IF(J23="MENSUAL","OCTUBRE","")</f>
        <v/>
      </c>
      <c r="N47" s="40" t="str">
        <f>IF(J23="MENSUAL","NOVIEMBRE","")</f>
        <v/>
      </c>
      <c r="O47" s="40" t="str">
        <f>IF(J23="MENSUAL","DICIEMBRE","")</f>
        <v/>
      </c>
      <c r="P47" s="16"/>
    </row>
    <row r="48" spans="2:16" s="17" customFormat="1" ht="114.75" customHeight="1" x14ac:dyDescent="0.25">
      <c r="B48" s="16"/>
      <c r="C48" s="53" t="str">
        <f>G18</f>
        <v>Número de graduados oportunos por programa académico (Plan de estudios y/o Ruta de aprendizaje + 1 semestre) * 100</v>
      </c>
      <c r="D48" s="152">
        <v>743</v>
      </c>
      <c r="E48" s="156">
        <v>815</v>
      </c>
      <c r="F48" s="153"/>
      <c r="G48" s="94"/>
      <c r="H48" s="94"/>
      <c r="I48" s="94"/>
      <c r="J48" s="94"/>
      <c r="K48" s="94"/>
      <c r="L48" s="94"/>
      <c r="M48" s="94"/>
      <c r="N48" s="94"/>
      <c r="O48" s="94"/>
      <c r="P48" s="16"/>
    </row>
    <row r="49" spans="1:28" s="17" customFormat="1" ht="60" x14ac:dyDescent="0.25">
      <c r="B49" s="16"/>
      <c r="C49" s="53" t="str">
        <f>G19</f>
        <v>Total de estudiantes graduados en el semestre por programa académico</v>
      </c>
      <c r="D49" s="152">
        <v>1048</v>
      </c>
      <c r="E49" s="156">
        <v>1048</v>
      </c>
      <c r="F49" s="153"/>
      <c r="G49" s="94"/>
      <c r="H49" s="94"/>
      <c r="I49" s="94"/>
      <c r="J49" s="94"/>
      <c r="K49" s="94"/>
      <c r="L49" s="94"/>
      <c r="M49" s="94"/>
      <c r="N49" s="94"/>
      <c r="O49" s="94"/>
      <c r="P49" s="18"/>
    </row>
    <row r="50" spans="1:28" s="17" customFormat="1" x14ac:dyDescent="0.25">
      <c r="B50" s="16"/>
      <c r="C50" s="2" t="s">
        <v>274</v>
      </c>
      <c r="D50" s="60">
        <f>IFERROR(IF($E$17=1,D48/D49,IF($E$17=2,D48,"")),"")</f>
        <v>0.70896946564885499</v>
      </c>
      <c r="E50" s="155">
        <f t="shared" ref="E50:O50" si="0">IFERROR(IF($E$17=1,E48/E49,IF($E$17=2,E48,"")),"")</f>
        <v>0.77767175572519087</v>
      </c>
      <c r="F50" s="60"/>
      <c r="G50" s="60" t="str">
        <f t="shared" si="0"/>
        <v/>
      </c>
      <c r="H50" s="60" t="str">
        <f t="shared" si="0"/>
        <v/>
      </c>
      <c r="I50" s="60" t="str">
        <f t="shared" si="0"/>
        <v/>
      </c>
      <c r="J50" s="60" t="str">
        <f t="shared" si="0"/>
        <v/>
      </c>
      <c r="K50" s="60" t="str">
        <f t="shared" si="0"/>
        <v/>
      </c>
      <c r="L50" s="60" t="str">
        <f t="shared" si="0"/>
        <v/>
      </c>
      <c r="M50" s="60" t="str">
        <f t="shared" si="0"/>
        <v/>
      </c>
      <c r="N50" s="60" t="str">
        <f t="shared" si="0"/>
        <v/>
      </c>
      <c r="O50" s="60" t="str">
        <f t="shared" si="0"/>
        <v/>
      </c>
      <c r="P50" s="16"/>
    </row>
    <row r="51" spans="1:28" s="17" customFormat="1" x14ac:dyDescent="0.25">
      <c r="B51" s="16"/>
      <c r="C51" s="3" t="s">
        <v>275</v>
      </c>
      <c r="D51" s="60">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0.8</v>
      </c>
      <c r="E51" s="60">
        <v>0.8</v>
      </c>
      <c r="F51" s="60" t="str">
        <f>IF(AND(N23="ANUAL",J23="MENSUAL"),N17/12+E51,IF(AND(N23="ANUAL",J23="TRIMESTRAL"),N17/4+E51,IF(AND(N23="SEMESTRAL",J23="MENSUAL"),N17/6+E51,IF(AND(N23="SEMESTRAL",J23="TRIMESTRAL"),N17/2,IF(AND(N23="TRIMESTRAL",J23="MENSUAL"),N17/3+E51,IF(AND(N23="TRIMESTRAL",J23="TRIMESTRAL"),N17,IF(AND(N23="MENSUAL",J23="MENSUAL"),N17,"")))))))</f>
        <v/>
      </c>
      <c r="G51" s="60" t="str">
        <f>IF(AND(N23="ANUAL",J23="MENSUAL"),N17/12+F51,IF(AND(N23="ANUAL",J23="TRIMESTRAL"),N17/4+F51,IF(AND(N23="SEMESTRAL",J23="MENSUAL"),N17/6+F51,IF(AND(N23="SEMESTRAL",J23="TRIMESTRAL"),N17/2+F51,IF(AND(N23="TRIMESTRAL",J23="MENSUAL"),N17/3,IF(AND(N23="TRIMESTRAL",J23="TRIMESTRAL"),N17,IF(AND(N23="MENSUAL",J23="MENSUAL"),N17,"")))))))</f>
        <v/>
      </c>
      <c r="H51" s="60" t="str">
        <f>IF(AND($N$23="ANUAL",$J$23="MENSUAL"),$N$17/12+G51,IF(AND(N23="SEMESTRAL",J23="MENSUAL"),N17/6+G51,IF(AND(N23="TRIMESTRAL",J23="MENSUAL"),N17/3+G51,IF(AND(N23="MENSUAL",J23="MENSUAL"),N17,""))))</f>
        <v/>
      </c>
      <c r="I51" s="60" t="str">
        <f>IF(AND($N$23="ANUAL",$J$23="MENSUAL"),$N$17/12+H51,IF(AND(N23="SEMESTRAL",J23="MENSUAL"),N17/6+H51,IF(AND(N23="TRIMESTRAL",J23="MENSUAL"),N17/3+H51,IF(AND(N23="MENSUAL",J23="MENSUAL"),N17,""))))</f>
        <v/>
      </c>
      <c r="J51" s="60" t="str">
        <f>IF(AND($N$23="ANUAL",$J$23="MENSUAL"),$N$17/12+I51,IF(AND(N23="SEMESTRAL",J23="MENSUAL"),N17/6,IF(AND(N23="TRIMESTRAL",J23="MENSUAL"),N17/3,IF(AND(N23="MENSUAL",J23="MENSUAL"),N17,""))))</f>
        <v/>
      </c>
      <c r="K51" s="60" t="str">
        <f>IF(AND($N$23="ANUAL",$J$23="MENSUAL"),$N$17/12+J51,IF(AND(N23="SEMESTRAL",J23="MENSUAL"),N17/6+J51,IF(AND(N23="TRIMESTRAL",J23="MENSUAL"),N17/3+J51,IF(AND(N23="MENSUAL",J23="MENSUAL"),N17,""))))</f>
        <v/>
      </c>
      <c r="L51" s="60" t="str">
        <f>IF(AND($N$23="ANUAL",$J$23="MENSUAL"),$N$17/12+K51,IF(AND(N23="SEMESTRAL",J23="MENSUAL"),N17/6+K51,IF(AND(N23="TRIMESTRAL",J23="MENSUAL"),N17/3+K51,IF(AND(N23="MENSUAL",J23="MENSUAL"),N17,""))))</f>
        <v/>
      </c>
      <c r="M51" s="60" t="str">
        <f>IF(AND($N$23="ANUAL",$J$23="MENSUAL"),$N$17/12+L51,IF(AND(N23="SEMESTRAL",J23="MENSUAL"),N17/6+L51,IF(AND(N23="TRIMESTRAL",J23="MENSUAL"),N17/3,IF(AND(N23="MENSUAL",J23="MENSUAL"),N17,""))))</f>
        <v/>
      </c>
      <c r="N51" s="60" t="str">
        <f>IF(AND($N$23="ANUAL",$J$23="MENSUAL"),$N$17/12+M51,IF(AND(N23="SEMESTRAL",J23="MENSUAL"),N17/6+M51,IF(AND(N23="TRIMESTRAL",J23="MENSUAL"),N17/3+M51,IF(AND(N23="MENSUAL",J23="MENSUAL"),N17,""))))</f>
        <v/>
      </c>
      <c r="O51" s="60" t="str">
        <f>IF(AND($N$23="ANUAL",$J$23="MENSUAL"),$N$17/12+N51,IF(AND(N23="SEMESTRAL",J23="MENSUAL"),N17/6+N51,IF(AND(N23="TRIMESTRAL",J23="MENSUAL"),N17/3+N51,IF(AND(N23="MENSUAL",J23="MENSUAL"),N17,""))))</f>
        <v/>
      </c>
      <c r="P51" s="16"/>
    </row>
    <row r="52" spans="1:28" s="17" customFormat="1" x14ac:dyDescent="0.25">
      <c r="B52" s="16"/>
      <c r="C52" s="5"/>
      <c r="D52" s="5"/>
      <c r="E52" s="5"/>
      <c r="F52" s="5"/>
      <c r="G52" s="5"/>
      <c r="H52" s="5"/>
      <c r="I52" s="5"/>
      <c r="J52" s="5"/>
      <c r="K52" s="5"/>
      <c r="L52" s="5"/>
      <c r="M52" s="5"/>
      <c r="N52" s="5"/>
      <c r="O52" s="5"/>
      <c r="P52" s="16"/>
    </row>
    <row r="53" spans="1:28" s="25" customFormat="1" x14ac:dyDescent="0.2">
      <c r="A53" s="27"/>
      <c r="B53" s="1"/>
      <c r="C53" s="333" t="s">
        <v>254</v>
      </c>
      <c r="D53" s="333"/>
      <c r="E53" s="333"/>
      <c r="F53" s="333"/>
      <c r="G53" s="333"/>
      <c r="H53" s="333"/>
      <c r="I53" s="333"/>
      <c r="J53" s="333"/>
      <c r="K53" s="333"/>
      <c r="L53" s="333"/>
      <c r="M53" s="333"/>
      <c r="N53" s="333"/>
      <c r="O53" s="333"/>
      <c r="P53" s="1"/>
      <c r="Q53" s="27"/>
      <c r="R53" s="27"/>
      <c r="S53" s="27"/>
      <c r="T53" s="27"/>
      <c r="U53" s="27"/>
      <c r="V53" s="27"/>
      <c r="W53" s="27"/>
      <c r="X53" s="27"/>
      <c r="Y53" s="27"/>
      <c r="Z53" s="27"/>
      <c r="AA53" s="27"/>
      <c r="AB53" s="27"/>
    </row>
    <row r="54" spans="1:28" s="25" customFormat="1" x14ac:dyDescent="0.2">
      <c r="A54" s="27"/>
      <c r="B54" s="1"/>
      <c r="C54" s="335" t="s">
        <v>276</v>
      </c>
      <c r="D54" s="335"/>
      <c r="E54" s="335"/>
      <c r="F54" s="335"/>
      <c r="G54" s="335" t="s">
        <v>277</v>
      </c>
      <c r="H54" s="335"/>
      <c r="I54" s="335"/>
      <c r="J54" s="335"/>
      <c r="K54" s="335" t="s">
        <v>278</v>
      </c>
      <c r="L54" s="335"/>
      <c r="M54" s="335"/>
      <c r="N54" s="335"/>
      <c r="O54" s="335"/>
      <c r="P54" s="1"/>
      <c r="Q54" s="27"/>
      <c r="R54" s="27"/>
      <c r="S54" s="27"/>
      <c r="T54" s="27"/>
      <c r="U54" s="27"/>
      <c r="V54" s="27"/>
      <c r="W54" s="27"/>
      <c r="X54" s="27"/>
      <c r="Y54" s="27"/>
      <c r="Z54" s="27"/>
      <c r="AA54" s="27"/>
      <c r="AB54" s="27"/>
    </row>
    <row r="55" spans="1:28" s="25" customFormat="1" ht="161.25" customHeight="1" x14ac:dyDescent="0.2">
      <c r="A55" s="27"/>
      <c r="B55" s="1"/>
      <c r="C55" s="455" t="s">
        <v>484</v>
      </c>
      <c r="D55" s="455"/>
      <c r="E55" s="455"/>
      <c r="F55" s="455"/>
      <c r="G55" s="458">
        <f>184/218</f>
        <v>0.84403669724770647</v>
      </c>
      <c r="H55" s="458"/>
      <c r="I55" s="458"/>
      <c r="J55" s="458"/>
      <c r="K55" s="464" t="s">
        <v>485</v>
      </c>
      <c r="L55" s="465"/>
      <c r="M55" s="465"/>
      <c r="N55" s="465"/>
      <c r="O55" s="466"/>
      <c r="P55" s="174"/>
      <c r="Q55" s="27"/>
      <c r="R55" s="27"/>
      <c r="S55" s="27"/>
      <c r="T55" s="27"/>
      <c r="U55" s="27"/>
      <c r="V55" s="27"/>
      <c r="W55" s="27"/>
      <c r="X55" s="27"/>
      <c r="Y55" s="27"/>
      <c r="Z55" s="27"/>
      <c r="AA55" s="27"/>
      <c r="AB55" s="27"/>
    </row>
    <row r="56" spans="1:28" s="25" customFormat="1" ht="223.5" customHeight="1" x14ac:dyDescent="0.2">
      <c r="A56" s="27"/>
      <c r="B56" s="1"/>
      <c r="C56" s="462" t="s">
        <v>486</v>
      </c>
      <c r="D56" s="463"/>
      <c r="E56" s="463"/>
      <c r="F56" s="463"/>
      <c r="G56" s="458">
        <f>44/60</f>
        <v>0.73333333333333328</v>
      </c>
      <c r="H56" s="458"/>
      <c r="I56" s="458"/>
      <c r="J56" s="458"/>
      <c r="K56" s="417" t="s">
        <v>487</v>
      </c>
      <c r="L56" s="418"/>
      <c r="M56" s="418"/>
      <c r="N56" s="418"/>
      <c r="O56" s="419"/>
      <c r="P56" s="174"/>
      <c r="Q56" s="27"/>
      <c r="R56" s="27"/>
      <c r="S56" s="27"/>
      <c r="T56" s="27"/>
      <c r="U56" s="27"/>
      <c r="V56" s="27"/>
      <c r="W56" s="27"/>
      <c r="X56" s="27"/>
      <c r="Y56" s="27"/>
      <c r="Z56" s="27"/>
      <c r="AA56" s="27"/>
      <c r="AB56" s="27"/>
    </row>
    <row r="57" spans="1:28" s="25" customFormat="1" ht="170.25" customHeight="1" x14ac:dyDescent="0.2">
      <c r="A57" s="27"/>
      <c r="B57" s="1"/>
      <c r="C57" s="455" t="s">
        <v>430</v>
      </c>
      <c r="D57" s="455"/>
      <c r="E57" s="455"/>
      <c r="F57" s="455"/>
      <c r="G57" s="458">
        <f>99/119</f>
        <v>0.83193277310924374</v>
      </c>
      <c r="H57" s="458"/>
      <c r="I57" s="458"/>
      <c r="J57" s="458"/>
      <c r="K57" s="464" t="s">
        <v>488</v>
      </c>
      <c r="L57" s="465"/>
      <c r="M57" s="465"/>
      <c r="N57" s="465"/>
      <c r="O57" s="466"/>
      <c r="P57" s="174"/>
      <c r="Q57" s="27"/>
      <c r="R57" s="27"/>
      <c r="S57" s="27"/>
      <c r="T57" s="27"/>
      <c r="U57" s="27"/>
      <c r="V57" s="27"/>
      <c r="W57" s="27"/>
      <c r="X57" s="27"/>
      <c r="Y57" s="27"/>
      <c r="Z57" s="27"/>
      <c r="AA57" s="27"/>
      <c r="AB57" s="27"/>
    </row>
    <row r="58" spans="1:28" s="25" customFormat="1" ht="125.25" customHeight="1" x14ac:dyDescent="0.2">
      <c r="A58" s="27"/>
      <c r="B58" s="1"/>
      <c r="C58" s="473" t="s">
        <v>315</v>
      </c>
      <c r="D58" s="474"/>
      <c r="E58" s="474"/>
      <c r="F58" s="475"/>
      <c r="G58" s="458">
        <f>6/6</f>
        <v>1</v>
      </c>
      <c r="H58" s="458"/>
      <c r="I58" s="458"/>
      <c r="J58" s="458"/>
      <c r="K58" s="479" t="s">
        <v>489</v>
      </c>
      <c r="L58" s="480"/>
      <c r="M58" s="480"/>
      <c r="N58" s="480"/>
      <c r="O58" s="481"/>
      <c r="P58" s="174"/>
      <c r="Q58" s="27"/>
      <c r="R58" s="27"/>
      <c r="S58" s="27"/>
      <c r="T58" s="27"/>
      <c r="U58" s="27"/>
      <c r="V58" s="27"/>
      <c r="W58" s="27"/>
      <c r="X58" s="27"/>
      <c r="Y58" s="27"/>
      <c r="Z58" s="27"/>
      <c r="AA58" s="27"/>
      <c r="AB58" s="27"/>
    </row>
    <row r="59" spans="1:28" s="25" customFormat="1" ht="112.5" customHeight="1" x14ac:dyDescent="0.2">
      <c r="A59" s="27"/>
      <c r="B59" s="1"/>
      <c r="C59" s="455" t="s">
        <v>456</v>
      </c>
      <c r="D59" s="455"/>
      <c r="E59" s="455"/>
      <c r="F59" s="455"/>
      <c r="G59" s="458">
        <f>21/25</f>
        <v>0.84</v>
      </c>
      <c r="H59" s="458"/>
      <c r="I59" s="458"/>
      <c r="J59" s="458"/>
      <c r="K59" s="417" t="s">
        <v>490</v>
      </c>
      <c r="L59" s="418"/>
      <c r="M59" s="418"/>
      <c r="N59" s="418"/>
      <c r="O59" s="419"/>
      <c r="P59" s="174"/>
      <c r="Q59" s="27"/>
      <c r="R59" s="27"/>
      <c r="S59" s="27"/>
      <c r="T59" s="27"/>
      <c r="U59" s="27"/>
      <c r="V59" s="27"/>
      <c r="W59" s="27"/>
      <c r="X59" s="27"/>
      <c r="Y59" s="27"/>
      <c r="Z59" s="27"/>
      <c r="AA59" s="27"/>
      <c r="AB59" s="27"/>
    </row>
    <row r="60" spans="1:28" s="25" customFormat="1" ht="152.25" customHeight="1" x14ac:dyDescent="0.2">
      <c r="A60" s="27"/>
      <c r="B60" s="1"/>
      <c r="C60" s="455" t="s">
        <v>491</v>
      </c>
      <c r="D60" s="455"/>
      <c r="E60" s="455"/>
      <c r="F60" s="455"/>
      <c r="G60" s="458">
        <f>47/47</f>
        <v>1</v>
      </c>
      <c r="H60" s="458"/>
      <c r="I60" s="458"/>
      <c r="J60" s="458"/>
      <c r="K60" s="417" t="s">
        <v>492</v>
      </c>
      <c r="L60" s="418"/>
      <c r="M60" s="418"/>
      <c r="N60" s="418"/>
      <c r="O60" s="419"/>
      <c r="P60" s="174"/>
      <c r="Q60" s="27"/>
      <c r="R60" s="27"/>
      <c r="S60" s="27"/>
      <c r="T60" s="27"/>
      <c r="U60" s="27"/>
      <c r="V60" s="27"/>
      <c r="W60" s="27"/>
      <c r="X60" s="27"/>
      <c r="Y60" s="27"/>
      <c r="Z60" s="27"/>
      <c r="AA60" s="27"/>
      <c r="AB60" s="27"/>
    </row>
    <row r="61" spans="1:28" s="25" customFormat="1" ht="134.25" customHeight="1" x14ac:dyDescent="0.2">
      <c r="A61" s="27"/>
      <c r="B61" s="1"/>
      <c r="C61" s="470" t="s">
        <v>493</v>
      </c>
      <c r="D61" s="471"/>
      <c r="E61" s="471"/>
      <c r="F61" s="472"/>
      <c r="G61" s="458">
        <f>3/3</f>
        <v>1</v>
      </c>
      <c r="H61" s="458"/>
      <c r="I61" s="458"/>
      <c r="J61" s="458"/>
      <c r="K61" s="417" t="s">
        <v>492</v>
      </c>
      <c r="L61" s="418"/>
      <c r="M61" s="418"/>
      <c r="N61" s="418"/>
      <c r="O61" s="419"/>
      <c r="P61" s="174"/>
      <c r="Q61" s="27"/>
      <c r="R61" s="27"/>
      <c r="S61" s="27"/>
      <c r="T61" s="27"/>
      <c r="U61" s="27"/>
      <c r="V61" s="27"/>
      <c r="W61" s="27"/>
      <c r="X61" s="27"/>
      <c r="Y61" s="27"/>
      <c r="Z61" s="27"/>
      <c r="AA61" s="27"/>
      <c r="AB61" s="27"/>
    </row>
    <row r="62" spans="1:28" s="25" customFormat="1" ht="145.5" customHeight="1" x14ac:dyDescent="0.2">
      <c r="A62" s="27"/>
      <c r="B62" s="1"/>
      <c r="C62" s="467" t="s">
        <v>329</v>
      </c>
      <c r="D62" s="468"/>
      <c r="E62" s="468"/>
      <c r="F62" s="469"/>
      <c r="G62" s="458">
        <f>1/1</f>
        <v>1</v>
      </c>
      <c r="H62" s="458"/>
      <c r="I62" s="458"/>
      <c r="J62" s="458"/>
      <c r="K62" s="417" t="s">
        <v>492</v>
      </c>
      <c r="L62" s="418"/>
      <c r="M62" s="418"/>
      <c r="N62" s="418"/>
      <c r="O62" s="419"/>
      <c r="P62" s="174"/>
      <c r="Q62" s="27"/>
      <c r="R62" s="27"/>
      <c r="S62" s="27"/>
      <c r="T62" s="27"/>
      <c r="U62" s="27"/>
      <c r="V62" s="27"/>
      <c r="W62" s="27"/>
      <c r="X62" s="27"/>
      <c r="Y62" s="27"/>
      <c r="Z62" s="27"/>
      <c r="AA62" s="27"/>
      <c r="AB62" s="27"/>
    </row>
    <row r="63" spans="1:28" s="25" customFormat="1" ht="147.75" customHeight="1" x14ac:dyDescent="0.2">
      <c r="A63" s="27"/>
      <c r="B63" s="1"/>
      <c r="C63" s="467" t="s">
        <v>494</v>
      </c>
      <c r="D63" s="468"/>
      <c r="E63" s="468"/>
      <c r="F63" s="469"/>
      <c r="G63" s="458">
        <f>12/12</f>
        <v>1</v>
      </c>
      <c r="H63" s="458"/>
      <c r="I63" s="458"/>
      <c r="J63" s="458"/>
      <c r="K63" s="417" t="s">
        <v>492</v>
      </c>
      <c r="L63" s="418"/>
      <c r="M63" s="418"/>
      <c r="N63" s="418"/>
      <c r="O63" s="419"/>
      <c r="P63" s="174"/>
      <c r="Q63" s="27"/>
      <c r="R63" s="27"/>
      <c r="S63" s="27"/>
      <c r="T63" s="27"/>
      <c r="U63" s="27"/>
      <c r="V63" s="27"/>
      <c r="W63" s="27"/>
      <c r="X63" s="27"/>
      <c r="Y63" s="27"/>
      <c r="Z63" s="27"/>
      <c r="AA63" s="27"/>
      <c r="AB63" s="27"/>
    </row>
    <row r="64" spans="1:28" s="25" customFormat="1" ht="139.5" customHeight="1" x14ac:dyDescent="0.2">
      <c r="A64" s="27"/>
      <c r="B64" s="1"/>
      <c r="C64" s="473" t="s">
        <v>495</v>
      </c>
      <c r="D64" s="474"/>
      <c r="E64" s="474"/>
      <c r="F64" s="475"/>
      <c r="G64" s="458">
        <f>33/33</f>
        <v>1</v>
      </c>
      <c r="H64" s="458"/>
      <c r="I64" s="458"/>
      <c r="J64" s="458"/>
      <c r="K64" s="417" t="s">
        <v>492</v>
      </c>
      <c r="L64" s="418"/>
      <c r="M64" s="418"/>
      <c r="N64" s="418"/>
      <c r="O64" s="419"/>
      <c r="P64" s="174"/>
      <c r="Q64" s="27"/>
      <c r="R64" s="27"/>
      <c r="S64" s="27"/>
      <c r="T64" s="27"/>
      <c r="U64" s="27"/>
      <c r="V64" s="27"/>
      <c r="W64" s="27"/>
      <c r="X64" s="27"/>
      <c r="Y64" s="27"/>
      <c r="Z64" s="27"/>
      <c r="AA64" s="27"/>
      <c r="AB64" s="27"/>
    </row>
    <row r="65" spans="1:28" s="25" customFormat="1" ht="155.25" customHeight="1" x14ac:dyDescent="0.2">
      <c r="A65" s="27"/>
      <c r="B65" s="1"/>
      <c r="C65" s="473" t="s">
        <v>496</v>
      </c>
      <c r="D65" s="474"/>
      <c r="E65" s="474"/>
      <c r="F65" s="475"/>
      <c r="G65" s="458">
        <f>9/9</f>
        <v>1</v>
      </c>
      <c r="H65" s="458"/>
      <c r="I65" s="458"/>
      <c r="J65" s="458"/>
      <c r="K65" s="417" t="s">
        <v>492</v>
      </c>
      <c r="L65" s="418"/>
      <c r="M65" s="418"/>
      <c r="N65" s="418"/>
      <c r="O65" s="419"/>
      <c r="P65" s="174"/>
      <c r="Q65" s="27"/>
      <c r="R65" s="27"/>
      <c r="S65" s="27"/>
      <c r="T65" s="27"/>
      <c r="U65" s="27"/>
      <c r="V65" s="27"/>
      <c r="W65" s="27"/>
      <c r="X65" s="27"/>
      <c r="Y65" s="27"/>
      <c r="Z65" s="27"/>
      <c r="AA65" s="27"/>
      <c r="AB65" s="27"/>
    </row>
    <row r="66" spans="1:28" s="25" customFormat="1" ht="144" customHeight="1" x14ac:dyDescent="0.2">
      <c r="A66" s="27"/>
      <c r="B66" s="1"/>
      <c r="C66" s="470" t="s">
        <v>497</v>
      </c>
      <c r="D66" s="471"/>
      <c r="E66" s="471"/>
      <c r="F66" s="472"/>
      <c r="G66" s="458">
        <f>15/15</f>
        <v>1</v>
      </c>
      <c r="H66" s="458"/>
      <c r="I66" s="458"/>
      <c r="J66" s="458"/>
      <c r="K66" s="417" t="s">
        <v>492</v>
      </c>
      <c r="L66" s="418"/>
      <c r="M66" s="418"/>
      <c r="N66" s="418"/>
      <c r="O66" s="419"/>
      <c r="P66" s="174"/>
      <c r="Q66" s="27"/>
      <c r="R66" s="27"/>
      <c r="S66" s="27"/>
      <c r="T66" s="27"/>
      <c r="U66" s="27"/>
      <c r="V66" s="27"/>
      <c r="W66" s="27"/>
      <c r="X66" s="27"/>
      <c r="Y66" s="27"/>
      <c r="Z66" s="27"/>
      <c r="AA66" s="27"/>
      <c r="AB66" s="27"/>
    </row>
    <row r="67" spans="1:28" s="25" customFormat="1" ht="133.5" customHeight="1" x14ac:dyDescent="0.2">
      <c r="A67" s="27"/>
      <c r="B67" s="1"/>
      <c r="C67" s="476" t="s">
        <v>498</v>
      </c>
      <c r="D67" s="477"/>
      <c r="E67" s="477"/>
      <c r="F67" s="478"/>
      <c r="G67" s="458">
        <f>24/24</f>
        <v>1</v>
      </c>
      <c r="H67" s="458"/>
      <c r="I67" s="458"/>
      <c r="J67" s="458"/>
      <c r="K67" s="417" t="s">
        <v>492</v>
      </c>
      <c r="L67" s="418"/>
      <c r="M67" s="418"/>
      <c r="N67" s="418"/>
      <c r="O67" s="419"/>
      <c r="P67" s="174"/>
      <c r="Q67" s="27"/>
      <c r="R67" s="27"/>
      <c r="S67" s="27"/>
      <c r="T67" s="27"/>
      <c r="U67" s="27"/>
      <c r="V67" s="27"/>
      <c r="W67" s="27"/>
      <c r="X67" s="27"/>
      <c r="Y67" s="27"/>
      <c r="Z67" s="27"/>
      <c r="AA67" s="27"/>
      <c r="AB67" s="27"/>
    </row>
    <row r="68" spans="1:28" s="25" customFormat="1" ht="252" customHeight="1" x14ac:dyDescent="0.2">
      <c r="A68" s="27"/>
      <c r="B68" s="1"/>
      <c r="C68" s="455" t="s">
        <v>499</v>
      </c>
      <c r="D68" s="455"/>
      <c r="E68" s="455"/>
      <c r="F68" s="455"/>
      <c r="G68" s="458">
        <f>27/39</f>
        <v>0.69230769230769229</v>
      </c>
      <c r="H68" s="458"/>
      <c r="I68" s="458"/>
      <c r="J68" s="458"/>
      <c r="K68" s="464" t="s">
        <v>500</v>
      </c>
      <c r="L68" s="465"/>
      <c r="M68" s="465"/>
      <c r="N68" s="465"/>
      <c r="O68" s="466"/>
      <c r="P68" s="174"/>
      <c r="Q68" s="27"/>
      <c r="R68" s="27"/>
      <c r="S68" s="27"/>
      <c r="T68" s="27"/>
      <c r="U68" s="27"/>
      <c r="V68" s="27"/>
      <c r="W68" s="27"/>
      <c r="X68" s="27"/>
      <c r="Y68" s="27"/>
      <c r="Z68" s="27"/>
      <c r="AA68" s="27"/>
      <c r="AB68" s="27"/>
    </row>
    <row r="69" spans="1:28" s="25" customFormat="1" ht="283.5" customHeight="1" x14ac:dyDescent="0.2">
      <c r="A69" s="27"/>
      <c r="B69" s="1"/>
      <c r="C69" s="455" t="s">
        <v>501</v>
      </c>
      <c r="D69" s="455"/>
      <c r="E69" s="455"/>
      <c r="F69" s="455"/>
      <c r="G69" s="458">
        <f>26/57</f>
        <v>0.45614035087719296</v>
      </c>
      <c r="H69" s="458"/>
      <c r="I69" s="458"/>
      <c r="J69" s="458"/>
      <c r="K69" s="417" t="s">
        <v>502</v>
      </c>
      <c r="L69" s="418"/>
      <c r="M69" s="418"/>
      <c r="N69" s="418"/>
      <c r="O69" s="419"/>
      <c r="P69" s="174"/>
      <c r="Q69" s="27"/>
      <c r="R69" s="27"/>
      <c r="S69" s="27"/>
      <c r="T69" s="27"/>
      <c r="U69" s="27"/>
      <c r="V69" s="27"/>
      <c r="W69" s="27"/>
      <c r="X69" s="27"/>
      <c r="Y69" s="27"/>
      <c r="Z69" s="27"/>
      <c r="AA69" s="27"/>
      <c r="AB69" s="27"/>
    </row>
    <row r="70" spans="1:28" s="25" customFormat="1" ht="276" customHeight="1" x14ac:dyDescent="0.2">
      <c r="A70" s="27"/>
      <c r="B70" s="1"/>
      <c r="C70" s="455" t="s">
        <v>503</v>
      </c>
      <c r="D70" s="455"/>
      <c r="E70" s="455"/>
      <c r="F70" s="455"/>
      <c r="G70" s="458">
        <f>61/84</f>
        <v>0.72619047619047616</v>
      </c>
      <c r="H70" s="458"/>
      <c r="I70" s="458"/>
      <c r="J70" s="458"/>
      <c r="K70" s="417" t="s">
        <v>504</v>
      </c>
      <c r="L70" s="418"/>
      <c r="M70" s="418"/>
      <c r="N70" s="418"/>
      <c r="O70" s="419"/>
      <c r="P70" s="174"/>
      <c r="Q70" s="27"/>
      <c r="R70" s="27"/>
      <c r="S70" s="27"/>
      <c r="T70" s="27"/>
      <c r="U70" s="27"/>
      <c r="V70" s="27"/>
      <c r="W70" s="27"/>
      <c r="X70" s="27"/>
      <c r="Y70" s="27"/>
      <c r="Z70" s="27"/>
      <c r="AA70" s="27"/>
      <c r="AB70" s="27"/>
    </row>
    <row r="71" spans="1:28" s="25" customFormat="1" ht="289.5" customHeight="1" x14ac:dyDescent="0.2">
      <c r="A71" s="27"/>
      <c r="B71" s="1"/>
      <c r="C71" s="455" t="s">
        <v>451</v>
      </c>
      <c r="D71" s="455"/>
      <c r="E71" s="455"/>
      <c r="F71" s="455"/>
      <c r="G71" s="458">
        <f>48/70</f>
        <v>0.68571428571428572</v>
      </c>
      <c r="H71" s="458"/>
      <c r="I71" s="458"/>
      <c r="J71" s="458"/>
      <c r="K71" s="417" t="s">
        <v>505</v>
      </c>
      <c r="L71" s="418"/>
      <c r="M71" s="418"/>
      <c r="N71" s="418"/>
      <c r="O71" s="419"/>
      <c r="P71" s="174"/>
      <c r="Q71" s="27"/>
      <c r="R71" s="27"/>
      <c r="S71" s="27"/>
      <c r="T71" s="27"/>
      <c r="U71" s="27"/>
      <c r="V71" s="27"/>
      <c r="W71" s="27"/>
      <c r="X71" s="27"/>
      <c r="Y71" s="27"/>
      <c r="Z71" s="27"/>
      <c r="AA71" s="27"/>
      <c r="AB71" s="27"/>
    </row>
    <row r="72" spans="1:28" s="25" customFormat="1" ht="198" customHeight="1" x14ac:dyDescent="0.2">
      <c r="A72" s="27"/>
      <c r="B72" s="1"/>
      <c r="C72" s="455" t="s">
        <v>506</v>
      </c>
      <c r="D72" s="455"/>
      <c r="E72" s="455"/>
      <c r="F72" s="455"/>
      <c r="G72" s="458">
        <f>5/17</f>
        <v>0.29411764705882354</v>
      </c>
      <c r="H72" s="458"/>
      <c r="I72" s="458"/>
      <c r="J72" s="458"/>
      <c r="K72" s="457" t="s">
        <v>507</v>
      </c>
      <c r="L72" s="457"/>
      <c r="M72" s="457"/>
      <c r="N72" s="457"/>
      <c r="O72" s="457"/>
      <c r="P72" s="174"/>
      <c r="Q72" s="27"/>
      <c r="R72" s="27"/>
      <c r="S72" s="27"/>
      <c r="T72" s="27"/>
      <c r="U72" s="27"/>
      <c r="V72" s="27"/>
      <c r="W72" s="27"/>
      <c r="X72" s="27"/>
      <c r="Y72" s="27"/>
      <c r="Z72" s="27"/>
      <c r="AA72" s="27"/>
      <c r="AB72" s="27"/>
    </row>
    <row r="73" spans="1:28" s="25" customFormat="1" ht="211.5" customHeight="1" x14ac:dyDescent="0.2">
      <c r="A73" s="27"/>
      <c r="B73" s="1"/>
      <c r="C73" s="455" t="s">
        <v>449</v>
      </c>
      <c r="D73" s="455"/>
      <c r="E73" s="455"/>
      <c r="F73" s="455"/>
      <c r="G73" s="458">
        <f>73/92</f>
        <v>0.79347826086956519</v>
      </c>
      <c r="H73" s="458"/>
      <c r="I73" s="458"/>
      <c r="J73" s="458"/>
      <c r="K73" s="457" t="s">
        <v>508</v>
      </c>
      <c r="L73" s="457"/>
      <c r="M73" s="457"/>
      <c r="N73" s="457"/>
      <c r="O73" s="457"/>
      <c r="P73" s="174"/>
      <c r="Q73" s="27"/>
      <c r="R73" s="27"/>
      <c r="S73" s="27"/>
      <c r="T73" s="27"/>
      <c r="U73" s="27"/>
      <c r="V73" s="27"/>
      <c r="W73" s="27"/>
      <c r="X73" s="27"/>
      <c r="Y73" s="27"/>
      <c r="Z73" s="27"/>
      <c r="AA73" s="27"/>
      <c r="AB73" s="27"/>
    </row>
    <row r="74" spans="1:28" s="25" customFormat="1" ht="207.75" customHeight="1" x14ac:dyDescent="0.2">
      <c r="A74" s="27"/>
      <c r="B74" s="1"/>
      <c r="C74" s="459" t="s">
        <v>509</v>
      </c>
      <c r="D74" s="460"/>
      <c r="E74" s="460"/>
      <c r="F74" s="461"/>
      <c r="G74" s="458">
        <f>2/4</f>
        <v>0.5</v>
      </c>
      <c r="H74" s="458"/>
      <c r="I74" s="458"/>
      <c r="J74" s="458"/>
      <c r="K74" s="457" t="s">
        <v>510</v>
      </c>
      <c r="L74" s="457"/>
      <c r="M74" s="457"/>
      <c r="N74" s="457"/>
      <c r="O74" s="457"/>
      <c r="P74" s="174"/>
      <c r="Q74" s="27"/>
      <c r="R74" s="27"/>
      <c r="S74" s="27"/>
      <c r="T74" s="27"/>
      <c r="U74" s="27"/>
      <c r="V74" s="27"/>
      <c r="W74" s="27"/>
      <c r="X74" s="27"/>
      <c r="Y74" s="27"/>
      <c r="Z74" s="27"/>
      <c r="AA74" s="27"/>
      <c r="AB74" s="27"/>
    </row>
    <row r="75" spans="1:28" s="25" customFormat="1" ht="237.75" customHeight="1" x14ac:dyDescent="0.2">
      <c r="A75" s="27"/>
      <c r="B75" s="1"/>
      <c r="C75" s="462" t="s">
        <v>511</v>
      </c>
      <c r="D75" s="462"/>
      <c r="E75" s="462"/>
      <c r="F75" s="462"/>
      <c r="G75" s="458">
        <f>10/15</f>
        <v>0.66666666666666663</v>
      </c>
      <c r="H75" s="458"/>
      <c r="I75" s="458"/>
      <c r="J75" s="491"/>
      <c r="K75" s="457" t="s">
        <v>512</v>
      </c>
      <c r="L75" s="457"/>
      <c r="M75" s="457"/>
      <c r="N75" s="457"/>
      <c r="O75" s="457"/>
      <c r="P75" s="174"/>
      <c r="Q75" s="27"/>
      <c r="R75" s="27"/>
      <c r="S75" s="27"/>
      <c r="T75" s="27"/>
      <c r="U75" s="27"/>
      <c r="V75" s="27"/>
      <c r="W75" s="27"/>
      <c r="X75" s="27"/>
      <c r="Y75" s="27"/>
      <c r="Z75" s="27"/>
      <c r="AA75" s="27"/>
      <c r="AB75" s="27"/>
    </row>
    <row r="76" spans="1:28" s="25" customFormat="1" ht="154.5" customHeight="1" x14ac:dyDescent="0.2">
      <c r="A76" s="27"/>
      <c r="B76" s="1"/>
      <c r="C76" s="455" t="s">
        <v>513</v>
      </c>
      <c r="D76" s="455"/>
      <c r="E76" s="455"/>
      <c r="F76" s="455"/>
      <c r="G76" s="458">
        <f>2/2</f>
        <v>1</v>
      </c>
      <c r="H76" s="458"/>
      <c r="I76" s="458"/>
      <c r="J76" s="458"/>
      <c r="K76" s="464" t="s">
        <v>514</v>
      </c>
      <c r="L76" s="465"/>
      <c r="M76" s="465"/>
      <c r="N76" s="465"/>
      <c r="O76" s="466"/>
      <c r="P76" s="174"/>
      <c r="Q76" s="27"/>
      <c r="R76" s="27"/>
      <c r="S76" s="27"/>
      <c r="T76" s="27"/>
      <c r="U76" s="27"/>
      <c r="V76" s="27"/>
      <c r="W76" s="27"/>
      <c r="X76" s="27"/>
      <c r="Y76" s="27"/>
      <c r="Z76" s="27"/>
      <c r="AA76" s="27"/>
      <c r="AB76" s="27"/>
    </row>
    <row r="77" spans="1:28" s="25" customFormat="1" ht="122.25" customHeight="1" x14ac:dyDescent="0.2">
      <c r="A77" s="27"/>
      <c r="B77" s="1"/>
      <c r="C77" s="455" t="s">
        <v>515</v>
      </c>
      <c r="D77" s="455"/>
      <c r="E77" s="455"/>
      <c r="F77" s="455"/>
      <c r="G77" s="458">
        <f>10/12</f>
        <v>0.83333333333333337</v>
      </c>
      <c r="H77" s="458"/>
      <c r="I77" s="458"/>
      <c r="J77" s="458"/>
      <c r="K77" s="464" t="s">
        <v>514</v>
      </c>
      <c r="L77" s="465"/>
      <c r="M77" s="465"/>
      <c r="N77" s="465"/>
      <c r="O77" s="466"/>
      <c r="P77" s="174"/>
      <c r="Q77" s="27"/>
      <c r="R77" s="27"/>
      <c r="S77" s="27"/>
      <c r="T77" s="27"/>
      <c r="U77" s="27"/>
      <c r="V77" s="27"/>
      <c r="W77" s="27"/>
      <c r="X77" s="27"/>
      <c r="Y77" s="27"/>
      <c r="Z77" s="27"/>
      <c r="AA77" s="27"/>
      <c r="AB77" s="27"/>
    </row>
    <row r="78" spans="1:28" s="25" customFormat="1" ht="217.5" customHeight="1" x14ac:dyDescent="0.2">
      <c r="A78" s="27"/>
      <c r="B78" s="1"/>
      <c r="C78" s="462" t="s">
        <v>516</v>
      </c>
      <c r="D78" s="463"/>
      <c r="E78" s="463"/>
      <c r="F78" s="463"/>
      <c r="G78" s="458">
        <f>2/16</f>
        <v>0.125</v>
      </c>
      <c r="H78" s="458"/>
      <c r="I78" s="458"/>
      <c r="J78" s="458"/>
      <c r="K78" s="457" t="s">
        <v>517</v>
      </c>
      <c r="L78" s="457"/>
      <c r="M78" s="457"/>
      <c r="N78" s="457"/>
      <c r="O78" s="457"/>
      <c r="P78" s="174"/>
      <c r="Q78" s="27"/>
      <c r="R78" s="27"/>
      <c r="S78" s="27"/>
      <c r="T78" s="27"/>
      <c r="U78" s="27"/>
      <c r="V78" s="27"/>
      <c r="W78" s="27"/>
      <c r="X78" s="27"/>
      <c r="Y78" s="27"/>
      <c r="Z78" s="27"/>
      <c r="AA78" s="27"/>
      <c r="AB78" s="27"/>
    </row>
    <row r="79" spans="1:28" s="25" customFormat="1" ht="146.25" customHeight="1" x14ac:dyDescent="0.2">
      <c r="A79" s="27"/>
      <c r="B79" s="1"/>
      <c r="C79" s="455" t="s">
        <v>305</v>
      </c>
      <c r="D79" s="455"/>
      <c r="E79" s="455"/>
      <c r="F79" s="455"/>
      <c r="G79" s="458">
        <f>20/23</f>
        <v>0.86956521739130432</v>
      </c>
      <c r="H79" s="458"/>
      <c r="I79" s="458"/>
      <c r="J79" s="458"/>
      <c r="K79" s="452" t="s">
        <v>518</v>
      </c>
      <c r="L79" s="453"/>
      <c r="M79" s="453"/>
      <c r="N79" s="453"/>
      <c r="O79" s="454"/>
      <c r="P79" s="174"/>
      <c r="Q79" s="27"/>
      <c r="R79" s="27"/>
      <c r="S79" s="27"/>
      <c r="T79" s="27"/>
      <c r="U79" s="27"/>
      <c r="V79" s="27"/>
      <c r="W79" s="27"/>
      <c r="X79" s="27"/>
      <c r="Y79" s="27"/>
      <c r="Z79" s="27"/>
      <c r="AA79" s="27"/>
      <c r="AB79" s="27"/>
    </row>
    <row r="80" spans="1:28" s="25" customFormat="1" ht="125.25" customHeight="1" x14ac:dyDescent="0.2">
      <c r="A80" s="27"/>
      <c r="B80" s="1"/>
      <c r="C80" s="455" t="s">
        <v>519</v>
      </c>
      <c r="D80" s="455"/>
      <c r="E80" s="455"/>
      <c r="F80" s="455"/>
      <c r="G80" s="458">
        <f>11/12</f>
        <v>0.91666666666666663</v>
      </c>
      <c r="H80" s="458"/>
      <c r="I80" s="458"/>
      <c r="J80" s="458"/>
      <c r="K80" s="452" t="s">
        <v>520</v>
      </c>
      <c r="L80" s="453"/>
      <c r="M80" s="453"/>
      <c r="N80" s="453"/>
      <c r="O80" s="454"/>
      <c r="P80" s="174"/>
      <c r="Q80" s="27"/>
      <c r="R80" s="27"/>
      <c r="S80" s="27"/>
      <c r="T80" s="27"/>
      <c r="U80" s="27"/>
      <c r="V80" s="27"/>
      <c r="W80" s="27"/>
      <c r="X80" s="27"/>
      <c r="Y80" s="27"/>
      <c r="Z80" s="27"/>
      <c r="AA80" s="27"/>
      <c r="AB80" s="27"/>
    </row>
    <row r="81" spans="1:28" s="25" customFormat="1" ht="129" customHeight="1" x14ac:dyDescent="0.2">
      <c r="A81" s="27"/>
      <c r="B81" s="1"/>
      <c r="C81" s="455" t="s">
        <v>521</v>
      </c>
      <c r="D81" s="455"/>
      <c r="E81" s="455"/>
      <c r="F81" s="455"/>
      <c r="G81" s="458">
        <f>8/8</f>
        <v>1</v>
      </c>
      <c r="H81" s="458"/>
      <c r="I81" s="458"/>
      <c r="J81" s="458"/>
      <c r="K81" s="417" t="s">
        <v>522</v>
      </c>
      <c r="L81" s="418"/>
      <c r="M81" s="418"/>
      <c r="N81" s="418"/>
      <c r="O81" s="419"/>
      <c r="P81" s="174"/>
      <c r="Q81" s="27"/>
      <c r="R81" s="27"/>
      <c r="S81" s="27"/>
      <c r="T81" s="27"/>
      <c r="U81" s="27"/>
      <c r="V81" s="27"/>
      <c r="W81" s="27"/>
      <c r="X81" s="27"/>
      <c r="Y81" s="27"/>
      <c r="Z81" s="27"/>
      <c r="AA81" s="27"/>
      <c r="AB81" s="27"/>
    </row>
    <row r="82" spans="1:28" s="25" customFormat="1" ht="283.5" customHeight="1" x14ac:dyDescent="0.2">
      <c r="A82" s="27"/>
      <c r="B82" s="1"/>
      <c r="C82" s="455" t="s">
        <v>295</v>
      </c>
      <c r="D82" s="455"/>
      <c r="E82" s="455"/>
      <c r="F82" s="455"/>
      <c r="G82" s="458">
        <f>15/25</f>
        <v>0.6</v>
      </c>
      <c r="H82" s="458"/>
      <c r="I82" s="458"/>
      <c r="J82" s="458"/>
      <c r="K82" s="456" t="s">
        <v>523</v>
      </c>
      <c r="L82" s="457"/>
      <c r="M82" s="457"/>
      <c r="N82" s="457"/>
      <c r="O82" s="457"/>
      <c r="P82" s="174"/>
      <c r="Q82" s="27"/>
      <c r="R82" s="27"/>
      <c r="S82" s="27"/>
      <c r="T82" s="27"/>
      <c r="U82" s="27"/>
      <c r="V82" s="27"/>
      <c r="W82" s="27"/>
      <c r="X82" s="27"/>
      <c r="Y82" s="27"/>
      <c r="Z82" s="27"/>
      <c r="AA82" s="27"/>
      <c r="AB82" s="27"/>
    </row>
    <row r="83" spans="1:28" s="25" customFormat="1" ht="30.75" customHeight="1" x14ac:dyDescent="0.2">
      <c r="A83" s="27"/>
      <c r="B83" s="1"/>
      <c r="C83" s="172"/>
      <c r="D83" s="172"/>
      <c r="E83" s="172"/>
      <c r="F83" s="172"/>
      <c r="G83" s="172"/>
      <c r="H83" s="172"/>
      <c r="I83" s="172"/>
      <c r="J83" s="172"/>
      <c r="K83" s="172"/>
      <c r="L83" s="172"/>
      <c r="M83" s="172"/>
      <c r="N83" s="172"/>
      <c r="O83" s="172"/>
      <c r="P83" s="1"/>
      <c r="Q83" s="27"/>
      <c r="R83" s="27"/>
      <c r="S83" s="27"/>
      <c r="T83" s="27"/>
      <c r="U83" s="27"/>
      <c r="V83" s="27"/>
      <c r="W83" s="27"/>
      <c r="X83" s="27"/>
      <c r="Y83" s="27"/>
      <c r="Z83" s="27"/>
      <c r="AA83" s="27"/>
      <c r="AB83" s="27"/>
    </row>
    <row r="84" spans="1:28" ht="51.75" customHeight="1" x14ac:dyDescent="0.2">
      <c r="B84" s="223" t="s">
        <v>221</v>
      </c>
      <c r="C84" s="223"/>
      <c r="D84" s="223"/>
      <c r="E84" s="223"/>
      <c r="F84" s="223"/>
      <c r="G84" s="223"/>
      <c r="H84" s="223"/>
      <c r="I84" s="223"/>
      <c r="J84" s="223"/>
      <c r="K84" s="223"/>
      <c r="L84" s="223"/>
      <c r="M84" s="223"/>
      <c r="N84" s="223"/>
      <c r="O84" s="223"/>
      <c r="P84" s="223"/>
    </row>
    <row r="85" spans="1:28" s="59" customFormat="1" ht="34.5" customHeight="1" x14ac:dyDescent="0.2">
      <c r="B85" s="224" t="s">
        <v>222</v>
      </c>
      <c r="C85" s="224"/>
      <c r="D85" s="224"/>
      <c r="E85" s="224"/>
      <c r="F85" s="224"/>
      <c r="G85" s="224"/>
      <c r="H85" s="224"/>
      <c r="I85" s="224"/>
      <c r="J85" s="224"/>
      <c r="K85" s="224"/>
      <c r="L85" s="224"/>
      <c r="M85" s="224"/>
      <c r="N85" s="224"/>
      <c r="O85" s="224"/>
      <c r="P85" s="224"/>
    </row>
    <row r="86" spans="1:28" s="59" customFormat="1" ht="15" customHeight="1" x14ac:dyDescent="0.2">
      <c r="C86" s="58"/>
      <c r="D86" s="58"/>
      <c r="E86" s="58"/>
      <c r="F86" s="58"/>
      <c r="G86" s="58"/>
      <c r="H86" s="58"/>
      <c r="I86" s="58"/>
      <c r="J86" s="58"/>
      <c r="K86" s="58"/>
      <c r="L86" s="58"/>
      <c r="M86" s="58"/>
      <c r="N86" s="58"/>
      <c r="O86" s="58"/>
    </row>
    <row r="87" spans="1:28" s="59" customFormat="1" ht="15" customHeight="1" x14ac:dyDescent="0.2">
      <c r="C87" s="58"/>
      <c r="D87" s="58"/>
      <c r="E87" s="58"/>
      <c r="F87" s="58"/>
      <c r="G87" s="58"/>
      <c r="H87" s="58"/>
      <c r="I87" s="58"/>
      <c r="J87" s="58"/>
      <c r="K87" s="58"/>
      <c r="L87" s="58"/>
      <c r="M87" s="58"/>
      <c r="N87" s="58"/>
      <c r="O87" s="58"/>
    </row>
    <row r="88" spans="1:28" s="59" customFormat="1" ht="15" customHeight="1" x14ac:dyDescent="0.2">
      <c r="C88" s="58"/>
      <c r="D88" s="58"/>
      <c r="E88" s="58"/>
      <c r="F88" s="58"/>
      <c r="G88" s="58"/>
      <c r="H88" s="58"/>
      <c r="I88" s="58"/>
      <c r="J88" s="58"/>
      <c r="K88" s="58"/>
      <c r="L88" s="58"/>
      <c r="M88" s="58"/>
      <c r="N88" s="58"/>
      <c r="O88" s="58"/>
    </row>
    <row r="89" spans="1:28" s="59" customFormat="1" ht="15" customHeight="1" x14ac:dyDescent="0.2">
      <c r="C89" s="58"/>
      <c r="D89" s="58"/>
      <c r="E89" s="58"/>
      <c r="F89" s="58"/>
      <c r="G89" s="58"/>
      <c r="H89" s="58"/>
      <c r="I89" s="58"/>
      <c r="J89" s="58"/>
      <c r="K89" s="58"/>
      <c r="L89" s="58"/>
      <c r="M89" s="58"/>
      <c r="N89" s="58"/>
      <c r="O89" s="58"/>
    </row>
    <row r="90" spans="1:28" s="12" customFormat="1" x14ac:dyDescent="0.2">
      <c r="A90" s="13"/>
      <c r="B90" s="13"/>
      <c r="F90" s="136"/>
      <c r="G90" s="136"/>
      <c r="H90" s="136"/>
      <c r="I90" s="136"/>
      <c r="J90" s="136"/>
      <c r="K90" s="136"/>
      <c r="L90" s="136"/>
      <c r="P90" s="13"/>
      <c r="Q90" s="13"/>
      <c r="R90" s="13"/>
      <c r="S90" s="13"/>
      <c r="T90" s="13"/>
      <c r="U90" s="13"/>
      <c r="V90" s="13"/>
      <c r="W90" s="13"/>
      <c r="X90" s="13"/>
      <c r="Y90" s="13"/>
      <c r="Z90" s="13"/>
      <c r="AA90" s="13"/>
      <c r="AB90" s="13"/>
    </row>
  </sheetData>
  <sheetProtection algorithmName="SHA-512" hashValue="Ddxv+PCgsFhmS1iESA93MjxMVSmWu1PL7SCoGuXfylAN7Duu/8eslFj/HCRg+oh3CBpKUsveRmpeqDtWhg1r+A==" saltValue="az+nqie4OEA6+uJqkUSLlQ==" spinCount="100000" sheet="1" formatCells="0" formatColumns="0" formatRows="0" insertColumns="0" insertRows="0" insertHyperlinks="0" deleteColumns="0" deleteRows="0" selectLockedCells="1" sort="0" autoFilter="0" pivotTables="0"/>
  <mergeCells count="149">
    <mergeCell ref="G82:J82"/>
    <mergeCell ref="C69:F69"/>
    <mergeCell ref="C71:F71"/>
    <mergeCell ref="C72:F72"/>
    <mergeCell ref="C73:F73"/>
    <mergeCell ref="C75:F75"/>
    <mergeCell ref="C76:F76"/>
    <mergeCell ref="C77:F77"/>
    <mergeCell ref="C70:F70"/>
    <mergeCell ref="G71:J71"/>
    <mergeCell ref="G72:J72"/>
    <mergeCell ref="G73:J73"/>
    <mergeCell ref="G75:J75"/>
    <mergeCell ref="G76:J76"/>
    <mergeCell ref="G77:J77"/>
    <mergeCell ref="C80:F80"/>
    <mergeCell ref="B2:C4"/>
    <mergeCell ref="C5:D8"/>
    <mergeCell ref="E5:L5"/>
    <mergeCell ref="M5:O5"/>
    <mergeCell ref="E6:L6"/>
    <mergeCell ref="M6:O6"/>
    <mergeCell ref="E7:L8"/>
    <mergeCell ref="M7:O7"/>
    <mergeCell ref="M8:O8"/>
    <mergeCell ref="C16:O16"/>
    <mergeCell ref="C9:O9"/>
    <mergeCell ref="C10:O11"/>
    <mergeCell ref="C12:D12"/>
    <mergeCell ref="E12:H12"/>
    <mergeCell ref="I12:J12"/>
    <mergeCell ref="K12:O12"/>
    <mergeCell ref="C13:D13"/>
    <mergeCell ref="E13:O13"/>
    <mergeCell ref="C14:D14"/>
    <mergeCell ref="E14:O14"/>
    <mergeCell ref="C15:O15"/>
    <mergeCell ref="P17:P18"/>
    <mergeCell ref="C18:D19"/>
    <mergeCell ref="E18:F18"/>
    <mergeCell ref="G18:K18"/>
    <mergeCell ref="L18:M19"/>
    <mergeCell ref="N18:O19"/>
    <mergeCell ref="E19:F19"/>
    <mergeCell ref="G19:K19"/>
    <mergeCell ref="C17:D17"/>
    <mergeCell ref="E17:G17"/>
    <mergeCell ref="H17:I17"/>
    <mergeCell ref="J17:K17"/>
    <mergeCell ref="L17:M17"/>
    <mergeCell ref="N17:O17"/>
    <mergeCell ref="P27:P28"/>
    <mergeCell ref="J28:O34"/>
    <mergeCell ref="J35:O35"/>
    <mergeCell ref="J36:O41"/>
    <mergeCell ref="J42:O42"/>
    <mergeCell ref="C20:D22"/>
    <mergeCell ref="E20:G22"/>
    <mergeCell ref="H20:I22"/>
    <mergeCell ref="J20:K22"/>
    <mergeCell ref="L20:O20"/>
    <mergeCell ref="C58:F58"/>
    <mergeCell ref="G58:J58"/>
    <mergeCell ref="K58:O58"/>
    <mergeCell ref="J43:O43"/>
    <mergeCell ref="N23:O24"/>
    <mergeCell ref="C24:D24"/>
    <mergeCell ref="E24:G24"/>
    <mergeCell ref="C26:O26"/>
    <mergeCell ref="C27:I44"/>
    <mergeCell ref="J27:O27"/>
    <mergeCell ref="J44:O44"/>
    <mergeCell ref="C23:D23"/>
    <mergeCell ref="E23:G23"/>
    <mergeCell ref="H23:I24"/>
    <mergeCell ref="J23:K24"/>
    <mergeCell ref="L23:M24"/>
    <mergeCell ref="K67:O67"/>
    <mergeCell ref="C68:F68"/>
    <mergeCell ref="G68:J68"/>
    <mergeCell ref="K68:O68"/>
    <mergeCell ref="C46:O46"/>
    <mergeCell ref="C53:O53"/>
    <mergeCell ref="C54:F54"/>
    <mergeCell ref="G54:J54"/>
    <mergeCell ref="K54:O54"/>
    <mergeCell ref="C55:F55"/>
    <mergeCell ref="G55:J55"/>
    <mergeCell ref="K55:O55"/>
    <mergeCell ref="C60:F60"/>
    <mergeCell ref="G60:J60"/>
    <mergeCell ref="K60:O60"/>
    <mergeCell ref="C56:F56"/>
    <mergeCell ref="G56:J56"/>
    <mergeCell ref="K56:O56"/>
    <mergeCell ref="C57:F57"/>
    <mergeCell ref="G57:J57"/>
    <mergeCell ref="K57:O57"/>
    <mergeCell ref="C59:F59"/>
    <mergeCell ref="G59:J59"/>
    <mergeCell ref="K59:O59"/>
    <mergeCell ref="C62:F62"/>
    <mergeCell ref="G62:J62"/>
    <mergeCell ref="K62:O62"/>
    <mergeCell ref="C61:F61"/>
    <mergeCell ref="G61:J61"/>
    <mergeCell ref="K61:O61"/>
    <mergeCell ref="B84:P84"/>
    <mergeCell ref="B85:P85"/>
    <mergeCell ref="C65:F65"/>
    <mergeCell ref="G65:J65"/>
    <mergeCell ref="K65:O65"/>
    <mergeCell ref="C66:F66"/>
    <mergeCell ref="G66:J66"/>
    <mergeCell ref="K66:O66"/>
    <mergeCell ref="C63:F63"/>
    <mergeCell ref="G63:J63"/>
    <mergeCell ref="K63:O63"/>
    <mergeCell ref="C64:F64"/>
    <mergeCell ref="G64:J64"/>
    <mergeCell ref="K64:O64"/>
    <mergeCell ref="G69:J69"/>
    <mergeCell ref="K69:O69"/>
    <mergeCell ref="C67:F67"/>
    <mergeCell ref="G67:J67"/>
    <mergeCell ref="K80:O80"/>
    <mergeCell ref="C81:F81"/>
    <mergeCell ref="K81:O81"/>
    <mergeCell ref="C82:F82"/>
    <mergeCell ref="K82:O82"/>
    <mergeCell ref="G70:J70"/>
    <mergeCell ref="K70:O70"/>
    <mergeCell ref="K74:O74"/>
    <mergeCell ref="G74:J74"/>
    <mergeCell ref="C74:F74"/>
    <mergeCell ref="C78:F78"/>
    <mergeCell ref="K78:O78"/>
    <mergeCell ref="C79:F79"/>
    <mergeCell ref="K79:O79"/>
    <mergeCell ref="K71:O71"/>
    <mergeCell ref="K72:O72"/>
    <mergeCell ref="K73:O73"/>
    <mergeCell ref="K75:O75"/>
    <mergeCell ref="K76:O76"/>
    <mergeCell ref="K77:O77"/>
    <mergeCell ref="G78:J78"/>
    <mergeCell ref="G79:J79"/>
    <mergeCell ref="G80:J80"/>
    <mergeCell ref="G81:J81"/>
  </mergeCells>
  <dataValidations count="1">
    <dataValidation type="list" allowBlank="1" showInputMessage="1" showErrorMessage="1" sqref="E12:H12 J17:K17 E13:O13 E20:G22 J20:K22" xr:uid="{00000000-0002-0000-0600-000001000000}">
      <formula1>#REF!</formula1>
    </dataValidation>
  </dataValidations>
  <hyperlinks>
    <hyperlink ref="B2:C4" location="'MATRIZ DE INDICADORES'!A1" display="    REGRESAR" xr:uid="{00000000-0004-0000-0600-000000000000}"/>
  </hyperlinks>
  <pageMargins left="0.70866141732283472" right="0.70866141732283472" top="0.74803149606299213" bottom="0.74803149606299213" header="0.31496062992125984" footer="0.31496062992125984"/>
  <pageSetup paperSize="5" scale="36" orientation="landscape" r:id="rId1"/>
  <ignoredErrors>
    <ignoredError sqref="J43"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85025" r:id="rId4" name="Option Button 1">
              <controlPr defaultSize="0" autoFill="0" autoLine="0" autoPict="0" macro="[0]!PORCENTAJE">
                <anchor moveWithCells="1">
                  <from>
                    <xdr:col>5</xdr:col>
                    <xdr:colOff>28575</xdr:colOff>
                    <xdr:row>16</xdr:row>
                    <xdr:rowOff>142875</xdr:rowOff>
                  </from>
                  <to>
                    <xdr:col>5</xdr:col>
                    <xdr:colOff>895350</xdr:colOff>
                    <xdr:row>16</xdr:row>
                    <xdr:rowOff>333375</xdr:rowOff>
                  </to>
                </anchor>
              </controlPr>
            </control>
          </mc:Choice>
        </mc:AlternateContent>
        <mc:AlternateContent xmlns:mc="http://schemas.openxmlformats.org/markup-compatibility/2006">
          <mc:Choice Requires="x14">
            <control shapeId="385026" r:id="rId5" name="Option Button 2">
              <controlPr defaultSize="0" autoFill="0" autoLine="0" autoPict="0" macro="[0]!RELATIVO">
                <anchor moveWithCells="1">
                  <from>
                    <xdr:col>4</xdr:col>
                    <xdr:colOff>171450</xdr:colOff>
                    <xdr:row>16</xdr:row>
                    <xdr:rowOff>123825</xdr:rowOff>
                  </from>
                  <to>
                    <xdr:col>5</xdr:col>
                    <xdr:colOff>47625</xdr:colOff>
                    <xdr:row>16</xdr:row>
                    <xdr:rowOff>333375</xdr:rowOff>
                  </to>
                </anchor>
              </controlPr>
            </control>
          </mc:Choice>
        </mc:AlternateContent>
        <mc:AlternateContent xmlns:mc="http://schemas.openxmlformats.org/markup-compatibility/2006">
          <mc:Choice Requires="x14">
            <control shapeId="385027" r:id="rId6" name="Option Button 3">
              <controlPr defaultSize="0" autoFill="0" autoLine="0" autoPict="0" macro="[0]!RELATIVO">
                <anchor moveWithCells="1">
                  <from>
                    <xdr:col>5</xdr:col>
                    <xdr:colOff>895350</xdr:colOff>
                    <xdr:row>16</xdr:row>
                    <xdr:rowOff>123825</xdr:rowOff>
                  </from>
                  <to>
                    <xdr:col>7</xdr:col>
                    <xdr:colOff>9525</xdr:colOff>
                    <xdr:row>16</xdr:row>
                    <xdr:rowOff>333375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5000000}">
          <x14:formula1>
            <xm:f>ITEM!$A$1:$A$4</xm:f>
          </x14:formula1>
          <xm:sqref>J23 N23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2"/>
  <dimension ref="A1:C4"/>
  <sheetViews>
    <sheetView workbookViewId="0"/>
  </sheetViews>
  <sheetFormatPr baseColWidth="10" defaultColWidth="11.42578125" defaultRowHeight="15" x14ac:dyDescent="0.25"/>
  <cols>
    <col min="1" max="1" width="26.85546875" customWidth="1"/>
  </cols>
  <sheetData>
    <row r="1" spans="1:3" x14ac:dyDescent="0.25">
      <c r="A1" t="s">
        <v>524</v>
      </c>
      <c r="C1" t="s">
        <v>525</v>
      </c>
    </row>
    <row r="2" spans="1:3" x14ac:dyDescent="0.25">
      <c r="A2" t="s">
        <v>526</v>
      </c>
      <c r="C2" t="s">
        <v>527</v>
      </c>
    </row>
    <row r="3" spans="1:3" x14ac:dyDescent="0.25">
      <c r="A3" t="s">
        <v>41</v>
      </c>
    </row>
    <row r="4" spans="1:3" x14ac:dyDescent="0.25">
      <c r="A4" t="s">
        <v>528</v>
      </c>
    </row>
  </sheetData>
  <customSheetViews>
    <customSheetView guid="{E72066E1-2E2A-4698-9EFF-16A0125F33B6}" state="hidden">
      <selection activeCell="C2" sqref="C2"/>
      <pageMargins left="0" right="0" top="0" bottom="0" header="0" footer="0"/>
    </customSheetView>
    <customSheetView guid="{34CE63CC-8C1B-460F-A260-1A12A31AF742}" state="hidden">
      <selection activeCell="C2" sqref="C2"/>
      <pageMargins left="0" right="0" top="0" bottom="0" header="0" footer="0"/>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E9A59266E40334DB1CA8D06FCF5846A" ma:contentTypeVersion="11" ma:contentTypeDescription="Crear nuevo documento." ma:contentTypeScope="" ma:versionID="eaca3388df386b070b6c06299bc097f6">
  <xsd:schema xmlns:xsd="http://www.w3.org/2001/XMLSchema" xmlns:xs="http://www.w3.org/2001/XMLSchema" xmlns:p="http://schemas.microsoft.com/office/2006/metadata/properties" xmlns:ns2="343a602f-f177-43e6-84d5-b568708a7a91" xmlns:ns3="36623594-0fac-4c92-9ef0-11a1fe121d39" targetNamespace="http://schemas.microsoft.com/office/2006/metadata/properties" ma:root="true" ma:fieldsID="a501ecc21d23fdb8196a3ce87285d629" ns2:_="" ns3:_="">
    <xsd:import namespace="343a602f-f177-43e6-84d5-b568708a7a91"/>
    <xsd:import namespace="36623594-0fac-4c92-9ef0-11a1fe121d3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a602f-f177-43e6-84d5-b568708a7a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738380da-2275-46ed-84c2-d5695e8e09c5"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6623594-0fac-4c92-9ef0-11a1fe121d3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61584ed-a012-411f-a11d-83383cdfb2b8}" ma:internalName="TaxCatchAll" ma:showField="CatchAllData" ma:web="36623594-0fac-4c92-9ef0-11a1fe121d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6623594-0fac-4c92-9ef0-11a1fe121d39" xsi:nil="true"/>
    <lcf76f155ced4ddcb4097134ff3c332f xmlns="343a602f-f177-43e6-84d5-b568708a7a9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2543B32-DD3A-4F6C-ADA2-8369C7382E98}">
  <ds:schemaRefs>
    <ds:schemaRef ds:uri="http://schemas.microsoft.com/sharepoint/v3/contenttype/forms"/>
  </ds:schemaRefs>
</ds:datastoreItem>
</file>

<file path=customXml/itemProps2.xml><?xml version="1.0" encoding="utf-8"?>
<ds:datastoreItem xmlns:ds="http://schemas.openxmlformats.org/officeDocument/2006/customXml" ds:itemID="{33A462CC-5A1E-4A46-A19F-2BA06AAC85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a602f-f177-43e6-84d5-b568708a7a91"/>
    <ds:schemaRef ds:uri="36623594-0fac-4c92-9ef0-11a1fe121d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D4F36B-94BC-4FB9-92B8-87501D48C3B6}">
  <ds:schemaRefs>
    <ds:schemaRef ds:uri="http://schemas.microsoft.com/office/2006/metadata/properties"/>
    <ds:schemaRef ds:uri="http://schemas.microsoft.com/office/infopath/2007/PartnerControls"/>
    <ds:schemaRef ds:uri="36623594-0fac-4c92-9ef0-11a1fe121d39"/>
    <ds:schemaRef ds:uri="343a602f-f177-43e6-84d5-b568708a7a9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9</vt:i4>
      </vt:variant>
    </vt:vector>
  </HeadingPairs>
  <TitlesOfParts>
    <vt:vector size="19" baseType="lpstr">
      <vt:lpstr>MATRIZ DE INDICADORES</vt:lpstr>
      <vt:lpstr>MFA-13</vt:lpstr>
      <vt:lpstr>MFA-14</vt:lpstr>
      <vt:lpstr>MFA-15</vt:lpstr>
      <vt:lpstr>MFA-16</vt:lpstr>
      <vt:lpstr>MFA-20</vt:lpstr>
      <vt:lpstr>MFA-21</vt:lpstr>
      <vt:lpstr>INS-6</vt:lpstr>
      <vt:lpstr>ITEM</vt:lpstr>
      <vt:lpstr>ACTUALIZACIONES</vt:lpstr>
      <vt:lpstr>ACTUALIZACIONES!Área_de_impresión</vt:lpstr>
      <vt:lpstr>'INS-6'!Área_de_impresión</vt:lpstr>
      <vt:lpstr>'MATRIZ DE INDICADORES'!Área_de_impresión</vt:lpstr>
      <vt:lpstr>'MFA-13'!Área_de_impresión</vt:lpstr>
      <vt:lpstr>'MFA-14'!Área_de_impresión</vt:lpstr>
      <vt:lpstr>'MFA-15'!Área_de_impresión</vt:lpstr>
      <vt:lpstr>'MFA-16'!Área_de_impresión</vt:lpstr>
      <vt:lpstr>'MFA-20'!Área_de_impresión</vt:lpstr>
      <vt:lpstr>'MFA-21'!Área_de_impresión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JAIME ELDER ACOSTA RAMIREZ</dc:creator>
  <cp:keywords/>
  <dc:description/>
  <cp:lastModifiedBy>Jennifer Melissa Moreno Galindo</cp:lastModifiedBy>
  <cp:revision/>
  <dcterms:created xsi:type="dcterms:W3CDTF">2017-09-26T17:17:33Z</dcterms:created>
  <dcterms:modified xsi:type="dcterms:W3CDTF">2026-03-09T20:32:31Z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0x0101005E9A59266E40334DB1CA8D06FCF5846A</vt:lpwstr>
  </property>
  <property fmtid="{D5CDD505-2E9C-101B-9397-08002B2CF9AE}" pid="3" name="MediaServiceImageTags">
    <vt:lpwstr/>
  </property>
</Properties>
</file>