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codeName="{26A90621-87C4-6C01-FD6A-EE6E7C140903}"/>
  <workbookPr updateLinks="never" codeName="ThisWorkbook"/>
  <mc:AlternateContent xmlns:mc="http://schemas.openxmlformats.org/markup-compatibility/2006">
    <mc:Choice Requires="x15">
      <x15ac:absPath xmlns:x15ac="http://schemas.microsoft.com/office/spreadsheetml/2010/11/ac" url="C:\Users\PAOAN\Documents\2026\INDICADORES\MAR\"/>
    </mc:Choice>
  </mc:AlternateContent>
  <xr:revisionPtr revIDLastSave="0" documentId="13_ncr:1_{8C113F33-5CCA-456D-90F0-1BDAD6DCB018}" xr6:coauthVersionLast="47" xr6:coauthVersionMax="47" xr10:uidLastSave="{00000000-0000-0000-0000-000000000000}"/>
  <bookViews>
    <workbookView xWindow="-108" yWindow="-108" windowWidth="23256" windowHeight="12456" tabRatio="718" xr2:uid="{00000000-000D-0000-FFFF-FFFF00000000}"/>
  </bookViews>
  <sheets>
    <sheet name="MATRIZ DE INDICADORES" sheetId="1" r:id="rId1"/>
    <sheet name="INS-7" sheetId="56" r:id="rId2"/>
    <sheet name="MAR-5" sheetId="53" r:id="rId3"/>
    <sheet name="MAR-9" sheetId="57" r:id="rId4"/>
    <sheet name="MAR-10" sheetId="58" r:id="rId5"/>
    <sheet name="ACTUALIZACIONES" sheetId="55" r:id="rId6"/>
    <sheet name="CONTROL DE CAMBIOS " sheetId="52" state="hidden" r:id="rId7"/>
    <sheet name="ITEM" sheetId="50" state="hidden" r:id="rId8"/>
  </sheets>
  <externalReferences>
    <externalReference r:id="rId9"/>
  </externalReferences>
  <definedNames>
    <definedName name="_xlnm._FilterDatabase" localSheetId="0" hidden="1">'MATRIZ DE INDICADORES'!$B$12:$U$12</definedName>
    <definedName name="_xlnm.Print_Area" localSheetId="5">ACTUALIZACIONES!$A$1:$F$31</definedName>
    <definedName name="_xlnm.Print_Area" localSheetId="6">'CONTROL DE CAMBIOS '!$A$1:$Q$39</definedName>
    <definedName name="_xlnm.Print_Area" localSheetId="1">'INS-7'!$A$1:$P$63</definedName>
    <definedName name="_xlnm.Print_Area" localSheetId="4">'MAR-10'!$A$1:$P$63</definedName>
    <definedName name="_xlnm.Print_Area" localSheetId="2">'MAR-5'!$A$1:$P$63</definedName>
    <definedName name="_xlnm.Print_Area" localSheetId="3">'MAR-9'!$A$1:$P$63</definedName>
    <definedName name="_xlnm.Print_Area" localSheetId="0">'MATRIZ DE INDICADORES'!$A$1:$U$45</definedName>
    <definedName name="MFA_8" localSheetId="5">#REF!</definedName>
    <definedName name="MFA_8">'MATRIZ DE INDICADORES'!#REF!</definedName>
    <definedName name="OLE_LINK1" localSheetId="5">ACTUALIZACIONES!#REF!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s>
  <calcPr calcId="191028"/>
  <customWorkbookViews>
    <customWorkbookView name="HERNAN DARIO GONZALEZ MOLINA - Vista personalizada" guid="{34CE63CC-8C1B-460F-A260-1A12A31AF742}" mergeInterval="0" personalView="1" maximized="1" xWindow="-8" yWindow="-8" windowWidth="1382" windowHeight="744" activeSheetId="1"/>
    <customWorkbookView name="JAIME ELDER ACOSTA RAMIREZ - Vista personalizada" guid="{E72066E1-2E2A-4698-9EFF-16A0125F33B6}" mergeInterval="0" personalView="1" maximized="1" xWindow="-8" yWindow="-8" windowWidth="1382" windowHeight="744" activeSheetId="4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0" i="53" l="1"/>
  <c r="G59" i="53"/>
  <c r="G58" i="53"/>
  <c r="G57" i="53"/>
  <c r="G56" i="53"/>
  <c r="G55" i="53"/>
  <c r="G54" i="53"/>
  <c r="G60" i="56"/>
  <c r="G59" i="56"/>
  <c r="G58" i="56"/>
  <c r="G57" i="56"/>
  <c r="G56" i="56"/>
  <c r="G55" i="56"/>
  <c r="G54" i="56"/>
  <c r="C48" i="56"/>
  <c r="J42" i="58"/>
  <c r="J42" i="57"/>
  <c r="J42" i="56"/>
  <c r="J42" i="53"/>
  <c r="O50" i="58"/>
  <c r="N50" i="58"/>
  <c r="M50" i="58"/>
  <c r="L50" i="58"/>
  <c r="K50" i="58"/>
  <c r="J50" i="58"/>
  <c r="I50" i="58"/>
  <c r="H50" i="58"/>
  <c r="G50" i="58"/>
  <c r="F50" i="58"/>
  <c r="E50" i="58"/>
  <c r="D50" i="58"/>
  <c r="O49" i="58"/>
  <c r="N49" i="58"/>
  <c r="M49" i="58"/>
  <c r="L49" i="58"/>
  <c r="K49" i="58"/>
  <c r="J49" i="58"/>
  <c r="I49" i="58"/>
  <c r="H49" i="58"/>
  <c r="G49" i="58"/>
  <c r="F49" i="58"/>
  <c r="E49" i="58"/>
  <c r="D49" i="58"/>
  <c r="C48" i="58"/>
  <c r="C47" i="58"/>
  <c r="O46" i="58"/>
  <c r="N46" i="58"/>
  <c r="M46" i="58"/>
  <c r="L46" i="58"/>
  <c r="K46" i="58"/>
  <c r="J46" i="58"/>
  <c r="I46" i="58"/>
  <c r="H46" i="58"/>
  <c r="G46" i="58"/>
  <c r="F46" i="58"/>
  <c r="E46" i="58"/>
  <c r="D46" i="58"/>
  <c r="O50" i="57"/>
  <c r="N50" i="57"/>
  <c r="M50" i="57"/>
  <c r="L50" i="57"/>
  <c r="K50" i="57"/>
  <c r="J50" i="57"/>
  <c r="I50" i="57"/>
  <c r="H50" i="57"/>
  <c r="G50" i="57"/>
  <c r="F50" i="57"/>
  <c r="E50" i="57"/>
  <c r="D50" i="57"/>
  <c r="O49" i="57"/>
  <c r="N49" i="57"/>
  <c r="M49" i="57"/>
  <c r="L49" i="57"/>
  <c r="K49" i="57"/>
  <c r="J49" i="57"/>
  <c r="I49" i="57"/>
  <c r="H49" i="57"/>
  <c r="G49" i="57"/>
  <c r="F49" i="57"/>
  <c r="E49" i="57"/>
  <c r="D49" i="57"/>
  <c r="C48" i="57"/>
  <c r="C47" i="57"/>
  <c r="O46" i="57"/>
  <c r="N46" i="57"/>
  <c r="M46" i="57"/>
  <c r="L46" i="57"/>
  <c r="K46" i="57"/>
  <c r="J46" i="57"/>
  <c r="I46" i="57"/>
  <c r="H46" i="57"/>
  <c r="G46" i="57"/>
  <c r="F46" i="57"/>
  <c r="E46" i="57"/>
  <c r="D46" i="57"/>
  <c r="O50" i="56"/>
  <c r="N50" i="56"/>
  <c r="M50" i="56"/>
  <c r="L50" i="56"/>
  <c r="K50" i="56"/>
  <c r="J50" i="56"/>
  <c r="I50" i="56"/>
  <c r="H50" i="56"/>
  <c r="G50" i="56"/>
  <c r="F50" i="56"/>
  <c r="E50" i="56"/>
  <c r="D50" i="56"/>
  <c r="O49" i="56"/>
  <c r="N49" i="56"/>
  <c r="M49" i="56"/>
  <c r="L49" i="56"/>
  <c r="K49" i="56"/>
  <c r="J49" i="56"/>
  <c r="I49" i="56"/>
  <c r="H49" i="56"/>
  <c r="G49" i="56"/>
  <c r="F49" i="56"/>
  <c r="E49" i="56"/>
  <c r="D49" i="56"/>
  <c r="C47" i="56"/>
  <c r="O46" i="56"/>
  <c r="N46" i="56"/>
  <c r="M46" i="56"/>
  <c r="L46" i="56"/>
  <c r="K46" i="56"/>
  <c r="J46" i="56"/>
  <c r="I46" i="56"/>
  <c r="H46" i="56"/>
  <c r="G46" i="56"/>
  <c r="F46" i="56"/>
  <c r="E46" i="56"/>
  <c r="D46" i="56"/>
  <c r="M50" i="53"/>
  <c r="N50" i="53"/>
  <c r="O50" i="53"/>
  <c r="J50" i="53"/>
  <c r="K50" i="53"/>
  <c r="L50" i="53"/>
  <c r="G50" i="53"/>
  <c r="H50" i="53"/>
  <c r="I50" i="53"/>
  <c r="D50" i="53"/>
  <c r="E50" i="53"/>
  <c r="F50" i="53"/>
  <c r="O49" i="53"/>
  <c r="N49" i="53"/>
  <c r="M49" i="53"/>
  <c r="L49" i="53"/>
  <c r="K49" i="53"/>
  <c r="J49" i="53"/>
  <c r="I49" i="53"/>
  <c r="H49" i="53"/>
  <c r="G49" i="53"/>
  <c r="F49" i="53"/>
  <c r="E49" i="53"/>
  <c r="D49" i="53"/>
  <c r="C48" i="53"/>
  <c r="C47" i="53"/>
  <c r="O46" i="53"/>
  <c r="N46" i="53"/>
  <c r="M46" i="53"/>
  <c r="L46" i="53"/>
  <c r="K46" i="53"/>
  <c r="J46" i="53"/>
  <c r="I46" i="53"/>
  <c r="H46" i="53"/>
  <c r="G46" i="53"/>
  <c r="F46" i="53"/>
  <c r="E46" i="53"/>
  <c r="D46"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4DC9AB47-CED7-41C9-90DE-5083A9E49511}">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DF7B3108-F4D8-440D-B873-9FE41B11507E}">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609BAB85-8AE2-4062-9C00-B1295C351967}">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2544D960-F4F1-4479-85C2-D53D648EC3A5}">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<sst xmlns="http://schemas.openxmlformats.org/spreadsheetml/2006/main" count="724" uniqueCount="313">
  <si>
    <t>MACROPROCESO ESTRATÉGICO</t>
  </si>
  <si>
    <t>CÓDIGO: ESGF027</t>
  </si>
  <si>
    <t>PROCESO GESTIÓN SISTEMAS INTEGRADOS - CALIDAD</t>
  </si>
  <si>
    <t>FECHA DE ACTUALIZACIÓN:</t>
  </si>
  <si>
    <t>AÑO</t>
  </si>
  <si>
    <t>MES</t>
  </si>
  <si>
    <t>DÍA</t>
  </si>
  <si>
    <t>ALINEACIÓN DE LOS INDICADORES CON LOS DOCUMENTOS ESTRATÉGICOS Y LOS OBJETIVOS DE LOS SISTEMAS DE GESTIÓN</t>
  </si>
  <si>
    <t>PROCESO GESTIÓN</t>
  </si>
  <si>
    <t>FRENTES DEL PLAN ESTRATÉGICO</t>
  </si>
  <si>
    <t>LINEAMIENTOS DE LA POLÍTICA DEL SISTEMA DE GESTIÓN</t>
  </si>
  <si>
    <t>OBJETIVOS  DEL SISTEMA DE GESTIÓN</t>
  </si>
  <si>
    <t>OBJETIVO GENERAL DEL PROCESO</t>
  </si>
  <si>
    <t>OBJETIVOS ESPECÍFICOS</t>
  </si>
  <si>
    <t>NOMBRE INDICADOR</t>
  </si>
  <si>
    <t>FÓRMULA</t>
  </si>
  <si>
    <t>TIPO DE INDICADOR</t>
  </si>
  <si>
    <t>FRECUENCIA 
MEDICIÓN</t>
  </si>
  <si>
    <t>META</t>
  </si>
  <si>
    <t>ACTIVIDADE(S) A DESARROLLAR</t>
  </si>
  <si>
    <t>RESPONSABLE DE LA ACTIVIDAD</t>
  </si>
  <si>
    <t>¿QUÉ RECURSOS SE REQUIEREN?</t>
  </si>
  <si>
    <t>FECHA EJECUCIÓN DE ACTIVIDADES</t>
  </si>
  <si>
    <t>EVIDENCIA</t>
  </si>
  <si>
    <t>¿CUÁNDO FINALIZARÁ?</t>
  </si>
  <si>
    <t xml:space="preserve">RESULTADO </t>
  </si>
  <si>
    <t>ACCESO</t>
  </si>
  <si>
    <t>SEGURIDAD DE LA INFORMACIÓN</t>
  </si>
  <si>
    <t xml:space="preserve"> </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</si>
  <si>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</si>
  <si>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</si>
  <si>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CALIDAD</t>
  </si>
  <si>
    <t xml:space="preserve">AMBIENTAL </t>
  </si>
  <si>
    <t xml:space="preserve">SEGURIDAD Y SALUD EN EL TRABAJO </t>
  </si>
  <si>
    <t xml:space="preserve">ANTISOBORNO </t>
  </si>
  <si>
    <t>VERSIÓN</t>
  </si>
  <si>
    <t>FECHA DE APROBACIÓN</t>
  </si>
  <si>
    <t>DESCRIPCIÓN DEL CAMBIO</t>
  </si>
  <si>
    <t>AAAA</t>
  </si>
  <si>
    <t>MM</t>
  </si>
  <si>
    <t>DD</t>
  </si>
  <si>
    <t>Emisión del documento.</t>
  </si>
  <si>
    <t>Ajustar el formato "Tablero de Indicadores" de acuerdo al aplicativo Indicadores.</t>
  </si>
  <si>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</si>
  <si>
    <t>Se modifica códigos del documento, en razón a la actualización documental (Resolución 156 de 2017).</t>
  </si>
  <si>
    <t>Se agrega campo de actualizaciones para modificaciones en los indicadores.</t>
  </si>
  <si>
    <t>Se incluyen columnas para definir actividades, recursos y finalización del indicador.</t>
  </si>
  <si>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</si>
  <si>
    <t>En la hoja MATRIZ DE INDICADORES se incorporan listas desplegables de los sistemas y columnas denominadas "OBJETIVOS ESPECÍFICOS, RESPONSABLE DE LA ACTIVIDAD, FECHA EJECUCIÓN DE ACTIVIDADES y EVIDENCIA". Adicional, se modifica la columna:  ¿QUÉ SE VA A HACER? Por ACTIVIDAD.</t>
  </si>
  <si>
    <t>NOMBRES Y APELLIDOS</t>
  </si>
  <si>
    <t>CARGO</t>
  </si>
  <si>
    <t>Henry Orlando Aragón Oquendo</t>
  </si>
  <si>
    <t xml:space="preserve">Director de área I - Oficina de Calidad </t>
  </si>
  <si>
    <t>REVISÓ</t>
  </si>
  <si>
    <t>APROBÓ (GESTOR RESPONSABLE DEL PROCESO)</t>
  </si>
  <si>
    <t>FECHA</t>
  </si>
  <si>
    <t>Adriana Asención Torres Espitia</t>
  </si>
  <si>
    <t>Directora de Planeación Institucional</t>
  </si>
  <si>
    <t>MENSUAL</t>
  </si>
  <si>
    <t>NÚMERO</t>
  </si>
  <si>
    <t>TRIMESTRAL</t>
  </si>
  <si>
    <t>PORCENTAJE</t>
  </si>
  <si>
    <t>SEMESTRAL</t>
  </si>
  <si>
    <t>ANUAL</t>
  </si>
  <si>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</si>
  <si>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REGRESAR</t>
  </si>
  <si>
    <t>FICHA DE INDICADOR</t>
  </si>
  <si>
    <t>MACROPROCESO</t>
  </si>
  <si>
    <t>NOMBRE DEL INDICADOR</t>
  </si>
  <si>
    <t>RESPONSABLE DE MEDICIÓN</t>
  </si>
  <si>
    <t>1. COMPORTAMIENTO DE INDICADOR</t>
  </si>
  <si>
    <t>CLASIFICACIÓN DE LA MEDICIÓN</t>
  </si>
  <si>
    <t>FORMULA</t>
  </si>
  <si>
    <t>NUMERADOR</t>
  </si>
  <si>
    <t>DENOMINADOR</t>
  </si>
  <si>
    <t>TENDENCIA</t>
  </si>
  <si>
    <t>NIVEL DE SEGREGACIÓN *</t>
  </si>
  <si>
    <t>UNIDAD DE MEDIDA</t>
  </si>
  <si>
    <t>ORIGEN DE DATOS NUMERADOR</t>
  </si>
  <si>
    <t>FRECUENCIA DE LA MEDICIÓN</t>
  </si>
  <si>
    <t>FRECUENCIA DE RESULTADO</t>
  </si>
  <si>
    <t>ORIGEN DE DATOS DENOMINADOR</t>
  </si>
  <si>
    <t>RESULTADOS</t>
  </si>
  <si>
    <t>ANÁLISIS DE DATOS</t>
  </si>
  <si>
    <t>ACCIÓN FORMULADA</t>
  </si>
  <si>
    <t xml:space="preserve">RESPONSABLE </t>
  </si>
  <si>
    <t>PERIODO DE EVALUACIÓN</t>
  </si>
  <si>
    <t xml:space="preserve">VALOR </t>
  </si>
  <si>
    <t>META PONDERADA</t>
  </si>
  <si>
    <t>UNIDAD SEGREGADA (Ej. Facultad, Programa Académico, Área)</t>
  </si>
  <si>
    <t>RESULTADO</t>
  </si>
  <si>
    <t>ANALISIS DE DATOS SEGREGADO</t>
  </si>
  <si>
    <t>Estratégico</t>
  </si>
  <si>
    <t>Eficacia</t>
  </si>
  <si>
    <t>Misional</t>
  </si>
  <si>
    <t>Eficiencia</t>
  </si>
  <si>
    <t>Apoyo</t>
  </si>
  <si>
    <t>Acreditación</t>
  </si>
  <si>
    <t>Seguimiento, Medición, Análisis y Evaluación</t>
  </si>
  <si>
    <t>Positiva</t>
  </si>
  <si>
    <t>Direccionamiento Estratégico</t>
  </si>
  <si>
    <t>Negativa</t>
  </si>
  <si>
    <t>Planeación Institucional</t>
  </si>
  <si>
    <t>Por Unidad Regional</t>
  </si>
  <si>
    <t>Proyectos Especiales y Relaciones Interinstitucionales</t>
  </si>
  <si>
    <t>Por Facultad</t>
  </si>
  <si>
    <t>Sistemas Integrados</t>
  </si>
  <si>
    <t>Por Programa Académico</t>
  </si>
  <si>
    <t>Autoevaluación y Acreditación</t>
  </si>
  <si>
    <t>Por área</t>
  </si>
  <si>
    <t>Comunicaciones</t>
  </si>
  <si>
    <t>Por Laboratorio</t>
  </si>
  <si>
    <t>Formación y Aprendizaje</t>
  </si>
  <si>
    <t>Otros</t>
  </si>
  <si>
    <t>Ciencia, Tecnología e Innovación</t>
  </si>
  <si>
    <t>No Aplica</t>
  </si>
  <si>
    <t>Interacción Social Universitaria</t>
  </si>
  <si>
    <t>Bienestar Universitario</t>
  </si>
  <si>
    <t>Admisiones y Registro</t>
  </si>
  <si>
    <t>Graduados</t>
  </si>
  <si>
    <t>Dialogando con el Mundo</t>
  </si>
  <si>
    <t>Talento Humano</t>
  </si>
  <si>
    <t>Jurídica</t>
  </si>
  <si>
    <t>Financiera</t>
  </si>
  <si>
    <t>Sistemas y Tecnología</t>
  </si>
  <si>
    <t>Bienes y Servicios</t>
  </si>
  <si>
    <t>Documental</t>
  </si>
  <si>
    <t>Apoyo Académico</t>
  </si>
  <si>
    <t>Control Interno</t>
  </si>
  <si>
    <t>Control Disciplinario</t>
  </si>
  <si>
    <t>Servicio de Atención al Ciudadano</t>
  </si>
  <si>
    <t>VERSIÓN: 10</t>
  </si>
  <si>
    <t>CONTROL DE ACTUALIZACIONES</t>
  </si>
  <si>
    <t>DESCRIPCIÓN DE LA ACTUALIZACIÓN</t>
  </si>
  <si>
    <t>RESPONSABLE</t>
  </si>
  <si>
    <t>PÁGINA: 5 de 5</t>
  </si>
  <si>
    <t>NIVEL OBTENIDO</t>
  </si>
  <si>
    <t>Porcentual</t>
  </si>
  <si>
    <t>ESCALA</t>
  </si>
  <si>
    <t>Deficiente</t>
  </si>
  <si>
    <t>Aceptable</t>
  </si>
  <si>
    <t>Bueno</t>
  </si>
  <si>
    <t>Excelente</t>
  </si>
  <si>
    <t>MATRIZ Y FICHA DE MEDICIÓN DE INDICADORES Y SEGUIMIENTO A LOS PROCESOS DE GESTIÓN</t>
  </si>
  <si>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</si>
  <si>
    <t>Profesional OPS</t>
  </si>
  <si>
    <t>Técnico III</t>
  </si>
  <si>
    <t>Paola Andrea Martínez Borda</t>
  </si>
  <si>
    <t>Jennifer Melissa Moreno Galindo</t>
  </si>
  <si>
    <t>Profesional Director de Área I – Oficina de la Calidad</t>
  </si>
  <si>
    <t>Carlos Julio Silva Mora</t>
  </si>
  <si>
    <t>Profesional I</t>
  </si>
  <si>
    <t xml:space="preserve">Yenifer Alejandra Panqueva Páez	</t>
  </si>
  <si>
    <t>VIGENCIA: 2026-02-26</t>
  </si>
  <si>
    <t>PÁGINA: 1 de 4</t>
  </si>
  <si>
    <t>CÓDIGO: ESGr027</t>
  </si>
  <si>
    <t>PÁGINA: 2 de 4</t>
  </si>
  <si>
    <t>PÁGINA: 4 de 4</t>
  </si>
  <si>
    <t xml:space="preserve">Admisiones y Registro </t>
  </si>
  <si>
    <t>Frente Estratégico I: Misión de impacto y alta calidad transmoderna translocal.
Frente Estratégico II: Comunidad universitaria agentes de mejora y transformación.</t>
  </si>
  <si>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t>
  </si>
  <si>
    <t>2. Lograr la acreditación de programas y la acreditación institucional de acuerdo a la planificación de las metas  institucionales resultantes de los ejercicios de autoevaluación y acreditación</t>
  </si>
  <si>
    <t>Administrar y controlar las actividades de Admisiones y Registro, para garantizar el cumplimiento de los requisitos y normas vigentes sobre la selección, admisión, permanencia, promoción y graduación de los estudiantes de la Universidad de Cundinamarca.</t>
  </si>
  <si>
    <t>Estudiantes Matriculados Efectivos (Nuevos regulares)</t>
  </si>
  <si>
    <t>Número de matriculados efectivos * 100 /  total Número de estudiantes a admitir</t>
  </si>
  <si>
    <t>Solicitar la publicación del listado de admitidos a la Oficina Asesora de Comunicaciones.</t>
  </si>
  <si>
    <t>Funcionario Oficina
de la Admisiones y
Registro.</t>
  </si>
  <si>
    <t xml:space="preserve">Recurso tecnologico. </t>
  </si>
  <si>
    <t>lista de admitidos publicados en la pagina wen institucional  .</t>
  </si>
  <si>
    <t>MAR-5</t>
  </si>
  <si>
    <t>Parametrizar el sistema, (aplicativo
Academusoft) para el registro de la matrícula académica de los programas de pregrado</t>
  </si>
  <si>
    <t>Jefe de Oficina de Admisiones y Registro</t>
  </si>
  <si>
    <t>Aplicativo academusoft parametrizado</t>
  </si>
  <si>
    <t>Generar liquidación a estudiantes antiguos y nuevos regulares</t>
  </si>
  <si>
    <t xml:space="preserve">Tesoreria </t>
  </si>
  <si>
    <t xml:space="preserve">Recibo de liquidacion </t>
  </si>
  <si>
    <t xml:space="preserve">Solicitar a la oficina de Desarrollo  Académico los horarios base de todos los programas de pregrado de los estudiantes nuevos regulares.
</t>
  </si>
  <si>
    <t>Jefe y funcionario
oficina de
Admisiones y
Registro
Oficina de Apoyo
Académico</t>
  </si>
  <si>
    <t>Recurso Humano</t>
  </si>
  <si>
    <t>Correo electronico de solicitud a Desarrollo Academico.</t>
  </si>
  <si>
    <t>Realizar el registro académico de los núcleos temáticos o campos de
aprendizaje de estudiantes nuevos
regulares.</t>
  </si>
  <si>
    <t>Jefe y funcionario oficina de Admisiones y Registro.</t>
  </si>
  <si>
    <t>Horario del estudiante</t>
  </si>
  <si>
    <t>Admisiones y Registro 
Formación y Aprendizaje</t>
  </si>
  <si>
    <t xml:space="preserve">Asegurar la actualización de información para el seguimiento a estudiantes con posible pérdida de condición de estudiante según normatividad vigente para la vigencia.
</t>
  </si>
  <si>
    <t xml:space="preserve">Tasa de perdida de condición de estudiante </t>
  </si>
  <si>
    <t xml:space="preserve">Número de estudiantes que pierden condición de estudiante acorde con el reglamento estudiantil * 100 / total de estudiantes </t>
  </si>
  <si>
    <t xml:space="preserve">Descargar reporte de  los estudiantes con perdida de calidad de estudiante. </t>
  </si>
  <si>
    <t>Direccion de Sistemas y Tecnologia</t>
  </si>
  <si>
    <t>Reporte de Estudiantes</t>
  </si>
  <si>
    <t>INS-7</t>
  </si>
  <si>
    <t>Aplicar perdidad de Calidad conforme a los acuerdos 010 y 027 (Reglamentos estudiantiles).</t>
  </si>
  <si>
    <t>Reporte de Estudiantes con Perdida de Calidad de Estudiante</t>
  </si>
  <si>
    <t xml:space="preserve">Cambiar situacion academica del estudiante a "Perdida de Calidad de estudiante" en el aplicativo Ademosuf </t>
  </si>
  <si>
    <t>Cambio de situacion academica Aplicativo Academosuft</t>
  </si>
  <si>
    <t xml:space="preserve">Reportar estudiantes con perdida a Vice rectoria Academica. </t>
  </si>
  <si>
    <t xml:space="preserve">Correo electronico del listado de los estudiantes </t>
  </si>
  <si>
    <t xml:space="preserve">Notificar  a cada estudiante de la Perdida de Calidad de Estudiante. </t>
  </si>
  <si>
    <t>Correo electronico de notificacion po cada estudiante.</t>
  </si>
  <si>
    <t>Frente Estratégico V: Organización social del conocimiento y aprendizaje viva.</t>
  </si>
  <si>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</si>
  <si>
    <t xml:space="preserve">
Analizar el nivel de satisfacción de los estudiantes para describir factores/ acciones de mejora en la vigencia.
</t>
  </si>
  <si>
    <t xml:space="preserve"> Satisfacción de los estudiantes </t>
  </si>
  <si>
    <t>(Total encuestas calificación mayor a 4) *100 / Total encuestas</t>
  </si>
  <si>
    <t xml:space="preserve">Elaboracion de Encuesta instucional </t>
  </si>
  <si>
    <t xml:space="preserve">Direccion de Planeacion Institucional  </t>
  </si>
  <si>
    <t>Instrumento de encuesta</t>
  </si>
  <si>
    <t>MAR-9</t>
  </si>
  <si>
    <t xml:space="preserve">Compartir encuesta institucional para su diligenciamiento. </t>
  </si>
  <si>
    <t xml:space="preserve">Direccion de Planeacion Institucional - Oficina de Admisiones y Registro. </t>
  </si>
  <si>
    <t>Codigo QR /LINK Instrumento de encuesta</t>
  </si>
  <si>
    <t>Aplicar encuesta institucional a la comunidad Universitaria.</t>
  </si>
  <si>
    <t xml:space="preserve">Comunidad  Universitaria </t>
  </si>
  <si>
    <t xml:space="preserve">Recurso Humano. Recurso tecnologico. </t>
  </si>
  <si>
    <t>Codigo QR /LINK Instrumento de encuesta diligenciado.</t>
  </si>
  <si>
    <t>Solicitar resultados de Encuesta de la Oficina de Admisiones y Registro .</t>
  </si>
  <si>
    <t xml:space="preserve">Funcionario de la Oficina de Admisiones y Registro. </t>
  </si>
  <si>
    <t>Resultado de encuesta.</t>
  </si>
  <si>
    <t>Analizar resultados de la Encuesta institucional de la Ofician de Admisiones y Registro .</t>
  </si>
  <si>
    <t>Analisis de Encuesta indicadores</t>
  </si>
  <si>
    <t>Caracterización Institucional estudiantes admitidos</t>
  </si>
  <si>
    <t xml:space="preserve">Total estudiantes caracterizados / Total estudiantes admitidos *100 </t>
  </si>
  <si>
    <t>MAR-10</t>
  </si>
  <si>
    <t>Solicitar la publicción dela estrategia de divulgación del proceso de caracterización isntitucional.</t>
  </si>
  <si>
    <t xml:space="preserve">Realizar la revisión de la caracterización de los aspirantes admitidos </t>
  </si>
  <si>
    <t>Jefe de Oficina Admisiones y Registro</t>
  </si>
  <si>
    <t>Número de matriculados efectivos nuevos regulares(matricula financiera y academica) * 100</t>
  </si>
  <si>
    <t>Total  Número de estudiantes a admitir (Lineamientos Institucionales)</t>
  </si>
  <si>
    <t>Reporte de Estudiantes con matricula académica y Financiera</t>
  </si>
  <si>
    <t>Reporte listado de admitidos por programa y Unidad Regional</t>
  </si>
  <si>
    <t>Sede Fusagasugá</t>
  </si>
  <si>
    <t>Seccional Girardot</t>
  </si>
  <si>
    <t>Seccional Ubaté</t>
  </si>
  <si>
    <t>Extensión Facatativá</t>
  </si>
  <si>
    <t>Extensión Chía</t>
  </si>
  <si>
    <t>Extensión Zipaquirá</t>
  </si>
  <si>
    <t>Extensión Soacha</t>
  </si>
  <si>
    <t>Número de estudiantes que pierden condición de estudiante acorde con el reglamento estudiantil * 100</t>
  </si>
  <si>
    <t>Listado de la Dirección de Sistemas y Tecnología</t>
  </si>
  <si>
    <t>Facultad de Ciencias Administrativas, Económicas y Contables</t>
  </si>
  <si>
    <t xml:space="preserve">Facultad de Ciencias Agropecuarias </t>
  </si>
  <si>
    <t>Facultad de Ciencias del Deporte</t>
  </si>
  <si>
    <t>Facultad de Educación</t>
  </si>
  <si>
    <t>Facultad de Ingeniería</t>
  </si>
  <si>
    <t>Facultad de Ciencias de la salud</t>
  </si>
  <si>
    <t>Facultad de Ciencias Sociales, Humanidades y Ciencias Políticas</t>
  </si>
  <si>
    <t>Satisfacción de los estudiantes</t>
  </si>
  <si>
    <t>(Total encuestas calificación mayor a 4) *100</t>
  </si>
  <si>
    <t xml:space="preserve"> Total encuestas recibidas</t>
  </si>
  <si>
    <t>Resultado en encuesta Institucional (Dirección de Planeación Institucional)</t>
  </si>
  <si>
    <t>0% - 65%</t>
  </si>
  <si>
    <t>65.1% - 75%</t>
  </si>
  <si>
    <t>75.1% -  85%</t>
  </si>
  <si>
    <t>85.1% - 100%</t>
  </si>
  <si>
    <t>&gt;4.0%</t>
  </si>
  <si>
    <t>3,0% - 3,9%</t>
  </si>
  <si>
    <t>2,1% - 2,9%</t>
  </si>
  <si>
    <t xml:space="preserve"> 2% - 0%</t>
  </si>
  <si>
    <t>Jefe Oficina de Admisiones y Registro</t>
  </si>
  <si>
    <t xml:space="preserve">Total estudiantes admitidos caracterizados </t>
  </si>
  <si>
    <t>Total estudiantes admitidos *100</t>
  </si>
  <si>
    <t>Reporte de Estudiates Admitidos por Semestre</t>
  </si>
  <si>
    <t>Reporte de Caracterización institucional Estudiantes Admitidos</t>
  </si>
  <si>
    <t>&gt;69%</t>
  </si>
  <si>
    <t>70%-79%</t>
  </si>
  <si>
    <t>80% -89%</t>
  </si>
  <si>
    <t>90%-100%</t>
  </si>
  <si>
    <t xml:space="preserve"> Eliminación del inidcador MAR02 al evidenciar que no agrega valor a procedimiento de inscripcion, selección y admision de estudiantes </t>
  </si>
  <si>
    <t xml:space="preserve">OFICINA DE ADMISIONES Y REGISTRO </t>
  </si>
  <si>
    <t xml:space="preserve">Actualizacion a la formula y metodo de medicion del indicador MAR04 ya que no se tenia en cuenta la informacion relacionada con los cupos dispuestos según registros calificados de los programas académicos </t>
  </si>
  <si>
    <t xml:space="preserve">Actualizacion a la formula y metodo de medicion del indicador MAR05 ya que no se tenia en cuenta la informacion relacionada con los cupos dispuestos según registros calificados de los programas académicos </t>
  </si>
  <si>
    <t>Actualización a la formula, meta y escala en el indicador MAR4-MAR5, esto con el fin de generar un ambiente retador para el proceso en 2023, ya que para 2022 se mantuvo la constante en la meta semestral por encima del 95 %</t>
  </si>
  <si>
    <t xml:space="preserve">Eliminación del indicador MAR8, donde queda establecido como compromiso que la información relacionada con el número de admitidos en condiciones priorizadas se deberá migrar a un tablero de control, cargado a la página web institucional, donde se evidencie la información histórica por periodos. </t>
  </si>
  <si>
    <t xml:space="preserve">MAR4 -5 Matriculados efectivos:
Una vez analizada la tendencia y evaluada la meta y fórmulas de los dos indicadores, se evalúa la pertinencia de condensar los mismos debido a que la medición de inscritos sobre admitidos no agrega valor a la medición de la gestión administrativa, por otra parte el numero de cupos que se admiten bajo la modalidad opcionales, difiere del número total de admitidos y cupos por programa; Esta pasa de 95% a 98%, ajustando la métrica de resultado en la meta ponderada y el seguimiento semestral. 
MAR7 Tasa de perdida de condición de estudiante:
Una vez analizada la tendencia y evaluada la meta del indicador, además del alcance dentro de las actividades de este, se evidencia la necesidad de solicitar que este sea de carácter institucional, ya que interactúan el comité de gestión de éxito académico y la Dirección de Bienestar Universitarios, así como la Academia. La meta no se ajusta, seguimiento de frecuencia de resultado y medición semestral. 
MAR9 Percepción de satisfacción de los estudiantes:
Teniendo en cuenta la tendencia y resultados en la medición, se solicita elevar la petición a la dirección de talento humano, para actualización de las encuestas de satisfacción y propiamente la del proceso, ya que el enfoque de esta dependencia es misional y se requiere una mirada general de la satisfacción de la comunidad universitaria.
Se incluye dentro de la medición y formula alcance a graduados.
 </t>
  </si>
  <si>
    <r>
      <t xml:space="preserve">Se proyecta la creación del nuevo indicador </t>
    </r>
    <r>
      <rPr>
        <b/>
        <sz val="11"/>
        <color theme="1"/>
        <rFont val="Arial"/>
        <family val="2"/>
      </rPr>
      <t>MAR-10</t>
    </r>
    <r>
      <rPr>
        <sz val="11"/>
        <color theme="1"/>
        <rFont val="Arial"/>
        <family val="2"/>
      </rPr>
      <t xml:space="preserve"> Caracteriación Institucional estudiantes admitidos, que permite realizar la medicion del número de admitidos que realizan la caracterización en cada periodo académico, la cual es insumo para identificar los posibles potenciales beneficiario de la politica de gratuidad en la matricula.
</t>
    </r>
    <r>
      <rPr>
        <b/>
        <sz val="11"/>
        <color theme="1"/>
        <rFont val="Arial"/>
        <family val="2"/>
      </rPr>
      <t>MAR-5</t>
    </r>
    <r>
      <rPr>
        <sz val="11"/>
        <color theme="1"/>
        <rFont val="Arial"/>
        <family val="2"/>
      </rPr>
      <t xml:space="preserve"> Matriculados efectivos:
Se realiza la actualización del nombre del indicador a : Estudiantes Matriculados Efectivos (Nuevos regulares), una vez analizada la formula del indicador se realiza ajuste al numerador y denominador, asi como al origen de los datos, una vez analizada la tendencia de la vigencia 2024 se mantiene la meta en 98% para la vigencia 2025.
</t>
    </r>
    <r>
      <rPr>
        <b/>
        <sz val="11"/>
        <color theme="1"/>
        <rFont val="Arial"/>
        <family val="2"/>
      </rPr>
      <t>INS-7</t>
    </r>
    <r>
      <rPr>
        <sz val="11"/>
        <color theme="1"/>
        <rFont val="Arial"/>
        <family val="2"/>
      </rPr>
      <t xml:space="preserve"> Se mantiene la meta de cumplimiento, formula y demas información, teniendo en cuenta la tendencia de resultados que ha aumentado en la vigencia 2024, con respecto de la vigencia 2023.
</t>
    </r>
    <r>
      <rPr>
        <b/>
        <sz val="11"/>
        <color theme="1"/>
        <rFont val="Arial"/>
        <family val="2"/>
      </rPr>
      <t xml:space="preserve">MAR-9 </t>
    </r>
    <r>
      <rPr>
        <sz val="11"/>
        <color theme="1"/>
        <rFont val="Arial"/>
        <family val="2"/>
      </rPr>
      <t xml:space="preserve">Se mantiene la meta de cumplimiento, formula y demas información, teniendo en cuenta que el proceso no ha llegado al cumplimiento de la meta en la vigencia 2023 y 2024. </t>
    </r>
  </si>
  <si>
    <t>0% - 75%</t>
  </si>
  <si>
    <t>&gt;=100%</t>
  </si>
  <si>
    <t>JEFE OFICINA DE ADMISIONES Y REGISTRO</t>
  </si>
  <si>
    <r>
      <rPr>
        <b/>
        <sz val="11"/>
        <color theme="1"/>
        <rFont val="Arial"/>
        <family val="2"/>
      </rPr>
      <t>MAR-5</t>
    </r>
    <r>
      <rPr>
        <sz val="11"/>
        <color theme="1"/>
        <rFont val="Arial"/>
        <family val="2"/>
      </rPr>
      <t xml:space="preserve">: Se realiza la actualización de la meta del indicador pasando de 98% al 100%  para la vigencia 2026, dado que dentro de la información objeto de medición no será contemplado el adicional denomidado cupos PIC.
</t>
    </r>
    <r>
      <rPr>
        <b/>
        <sz val="11"/>
        <color theme="1"/>
        <rFont val="Arial"/>
        <family val="2"/>
      </rPr>
      <t>MAR-9</t>
    </r>
    <r>
      <rPr>
        <sz val="11"/>
        <color theme="1"/>
        <rFont val="Arial"/>
        <family val="2"/>
      </rPr>
      <t xml:space="preserve">: Se mantiene la meta de cumplimiento, formula y demas información, teniendo en cuenta la tendencia de resultados que ha aumentado (Indicador con tendencia negativa) en la vigencia 2025, con respecto de la vigencia 2023 y 2024.
</t>
    </r>
    <r>
      <rPr>
        <b/>
        <sz val="11"/>
        <color theme="1"/>
        <rFont val="Arial"/>
        <family val="2"/>
      </rPr>
      <t>MAR-10</t>
    </r>
    <r>
      <rPr>
        <sz val="11"/>
        <color theme="1"/>
        <rFont val="Arial"/>
        <family val="2"/>
      </rPr>
      <t xml:space="preserve">: Se mantiene la meta de cumplimiento, formula y demas información, teniendo en cuenta que el proceso se encuentra en etapa de estandarización del indicador, pendiente po evaluar con la tendencia de medición para 2026.
</t>
    </r>
    <r>
      <rPr>
        <b/>
        <sz val="11"/>
        <color theme="1"/>
        <rFont val="Arial"/>
        <family val="2"/>
      </rPr>
      <t>INS-7</t>
    </r>
    <r>
      <rPr>
        <sz val="11"/>
        <color theme="1"/>
        <rFont val="Arial"/>
        <family val="2"/>
      </rPr>
      <t>: Se mantiene la meta de cumplimiento, formula y demas información, teniendo en cuenta que el indicador fue creado en 2025, por tal motivo, se espera poder realizar comparativa de tendencias con la medición realizada en 2026.</t>
    </r>
  </si>
  <si>
    <t>Total de estudiantes</t>
  </si>
  <si>
    <t>VIGENCIA 2026</t>
  </si>
  <si>
    <t>SEMESTRAL IPA   Y IIPA 2026)</t>
  </si>
  <si>
    <t>SEMESTRAL (IPA   Y IIPA 2026)</t>
  </si>
  <si>
    <t xml:space="preserve">Asegurar la matrícula académica de los admitidos, conforme a los cupos disponibles por periodo en la vigencia.
</t>
  </si>
  <si>
    <t xml:space="preserve">Asegurar la caracterización efectiva de los admitidos, conforme a los lineamientos institucionales.
</t>
  </si>
  <si>
    <t xml:space="preserve">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 </t>
  </si>
  <si>
    <t>75,1% - 85%</t>
  </si>
  <si>
    <t>85,1% - 99,9%</t>
  </si>
  <si>
    <t>Para el primer periodo academico de 2026, de 411 estudiantes que perdieron condicion a nivel general, 136 estudiantes pertenecen a la Facultad de Ciencias Administrativas, Económicas y Contables, conforme al acuerdo 003 y 004 y Acuerdo 027 en la Universidad de Cundinamarca.</t>
  </si>
  <si>
    <t>Para el primer periodo academico de 2026, de 411 estudiantes que perdieron condicion a nivel general, 58 estudiantes pertenecen a la Facultad de Ciencias Agropecuarias  conforme al acuerdo 003 y 004 y Acuerdo 027 en la Universidad de Cundinamarca.</t>
  </si>
  <si>
    <t>Para el primer periodo academico de 2026, de 411 estudiantes que perdieron condicion a nivel general, 35 estudiantes pertenecen a la Facultad de Ciencias del Deporte, conforme al acuerdo 003 y 004 y Acuerdo 027 en la Universidad de Cundinamarca.</t>
  </si>
  <si>
    <t>Para el primer periodo academico de 2026, de 411 estudiantes que perdieron condicion a nivel general, 4 estudiantes pertenecen a la Facultad de Educación, conforme al acuerdo 003 y 004 y Acuerdo 027 en la Universidad de Cundinamarca.</t>
  </si>
  <si>
    <t>Para el primer periodo academico de 2026, de 411 estudiantes que perdieron condicion a nivel general, 174 estudiantes pertenecen a la Facultad de Ingeniería, conforme al acuerdo 003 y 004 y Acuerdo 027 en la Universidad de Cundinamarca.</t>
  </si>
  <si>
    <t>Para el primer periodo academico de 2026, de 411 estudiantes que perdieron condicion a nivel general, 2 estudiantes pertenecen a la Facultad de Ciencias de la salud, conforme al acuerdo 003 y 004 y Acuerdo 027 en la Universidad de Cundinamarca.</t>
  </si>
  <si>
    <t>Para el primer periodo academico de 2026, de 411 estudiantes que perdieron condicion a nivel general, 2 estudiantes pertenecen a la Facultad de Ciencias Sociales, Humanidades y Ciencias Políticas, conforme al acuerdo 003 y 004 y Acuerdo 027 en la Universidad de Cundinamarca.</t>
  </si>
  <si>
    <t xml:space="preserve">Del total de los cupos disponibles según registros calificados por programas en la Sede Fusagasugá siendo 435, se admiten de forma efectiva (son admitidos que cancelan su matricula financiera) 425 en los diferentes programas académicos. </t>
  </si>
  <si>
    <t xml:space="preserve">Del total de los cupos disponibles según registros calificados por programas en la Sede Fusagasugá siendo 215, se admiten de forma efectiva (son admitidos que cancelan su matricula financiera) 197 en los diferentes programas académicos. </t>
  </si>
  <si>
    <t xml:space="preserve">Del total de los cupos disponibles según registros calificados por programas en la Sede Fusagasugá siendo 190, se admiten de forma efectiva (son admitidos que cancelan su matricula financiera) 180 en los diferentes programas académicos. </t>
  </si>
  <si>
    <t xml:space="preserve">Del total de los cupos disponibles según registros calificados por programas en la Sede Fusagasugá siendo 375, se admiten de forma efectiva (son admitidos que cancelan su matricula financiera) 369 en los diferentes programas académicos. </t>
  </si>
  <si>
    <t xml:space="preserve">Del total de los cupos disponibles según registros calificados por programas en la Sede Fusagasugá siendo 390, se admiten de forma efectiva (son admitidos que cancelan su matricula financiera) 345 en los diferentes programas académicos. </t>
  </si>
  <si>
    <t xml:space="preserve">Del total de los cupos disponibles según registros calificados por programas en la Sede Fusagasugá siendo 20, se admiten de forma efectiva (son admitidos que cancelan su matricula financiera) 20 en los diferentes programas académicos. </t>
  </si>
  <si>
    <t xml:space="preserve">Del total de los cupos disponibles según registros calificados por programas en la Sede Fusagasugá siendo 345, se admiten de forma efectiva (son admitidos que cancelan su matricula financiera) 338 en los diferentes programas académicos. </t>
  </si>
  <si>
    <r>
      <rPr>
        <b/>
        <sz val="11"/>
        <color theme="1"/>
        <rFont val="Arial"/>
        <family val="2"/>
      </rPr>
      <t>I SEMESTRE:</t>
    </r>
    <r>
      <rPr>
        <sz val="11"/>
        <color theme="1"/>
        <rFont val="Arial"/>
        <family val="2"/>
      </rPr>
      <t xml:space="preserve">
"Teniendo en cuenta el ARTICULO 42 DEL ACUERDO No. 010 DEL 12 DE JULIO DE 2006 ""POR EL CUAL SE EXPIDE EL REGLAMENTO ESTUDIANTIL PARA LOS PROGRAMAS DE PREGRADO DE LA UNIVERSIDAD DE CUNDINAMARCA"" y el acuerdo No. 003 su artículo primero Indica que el estudiante de pregrado que pierda por tercera vez un núcleo temático perderá la calidad de estudiante y el acuerdo 004 en su artículo primero indica que esta normatividad empieza a regir en el primero de enero de 2019, esta normatividad esta aplicada para los programas de plan antiguo es decir no resignificados.       Referente a este aspecto el ACUERDO 027 DE 2021 EN SU ARTICULO N°7, NUMERALES DE 01 AL 10, para los programas académicos con re significación curricular / rutas de aprendizaje numeral 07. donde indica El promedio ponderado acumulado sea inferior a tres dos (3.2) perderá calidad de estudiante, para los estudiantes de primer semestre el promedio acumulado será el mismo del semestre, de igual manera los estudiantes que pierdan tres veces el mismo campo de aprendizaje, perderán la condición de estudiante.
De acuerdo con los resultados arrojados en el indicador este obtuvo un valor de 3.1% ubicándose en un nivel "Aceptable" dentro de la escala del mismo. Por lo anterior, se puede evidenciar que los programas que pertenecen a las Facultades de Ingeniería y Facultad de Ciencias Administrativas, Económicas y Contables representan los porcentajes más altos de perdida de condición con un 42.3% y 33,1% espectivamente. "</t>
    </r>
  </si>
  <si>
    <r>
      <rPr>
        <b/>
        <sz val="11"/>
        <color theme="1"/>
        <rFont val="Arial"/>
        <family val="2"/>
      </rPr>
      <t>I SEMESTRE:</t>
    </r>
    <r>
      <rPr>
        <sz val="11"/>
        <color theme="1"/>
        <rFont val="Arial"/>
        <family val="2"/>
      </rPr>
      <t xml:space="preserve">
Fortalecer la divulgación de información y capacitación a los admitidos en los procesos de caracterización institucional, además de intensificar el ejercicio de admisión de cupos opcionales, para asegurar que la totalidad de los mismos sean asignados.  
También se realizará un análisis de los datos históricos y proyecciones que permitan establecer acciones a nivel institucional, atacando los diferentes factores exógenos (externos) a la institución y dar cumplimento a la meta establecida del número de matriculados efectivos por periodo académico.</t>
    </r>
  </si>
  <si>
    <r>
      <rPr>
        <b/>
        <sz val="11"/>
        <color theme="1"/>
        <rFont val="Arial"/>
        <family val="2"/>
      </rPr>
      <t xml:space="preserve">I SEMESTRE:
</t>
    </r>
    <r>
      <rPr>
        <sz val="11"/>
        <color theme="1"/>
        <rFont val="Arial"/>
        <family val="2"/>
      </rPr>
      <t>Para el IPA 2026, el indicador presentó un comportamiento favorable, obteniendo un resultado del 95.1% ubicándose así en un resultado "Bueno" dentro de la escala establecida.
El proceso de Inscripción, Selección y Admisión correspondiente al primer periodo académico de 2026 para la Sede, Seccionales y Extensiones; Inicia con la parametrización del aplicativo según la oferta académica enviada por la Vicerrectoría Académica y de acuerdo con los cupos asignados por programa para cada vigencia, teniendo en cuenta los Registros Calificados emitidos por el Ministerio de Educación Nacional, la ampliación de cupos 2026-1, según decisiones del Consejo Académico en su sesión extraordinaria del día 01 de diciembre de 2025 APROBO “Ampliación de Cupos para los Programas de Pregrado Periodo 2026-1”.  Adicionalmente se tiene en cuenta la disminución de cupos definidos por la Alta Dirección acorde a la baja inscripción ocasionando la disminución de aspirantes en los siguientes programas académicos:
Facultad de Ciencias Administrativas, Económicas y contables – Administración de Empresas –Sede Fusagasugá y Seccional Girardot.   
Facultad de Educación – Licenciatura en Ciencias Sociales – Sede Fusagasugá
El Consejo Académico tomo la anterior decisión debido a que no permite realizar un adecuado proceso de selección cuando los aspirantes inscritos son iguales al número de cupos ofertados, según fechas establecidas en el Calendario Académico vigencia 2026. Teniendo en cuenta lo anterior, se evidencia en los datos segregados en algunas unidades regionales donde no se cumplió con el total de cupos ofertados, adicionalmente se presentaron casos de aspirantes admitidos que no cumplieron con lo establecido en el Acuerdo 001 de 2007, ya que la CARACTERIZACIÓN INSTITUCIONAL es insumo para acceder a la Política de Gratuidad bajo el Decreto 1667 de 2021, requisito para la emisión del recibo de pago y finalizar la matricula con éxito. Con respecto de los cupos disponibles, estos pueden verse sujetos a cambios, aprobados previamente por el Consejo Académico de acuerdo con el número de inscritos para cada periodo académico. Se debe tener en cuenta que, en la medición del primer semestre, se toma como base el número de admitidos efectivos (que pagan su matrícula financiera) sobre el total de cupos finales que son aprobados. La disminución del porcentaje para la medición en primer semestre, fue afectada por diferentes factores exógenos (externos) a la institución como son: admitidos que se presentan a otras instituciones, por tal motivo no cancelan su matrícula, desisten del cupo,  admitidos que no cumplen con las condiciones de gratuidad en la matrícula y deben cancelar la totalidad de la misma y por ende desisten; así las cosas, aunque se realiza la admisión efectiva, la totalidad de los admitidos no cancelan su matrícula financiera.</t>
    </r>
  </si>
  <si>
    <r>
      <rPr>
        <b/>
        <sz val="11"/>
        <color theme="1"/>
        <rFont val="Arial"/>
        <family val="2"/>
      </rPr>
      <t>I SEMESTRE:</t>
    </r>
    <r>
      <rPr>
        <sz val="11"/>
        <color theme="1"/>
        <rFont val="Arial"/>
        <family val="2"/>
      </rPr>
      <t xml:space="preserve">
Para el IPA 2026, el indicador presentó un comportamiento favorable, obteniendo un resultado del 90.5% ubicándose así en un resultado "Excelente" dentro de la escala establecida.
El proceso de Inscripción, Selección y Admisión 2026-I, inicia con la parametrización del sistema según la oferta académica de la Vicerrectoría Académica, los cupos asignados por programa, los Registros Calificados del Ministerio de Educación Nacional y la ampliación de cupos de acuerdo con las decisiones del Consejo Académico.
La Oficina de Admisiones y Registro valida la información sociodemográfica de estudiantes admitidos nuevos regulares para identificar potenciales beneficiarios de políticas institucionales. Esta caracterización es requisito obligatorio para acceder a la Política de Gratuidad del Decreto 1667 de 2021, emitir el recibo de pago y completar la matrícula financiera.	</t>
    </r>
  </si>
  <si>
    <r>
      <rPr>
        <b/>
        <sz val="11"/>
        <color theme="1"/>
        <rFont val="Arial"/>
        <family val="2"/>
      </rPr>
      <t>I SEMESTRE:</t>
    </r>
    <r>
      <rPr>
        <sz val="11"/>
        <color theme="1"/>
        <rFont val="Arial"/>
        <family val="2"/>
      </rPr>
      <t xml:space="preserve">
Durante el primer periodo académico de 2026, se implementó un acompañamiento presencial dirigido a los aspirantes admitidos. Este proceso se desarrolló mediante dos encuentros presenciales que facilitaron el diligenciamiento del formulario de caracterización institucional y la recolección de los documentos soporte requeridos.</t>
    </r>
  </si>
  <si>
    <t>BUENO</t>
  </si>
  <si>
    <t>ACEPTABLE</t>
  </si>
  <si>
    <t>EXCELENTE</t>
  </si>
  <si>
    <r>
      <rPr>
        <b/>
        <sz val="11"/>
        <color theme="1"/>
        <rFont val="Arial"/>
        <family val="2"/>
      </rPr>
      <t xml:space="preserve">I SEMESTRE: </t>
    </r>
    <r>
      <rPr>
        <sz val="11"/>
        <color theme="1"/>
        <rFont val="Arial"/>
        <family val="2"/>
      </rPr>
      <t xml:space="preserve">
La Oficina de Admisiones y Registro ha Implementado alertas tempranas que permitan identificar  los estudiantes que están por perder los núcleos temáticos y/o campos de aprendizaje por segunda y tercera vez; informando a las coordinaciones de los programas académicos para que se generen estrategias para disminuir el número de estudiantes con condición de perdida.                                                                                                                                                                        Los programas académicos realizarán seguimiento en cada periodo académico, tanto para los estudiantes de programas resignificados y no resignificados, a los cuales se les brindara acompañamiento preventivo conforme a la Normatividad Vigente. </t>
    </r>
  </si>
  <si>
    <r>
      <rPr>
        <b/>
        <sz val="11"/>
        <color theme="1"/>
        <rFont val="Arial"/>
        <family val="2"/>
      </rPr>
      <t xml:space="preserve">I SEMESTRE: 
</t>
    </r>
    <r>
      <rPr>
        <sz val="11"/>
        <color theme="1"/>
        <rFont val="Arial"/>
        <family val="2"/>
      </rPr>
      <t>Para el primer periodo académico de 2026, se implementaron estrategias como el acompañamiento personalizado a los aspirantes a través de herramientas tecnológicas, reforzando de igual manera la estrategia de divulgación y publicación de información de los procedimientos en general por medio del portal web institucional, redes sociales, socializaciones, capsulas informativas y comunicación telefónica brindando una mejor información de los servicios y tramites de esta oficina. Se solicitará a la Dirección de Planeación institucional evaluar el diseño de la encuesta institucional a fin de que esta sea más interactiva y responda a la medición de la satisfacción de cada parte interesada en específico.</t>
    </r>
  </si>
  <si>
    <r>
      <rPr>
        <b/>
        <sz val="11"/>
        <color theme="1"/>
        <rFont val="Arial"/>
        <family val="2"/>
      </rPr>
      <t>I SEMESTRE</t>
    </r>
    <r>
      <rPr>
        <sz val="11"/>
        <color theme="1"/>
        <rFont val="Arial"/>
        <family val="2"/>
      </rPr>
      <t>:
Para la Oficina de Admisiones y Registro es de suma importancia conocer el grado de satisfacción de nuestra Comunidad Universitaria, respecto a los trámites y servicios brindados, los cuales son procesos internos de la Oficina, de tal manera se realiza el análisis por medio de la encuesta de satisfacción U Cundinamarca siglo XXI para el primer periodo académico de 2026, donde los resultados obtenidos arrojan un 81,52% de satisfacción con respecto de los servicios prestados a la Comunidad Universitaria desde este proceso, evidenciando que 1596 personas participaron en esta encuesta, ubicándose en la escala de medición en resultado "Bueno".			
Al observar los resultados desagregados, el grupo administrativo mantuvo un nivel alto de satisfacción, con 95,74%, El grupo docente 94,55%, El grupo estudiantil registró una disminución en su nivel de satisfacción al 78,25%, con una mayor proporción de respuestas en la categoría “satisfecho” y “muy satisfecho”.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</si>
</sst>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color theme="1"/>
      <name val="Calibri"/>
      <family val="2"/>
      <scheme val="minor"/>
    </font>
    <font>
      <b/>
      <sz val="9"/>
      <color theme="1"/>
      <name val="Arial"/>
      <family val="2"/>
    </font>
    <font>
      <b/>
      <sz val="11"/>
      <color theme="1"/>
      <name val="Arial"/>
      <family val="2"/>
    </font>
    <font>
      <u/>
      <sz val="11"/>
      <color theme="10"/>
      <name val="Calibri"/>
      <family val="2"/>
      <scheme val="minor"/>
    </font>
    <font>
      <sz val="11"/>
      <color theme="1"/>
      <name val="Arial"/>
      <family val="2"/>
    </font>
    <font>
      <b/>
      <sz val="9"/>
      <color theme="1"/>
      <name val="Calibri"/>
      <family val="2"/>
      <scheme val="minor"/>
    </font>
    <font>
      <b/>
      <sz val="10"/>
      <color theme="1"/>
      <name val="Arial"/>
      <family val="2"/>
    </font>
    <font>
      <b/>
      <sz val="11"/>
      <color theme="0"/>
      <name val="Arial"/>
      <family val="2"/>
    </font>
    <font>
      <b/>
      <sz val="10"/>
      <color theme="0"/>
      <name val="Arial"/>
      <family val="2"/>
    </font>
    <font>
      <b/>
      <sz val="9"/>
      <color theme="1" tint="0.499984740745262"/>
      <name val="Arial"/>
      <family val="2"/>
    </font>
    <font>
      <b/>
      <sz val="11"/>
      <name val="Arial"/>
      <family val="2"/>
    </font>
    <font>
      <b/>
      <sz val="10"/>
      <name val="Arial"/>
      <family val="2"/>
    </font>
    <font>
      <b/>
      <sz val="10"/>
      <color theme="1" tint="0.499984740745262"/>
      <name val="Arial"/>
      <family val="2"/>
    </font>
    <font>
      <sz val="11"/>
      <name val="Arial"/>
      <family val="2"/>
    </font>
    <font>
      <sz val="11"/>
      <color rgb="FF000000"/>
      <name val="Arial"/>
      <family val="2"/>
    </font>
    <font>
      <b/>
      <sz val="9"/>
      <color rgb="FF292929"/>
      <name val="Arial"/>
      <family val="2"/>
    </font>
    <font>
      <sz val="10"/>
      <color theme="1"/>
      <name val="Arial"/>
      <family val="2"/>
    </font>
    <font>
      <b/>
      <sz val="10"/>
      <color rgb="FFFFFFFF"/>
      <name val="Arial"/>
      <family val="2"/>
    </font>
    <font>
      <sz val="10"/>
      <name val="Arial"/>
      <family val="2"/>
    </font>
    <font>
      <i/>
      <sz val="10"/>
      <color theme="1"/>
      <name val="Arial"/>
      <family val="2"/>
    </font>
    <font>
      <b/>
      <sz val="10"/>
      <color rgb="FF000000"/>
      <name val="Arial"/>
      <family val="2"/>
    </font>
    <font>
      <sz val="8"/>
      <color rgb="FF000000"/>
      <name val="Segoe UI"/>
      <family val="2"/>
    </font>
    <font>
      <sz val="12"/>
      <color theme="1"/>
      <name val="Arial"/>
      <family val="2"/>
    </font>
    <font>
      <b/>
      <sz val="11"/>
      <color rgb="FF0F3D38"/>
      <name val="Arial"/>
      <family val="2"/>
    </font>
    <font>
      <b/>
      <sz val="12"/>
      <color theme="1"/>
      <name val="Arial"/>
      <family val="2"/>
    </font>
    <font>
      <b/>
      <sz val="8"/>
      <color theme="1"/>
      <name val="Arial"/>
      <family val="2"/>
    </font>
    <font>
      <b/>
      <sz val="11"/>
      <color rgb="FFFF0000"/>
      <name val="Arial"/>
      <family val="2"/>
    </font>
    <font>
      <b/>
      <sz val="11"/>
      <color rgb="FF0070C0"/>
      <name val="Arial"/>
      <family val="2"/>
    </font>
    <font>
      <sz val="12"/>
      <name val="Arial"/>
      <family val="2"/>
    </font>
    <font>
      <sz val="11"/>
      <color theme="0" tint="-0.14999847407452621"/>
      <name val="Arial"/>
      <family val="2"/>
    </font>
    <font>
      <b/>
      <sz val="9"/>
      <color indexed="81"/>
      <name val="Tahoma"/>
      <family val="2"/>
    </font>
    <font>
      <sz val="9"/>
      <color indexed="81"/>
      <name val="Tahoma"/>
      <family val="2"/>
    </font>
    <font>
      <b/>
      <sz val="9"/>
      <name val="Arial"/>
      <family val="2"/>
    </font>
    <font>
      <sz val="11"/>
      <color rgb="FF000000"/>
      <name val="Calibri"/>
      <family val="2"/>
      <scheme val="minor"/>
    </font>
    <font>
      <b/>
      <sz val="11"/>
      <color rgb="FF000000"/>
      <name val="Arial"/>
      <family val="2"/>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FFFFFF"/>
        <bgColor rgb="FF000000"/>
      </patternFill>
    </fill>
    <fill>
      <patternFill patternType="solid">
        <fgColor rgb="FF00B050"/>
        <bgColor rgb="FF000000"/>
      </patternFill>
    </fill>
  </fills>
  <borders count="59">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4B514E"/>
      </top>
      <bottom style="thin">
        <color rgb="FF4B514E"/>
      </bottom>
      <diagonal/>
    </border>
    <border>
      <left style="thin">
        <color rgb="FF000000"/>
      </left>
      <right style="thin">
        <color rgb="FF000000"/>
      </right>
      <top style="thin">
        <color rgb="FF4B514E"/>
      </top>
      <bottom style="thin">
        <color rgb="FF000000"/>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1" tint="0.499984740745262"/>
      </left>
      <right style="medium">
        <color theme="1" tint="0.499984740745262"/>
      </right>
      <top/>
      <bottom style="thin">
        <color theme="1"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4E4B48"/>
      </left>
      <right style="thin">
        <color rgb="FF4E4B48"/>
      </right>
      <top style="thin">
        <color rgb="FF4E4B48"/>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medium">
        <color theme="1" tint="0.499984740745262"/>
      </left>
      <right style="thin">
        <color indexed="64"/>
      </right>
      <top style="thin">
        <color indexed="64"/>
      </top>
      <bottom/>
      <diagonal/>
    </border>
    <border>
      <left style="medium">
        <color theme="1" tint="0.499984740745262"/>
      </left>
      <right style="thin">
        <color indexed="64"/>
      </right>
      <top/>
      <bottom/>
      <diagonal/>
    </border>
    <border>
      <left style="medium">
        <color theme="1" tint="0.499984740745262"/>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2" tint="-0.499984740745262"/>
      </left>
      <right style="thin">
        <color theme="1" tint="0.499984740745262"/>
      </right>
      <top style="thin">
        <color rgb="FF4B514E"/>
      </top>
      <bottom/>
      <diagonal/>
    </border>
    <border>
      <left style="thin">
        <color theme="2" tint="-0.499984740745262"/>
      </left>
      <right style="thin">
        <color theme="1" tint="0.499984740745262"/>
      </right>
      <top/>
      <bottom/>
      <diagonal/>
    </border>
    <border>
      <left style="thin">
        <color theme="2" tint="-0.499984740745262"/>
      </left>
      <right style="thin">
        <color theme="1" tint="0.499984740745262"/>
      </right>
      <top/>
      <bottom style="thin">
        <color theme="1" tint="0.499984740745262"/>
      </bottom>
      <diagonal/>
    </border>
    <border>
      <left style="thin">
        <color theme="2" tint="-0.499984740745262"/>
      </left>
      <right style="thin">
        <color theme="1" tint="0.499984740745262"/>
      </right>
      <top style="thin">
        <color theme="1" tint="0.499984740745262"/>
      </top>
      <bottom/>
      <diagonal/>
    </border>
    <border>
      <left style="thin">
        <color theme="2" tint="-0.499984740745262"/>
      </left>
      <right/>
      <top/>
      <bottom style="thin">
        <color theme="1" tint="0.499984740745262"/>
      </bottom>
      <diagonal/>
    </border>
    <border>
      <left style="thin">
        <color theme="1" tint="0.499984740745262"/>
      </left>
      <right style="medium">
        <color theme="1" tint="0.499984740745262"/>
      </right>
      <top/>
      <bottom/>
      <diagonal/>
    </border>
    <border>
      <left style="thin">
        <color theme="2" tint="-0.499984740745262"/>
      </left>
      <right style="thin">
        <color theme="1" tint="0.499984740745262"/>
      </right>
      <top/>
      <bottom style="thin">
        <color rgb="FF4B514E"/>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305">
    <xf numFmtId="0" fontId="0" fillId="0" borderId="0" xfId="0"/>
    <xf numFmtId="0" fontId="5" fillId="2" borderId="0" xfId="0" applyFont="1" applyFill="1"/>
    <xf numFmtId="0" fontId="0" fillId="2" borderId="0" xfId="0" applyFill="1"/>
    <xf numFmtId="0" fontId="17" fillId="2" borderId="0" xfId="0" applyFont="1" applyFill="1"/>
    <xf numFmtId="0" fontId="9" fillId="5" borderId="14" xfId="0" applyFont="1" applyFill="1" applyBorder="1" applyAlignment="1">
      <alignment horizontal="center" vertical="center" wrapText="1"/>
    </xf>
    <xf numFmtId="0" fontId="17" fillId="2" borderId="0" xfId="0" applyFont="1" applyFill="1" applyAlignment="1">
      <alignment horizontal="center" vertical="center" wrapText="1"/>
    </xf>
    <xf numFmtId="0" fontId="14" fillId="2" borderId="0" xfId="0" applyFont="1" applyFill="1"/>
    <xf numFmtId="0" fontId="19" fillId="2" borderId="0" xfId="0" applyFont="1" applyFill="1" applyAlignment="1">
      <alignment horizontal="center" wrapText="1"/>
    </xf>
    <xf numFmtId="0" fontId="19" fillId="0" borderId="24" xfId="0" applyFont="1" applyBorder="1" applyAlignment="1">
      <alignment horizontal="center" vertical="center" wrapText="1"/>
    </xf>
    <xf numFmtId="0" fontId="8" fillId="7" borderId="14" xfId="0" applyFont="1" applyFill="1" applyBorder="1" applyAlignment="1">
      <alignment horizontal="center" vertical="center"/>
    </xf>
    <xf numFmtId="0" fontId="9" fillId="5" borderId="13" xfId="0" applyFont="1" applyFill="1" applyBorder="1" applyAlignment="1">
      <alignment horizontal="center" vertical="center" wrapText="1"/>
    </xf>
    <xf numFmtId="0" fontId="3" fillId="2" borderId="1" xfId="0" applyFont="1" applyFill="1" applyBorder="1" applyAlignment="1">
      <alignment horizontal="center" vertical="center"/>
    </xf>
    <xf numFmtId="0" fontId="27" fillId="2" borderId="1" xfId="0" applyFont="1" applyFill="1" applyBorder="1" applyAlignment="1">
      <alignment horizontal="center" vertical="center"/>
    </xf>
    <xf numFmtId="0" fontId="28" fillId="2" borderId="1" xfId="0" applyFont="1" applyFill="1" applyBorder="1" applyAlignment="1">
      <alignment horizontal="center" vertical="center"/>
    </xf>
    <xf numFmtId="9" fontId="5" fillId="2" borderId="1" xfId="1" applyFont="1" applyFill="1" applyBorder="1" applyAlignment="1" applyProtection="1">
      <alignment horizontal="center" vertical="center"/>
    </xf>
    <xf numFmtId="0" fontId="12" fillId="2" borderId="15"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7" fillId="2" borderId="0" xfId="0" applyFont="1" applyFill="1"/>
    <xf numFmtId="0" fontId="3" fillId="2" borderId="0" xfId="0" applyFont="1" applyFill="1" applyAlignment="1">
      <alignment horizontal="center" vertical="center"/>
    </xf>
    <xf numFmtId="0" fontId="7" fillId="2" borderId="0" xfId="0" applyFont="1" applyFill="1" applyAlignment="1">
      <alignment vertical="center"/>
    </xf>
    <xf numFmtId="0" fontId="5" fillId="2" borderId="0" xfId="0" applyFont="1" applyFill="1" applyAlignment="1">
      <alignment horizontal="center" vertical="top"/>
    </xf>
    <xf numFmtId="0" fontId="10" fillId="2" borderId="0" xfId="0" applyFont="1" applyFill="1" applyAlignment="1">
      <alignment horizontal="left" vertical="top"/>
    </xf>
    <xf numFmtId="0" fontId="5" fillId="4" borderId="0" xfId="0" applyFont="1" applyFill="1"/>
    <xf numFmtId="0" fontId="0" fillId="4" borderId="0" xfId="0" applyFill="1"/>
    <xf numFmtId="0" fontId="7" fillId="2" borderId="0" xfId="0" applyFont="1" applyFill="1" applyAlignment="1">
      <alignment wrapText="1"/>
    </xf>
    <xf numFmtId="0" fontId="3" fillId="2" borderId="14" xfId="0" applyFont="1" applyFill="1" applyBorder="1" applyAlignment="1">
      <alignment horizontal="center" vertical="center"/>
    </xf>
    <xf numFmtId="0" fontId="2" fillId="2" borderId="0" xfId="0" applyFont="1" applyFill="1" applyAlignment="1">
      <alignment horizontal="center" vertical="center"/>
    </xf>
    <xf numFmtId="0" fontId="2" fillId="4" borderId="0" xfId="0" applyFont="1" applyFill="1" applyAlignment="1">
      <alignment horizontal="center" vertical="center"/>
    </xf>
    <xf numFmtId="0" fontId="6" fillId="4" borderId="0" xfId="0" applyFont="1" applyFill="1" applyAlignment="1">
      <alignment horizontal="center" vertical="center"/>
    </xf>
    <xf numFmtId="0" fontId="7" fillId="6" borderId="1" xfId="0" applyFont="1" applyFill="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7" xfId="0" applyFont="1" applyBorder="1" applyAlignment="1">
      <alignment horizontal="center" vertical="center" wrapText="1"/>
    </xf>
    <xf numFmtId="0" fontId="7" fillId="0" borderId="0" xfId="0" applyFont="1" applyAlignment="1">
      <alignment horizontal="center" vertical="center" wrapText="1"/>
    </xf>
    <xf numFmtId="0" fontId="12" fillId="0" borderId="14" xfId="0" applyFont="1" applyBorder="1" applyAlignment="1">
      <alignment horizontal="center" vertical="center" wrapText="1"/>
    </xf>
    <xf numFmtId="0" fontId="7" fillId="2" borderId="1" xfId="0" applyFont="1" applyFill="1" applyBorder="1" applyAlignment="1">
      <alignment vertical="center" wrapText="1"/>
    </xf>
    <xf numFmtId="0" fontId="12"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9" fontId="7" fillId="2" borderId="8" xfId="1" applyFont="1" applyFill="1" applyBorder="1" applyAlignment="1" applyProtection="1">
      <alignment horizontal="center" vertical="center"/>
    </xf>
    <xf numFmtId="0" fontId="13" fillId="0" borderId="28" xfId="2" quotePrefix="1" applyFont="1" applyBorder="1" applyAlignment="1" applyProtection="1">
      <alignment horizontal="left" vertical="top"/>
    </xf>
    <xf numFmtId="0" fontId="7" fillId="2" borderId="1" xfId="0" applyFont="1" applyFill="1" applyBorder="1" applyAlignment="1">
      <alignment horizontal="center" vertical="top" wrapText="1"/>
    </xf>
    <xf numFmtId="9" fontId="7" fillId="2" borderId="8" xfId="1" applyFont="1" applyFill="1" applyBorder="1" applyAlignment="1" applyProtection="1">
      <alignment horizontal="center" vertical="center" wrapText="1"/>
    </xf>
    <xf numFmtId="0" fontId="13" fillId="0" borderId="28" xfId="2" quotePrefix="1" applyFont="1" applyFill="1" applyBorder="1" applyAlignment="1" applyProtection="1">
      <alignment horizontal="left" vertical="top"/>
    </xf>
    <xf numFmtId="0" fontId="13" fillId="0" borderId="29" xfId="2" quotePrefix="1" applyFont="1" applyFill="1" applyBorder="1" applyAlignment="1" applyProtection="1">
      <alignment horizontal="left" vertical="top"/>
    </xf>
    <xf numFmtId="0" fontId="7" fillId="4" borderId="0" xfId="0" applyFont="1" applyFill="1"/>
    <xf numFmtId="0" fontId="3" fillId="4" borderId="0" xfId="0" applyFont="1" applyFill="1" applyAlignment="1">
      <alignment horizontal="center" vertical="center"/>
    </xf>
    <xf numFmtId="0" fontId="7" fillId="4" borderId="0" xfId="0" applyFont="1" applyFill="1" applyAlignment="1">
      <alignment vertical="center"/>
    </xf>
    <xf numFmtId="0" fontId="5" fillId="4" borderId="0" xfId="0" applyFont="1" applyFill="1" applyAlignment="1">
      <alignment horizontal="center" vertical="top"/>
    </xf>
    <xf numFmtId="0" fontId="10" fillId="3" borderId="0" xfId="0" applyFont="1" applyFill="1" applyAlignment="1">
      <alignment horizontal="left" vertical="top"/>
    </xf>
    <xf numFmtId="0" fontId="23" fillId="4" borderId="0" xfId="0" applyFont="1" applyFill="1" applyAlignment="1">
      <alignment vertical="center"/>
    </xf>
    <xf numFmtId="0" fontId="5" fillId="4" borderId="0" xfId="0" applyFont="1" applyFill="1" applyAlignment="1">
      <alignment vertical="center"/>
    </xf>
    <xf numFmtId="0" fontId="5" fillId="2" borderId="0" xfId="0" applyFont="1" applyFill="1" applyAlignment="1">
      <alignment vertical="center"/>
    </xf>
    <xf numFmtId="0" fontId="23" fillId="2" borderId="0" xfId="0" applyFont="1" applyFill="1" applyAlignment="1">
      <alignment vertical="center"/>
    </xf>
    <xf numFmtId="0" fontId="23" fillId="2" borderId="0" xfId="0" applyFont="1" applyFill="1" applyAlignment="1">
      <alignment horizontal="left" vertical="center"/>
    </xf>
    <xf numFmtId="0" fontId="3" fillId="9"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2" borderId="1" xfId="0" applyFont="1" applyFill="1" applyBorder="1" applyAlignment="1">
      <alignment horizontal="center" vertical="center"/>
    </xf>
    <xf numFmtId="0" fontId="8" fillId="2" borderId="0" xfId="0" applyFont="1" applyFill="1" applyAlignment="1">
      <alignment horizontal="center" vertical="center"/>
    </xf>
    <xf numFmtId="0" fontId="5" fillId="2" borderId="0" xfId="0" applyFont="1" applyFill="1" applyAlignment="1">
      <alignment horizontal="center" vertical="center"/>
    </xf>
    <xf numFmtId="0" fontId="23" fillId="2" borderId="0" xfId="0" applyFont="1" applyFill="1" applyAlignment="1">
      <alignment horizontal="center" vertical="center"/>
    </xf>
    <xf numFmtId="0" fontId="23" fillId="4" borderId="0" xfId="0" applyFont="1" applyFill="1" applyAlignment="1">
      <alignment horizontal="center" vertical="center"/>
    </xf>
    <xf numFmtId="0" fontId="3" fillId="0" borderId="1" xfId="0" applyFont="1" applyBorder="1" applyAlignment="1">
      <alignment horizontal="center" vertical="center"/>
    </xf>
    <xf numFmtId="1" fontId="23" fillId="2" borderId="0" xfId="0" applyNumberFormat="1" applyFont="1" applyFill="1" applyAlignment="1">
      <alignment horizontal="center" vertical="center"/>
    </xf>
    <xf numFmtId="0" fontId="5" fillId="3" borderId="0" xfId="0" applyFont="1" applyFill="1"/>
    <xf numFmtId="0" fontId="23" fillId="3" borderId="0" xfId="0" applyFont="1" applyFill="1"/>
    <xf numFmtId="0" fontId="28" fillId="2" borderId="0" xfId="0" applyFont="1" applyFill="1" applyAlignment="1">
      <alignment horizontal="center" vertical="center"/>
    </xf>
    <xf numFmtId="0" fontId="5" fillId="2" borderId="0" xfId="1" applyNumberFormat="1" applyFont="1" applyFill="1" applyBorder="1" applyAlignment="1" applyProtection="1">
      <alignment horizontal="center" vertical="center"/>
    </xf>
    <xf numFmtId="0" fontId="14" fillId="4" borderId="0" xfId="0" applyFont="1" applyFill="1"/>
    <xf numFmtId="0" fontId="29" fillId="4" borderId="0" xfId="0" applyFont="1" applyFill="1"/>
    <xf numFmtId="0" fontId="30" fillId="3" borderId="0" xfId="0" applyFont="1" applyFill="1"/>
    <xf numFmtId="0" fontId="30" fillId="4" borderId="0" xfId="0" applyFont="1" applyFill="1"/>
    <xf numFmtId="0" fontId="23" fillId="4" borderId="0" xfId="0" applyFont="1" applyFill="1"/>
    <xf numFmtId="0" fontId="35" fillId="14" borderId="1" xfId="0" applyFont="1" applyFill="1" applyBorder="1" applyAlignment="1">
      <alignment horizontal="center"/>
    </xf>
    <xf numFmtId="9" fontId="3" fillId="12" borderId="1" xfId="0"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justify"/>
    </xf>
    <xf numFmtId="0" fontId="5" fillId="0" borderId="1" xfId="0" applyFont="1" applyBorder="1" applyAlignment="1">
      <alignment horizontal="center" vertical="center" wrapText="1"/>
    </xf>
    <xf numFmtId="14" fontId="5" fillId="0" borderId="1" xfId="0" applyNumberFormat="1" applyFont="1" applyBorder="1" applyAlignment="1">
      <alignment vertical="center"/>
    </xf>
    <xf numFmtId="0" fontId="5" fillId="2" borderId="1" xfId="0" applyFont="1" applyFill="1" applyBorder="1" applyAlignment="1">
      <alignment horizontal="justify" vertical="center" wrapText="1"/>
    </xf>
    <xf numFmtId="0" fontId="5" fillId="0" borderId="1" xfId="0" applyFont="1" applyBorder="1" applyAlignment="1">
      <alignment horizontal="justify" wrapText="1"/>
    </xf>
    <xf numFmtId="0" fontId="5" fillId="0" borderId="1" xfId="0" applyFont="1" applyBorder="1" applyAlignment="1">
      <alignment vertical="center"/>
    </xf>
    <xf numFmtId="0" fontId="5" fillId="0" borderId="1" xfId="0" applyFont="1" applyBorder="1" applyAlignment="1">
      <alignment horizontal="justify" vertical="top" wrapText="1"/>
    </xf>
    <xf numFmtId="0" fontId="5" fillId="0" borderId="1" xfId="0" applyFont="1" applyBorder="1" applyAlignment="1">
      <alignment horizontal="center" vertical="center"/>
    </xf>
    <xf numFmtId="0" fontId="19" fillId="2" borderId="0" xfId="0" applyFont="1" applyFill="1" applyAlignment="1">
      <alignment wrapText="1"/>
    </xf>
    <xf numFmtId="14" fontId="5" fillId="2" borderId="0" xfId="0" applyNumberFormat="1" applyFont="1" applyFill="1" applyAlignment="1">
      <alignment horizontal="center" vertical="center"/>
    </xf>
    <xf numFmtId="0" fontId="5" fillId="2" borderId="0" xfId="0" applyFont="1" applyFill="1" applyAlignment="1">
      <alignment horizontal="justify"/>
    </xf>
    <xf numFmtId="0" fontId="20" fillId="2" borderId="0" xfId="0" applyFont="1" applyFill="1" applyAlignment="1">
      <alignment vertical="center" wrapText="1"/>
    </xf>
    <xf numFmtId="3" fontId="3" fillId="2" borderId="1" xfId="0" applyNumberFormat="1" applyFont="1" applyFill="1" applyBorder="1" applyAlignment="1">
      <alignment horizontal="center" vertical="center"/>
    </xf>
    <xf numFmtId="164" fontId="5" fillId="2" borderId="1" xfId="1" applyNumberFormat="1" applyFont="1" applyFill="1" applyBorder="1" applyAlignment="1" applyProtection="1">
      <alignment horizontal="center" vertical="center"/>
    </xf>
    <xf numFmtId="9" fontId="7" fillId="2" borderId="36" xfId="0" applyNumberFormat="1" applyFont="1" applyFill="1" applyBorder="1" applyAlignment="1">
      <alignment horizontal="center" vertical="center" wrapText="1"/>
    </xf>
    <xf numFmtId="9" fontId="7" fillId="2" borderId="41" xfId="0" applyNumberFormat="1" applyFont="1" applyFill="1" applyBorder="1" applyAlignment="1">
      <alignment horizontal="center" vertical="center" wrapText="1"/>
    </xf>
    <xf numFmtId="9" fontId="7" fillId="2" borderId="42" xfId="0" applyNumberFormat="1" applyFont="1" applyFill="1" applyBorder="1" applyAlignment="1">
      <alignment horizontal="center" vertical="center" wrapText="1"/>
    </xf>
    <xf numFmtId="164" fontId="7" fillId="2" borderId="36" xfId="0" applyNumberFormat="1" applyFont="1" applyFill="1" applyBorder="1" applyAlignment="1">
      <alignment horizontal="center" vertical="center" wrapText="1"/>
    </xf>
    <xf numFmtId="164" fontId="7" fillId="2" borderId="41" xfId="0" applyNumberFormat="1" applyFont="1" applyFill="1" applyBorder="1" applyAlignment="1">
      <alignment horizontal="center" vertical="center" wrapText="1"/>
    </xf>
    <xf numFmtId="164" fontId="7" fillId="2" borderId="42" xfId="0" applyNumberFormat="1"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36" xfId="0" quotePrefix="1" applyFont="1" applyFill="1" applyBorder="1" applyAlignment="1">
      <alignment horizontal="center" vertical="center" wrapText="1"/>
    </xf>
    <xf numFmtId="0" fontId="19" fillId="2" borderId="0" xfId="0" applyFont="1" applyFill="1" applyAlignment="1">
      <alignment horizontal="center" wrapText="1"/>
    </xf>
    <xf numFmtId="0" fontId="20" fillId="2" borderId="0" xfId="0" applyFont="1" applyFill="1" applyAlignment="1">
      <alignment horizontal="right"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0" xfId="0" applyFont="1" applyFill="1" applyBorder="1" applyAlignment="1">
      <alignment horizontal="center" vertical="center"/>
    </xf>
    <xf numFmtId="0" fontId="3" fillId="6" borderId="0" xfId="0" applyFont="1" applyFill="1" applyAlignment="1">
      <alignment horizontal="center" vertical="center"/>
    </xf>
    <xf numFmtId="0" fontId="3" fillId="6" borderId="30" xfId="0" applyFont="1" applyFill="1" applyBorder="1" applyAlignment="1">
      <alignment horizontal="center" vertical="center"/>
    </xf>
    <xf numFmtId="0" fontId="9" fillId="5" borderId="12"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5" fillId="2" borderId="4" xfId="0" applyFont="1" applyFill="1" applyBorder="1" applyAlignment="1">
      <alignment horizontal="center"/>
    </xf>
    <xf numFmtId="0" fontId="5" fillId="2" borderId="9" xfId="0"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Alignment="1">
      <alignment horizontal="center"/>
    </xf>
    <xf numFmtId="0" fontId="5" fillId="2" borderId="7" xfId="0" applyFont="1" applyFill="1" applyBorder="1" applyAlignment="1">
      <alignment horizontal="center"/>
    </xf>
    <xf numFmtId="0" fontId="5" fillId="2" borderId="10" xfId="0" applyFont="1" applyFill="1" applyBorder="1" applyAlignment="1">
      <alignment horizontal="center"/>
    </xf>
    <xf numFmtId="0" fontId="7" fillId="2" borderId="1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8" xfId="0" applyFont="1" applyBorder="1" applyAlignment="1">
      <alignment horizontal="center" vertical="center" wrapText="1"/>
    </xf>
    <xf numFmtId="0" fontId="5" fillId="2" borderId="32" xfId="1" applyNumberFormat="1" applyFont="1" applyFill="1" applyBorder="1" applyAlignment="1" applyProtection="1">
      <alignment horizontal="center" vertical="center"/>
    </xf>
    <xf numFmtId="164" fontId="34" fillId="0" borderId="44" xfId="0" applyNumberFormat="1" applyFont="1" applyBorder="1" applyAlignment="1">
      <alignment horizontal="center" vertical="center"/>
    </xf>
    <xf numFmtId="164" fontId="34" fillId="0" borderId="45" xfId="0" applyNumberFormat="1" applyFont="1" applyBorder="1" applyAlignment="1">
      <alignment horizontal="center" vertical="center"/>
    </xf>
    <xf numFmtId="164" fontId="34" fillId="0" borderId="46" xfId="0" applyNumberFormat="1" applyFont="1" applyBorder="1" applyAlignment="1">
      <alignment horizontal="center" vertical="center"/>
    </xf>
    <xf numFmtId="0" fontId="15" fillId="13" borderId="44" xfId="0" applyFont="1" applyFill="1" applyBorder="1" applyAlignment="1">
      <alignment horizontal="justify" vertical="center" wrapText="1"/>
    </xf>
    <xf numFmtId="0" fontId="15" fillId="13" borderId="45" xfId="0" applyFont="1" applyFill="1" applyBorder="1" applyAlignment="1">
      <alignment horizontal="justify" vertical="center" wrapText="1"/>
    </xf>
    <xf numFmtId="0" fontId="15" fillId="13" borderId="46" xfId="0" applyFont="1" applyFill="1" applyBorder="1" applyAlignment="1">
      <alignment horizontal="justify" vertical="center" wrapText="1"/>
    </xf>
    <xf numFmtId="0" fontId="14" fillId="13" borderId="44" xfId="0" applyFont="1" applyFill="1" applyBorder="1" applyAlignment="1">
      <alignment horizontal="justify" vertical="center" wrapText="1"/>
    </xf>
    <xf numFmtId="0" fontId="14" fillId="13" borderId="45" xfId="0" applyFont="1" applyFill="1" applyBorder="1" applyAlignment="1">
      <alignment horizontal="justify" vertical="center" wrapText="1"/>
    </xf>
    <xf numFmtId="0" fontId="14" fillId="13" borderId="46" xfId="0" applyFont="1" applyFill="1" applyBorder="1" applyAlignment="1">
      <alignment horizontal="justify" vertical="center" wrapText="1"/>
    </xf>
    <xf numFmtId="0" fontId="25" fillId="2" borderId="0" xfId="0" applyFont="1" applyFill="1" applyAlignment="1">
      <alignment horizontal="center" vertical="center"/>
    </xf>
    <xf numFmtId="0" fontId="5" fillId="2" borderId="31" xfId="0" applyFont="1" applyFill="1" applyBorder="1" applyAlignment="1">
      <alignment horizontal="justify" vertical="top" wrapText="1"/>
    </xf>
    <xf numFmtId="0" fontId="5" fillId="2" borderId="11" xfId="0" applyFont="1" applyFill="1" applyBorder="1" applyAlignment="1">
      <alignment horizontal="justify" vertical="top"/>
    </xf>
    <xf numFmtId="0" fontId="5" fillId="2" borderId="3" xfId="0" applyFont="1" applyFill="1" applyBorder="1" applyAlignment="1">
      <alignment horizontal="justify" vertical="top"/>
    </xf>
    <xf numFmtId="0" fontId="5" fillId="2" borderId="1" xfId="0" applyFont="1" applyFill="1" applyBorder="1" applyAlignment="1">
      <alignment horizontal="justify" vertical="top"/>
    </xf>
    <xf numFmtId="0" fontId="5" fillId="2" borderId="5" xfId="0" applyFont="1" applyFill="1" applyBorder="1" applyAlignment="1">
      <alignment horizontal="justify" vertical="top"/>
    </xf>
    <xf numFmtId="0" fontId="5" fillId="2" borderId="12" xfId="0" applyFont="1" applyFill="1" applyBorder="1" applyAlignment="1">
      <alignment horizontal="justify" vertical="top"/>
    </xf>
    <xf numFmtId="0" fontId="3" fillId="6" borderId="30"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5" fillId="2" borderId="30" xfId="0" applyFont="1" applyFill="1" applyBorder="1" applyAlignment="1">
      <alignment horizontal="justify" vertical="top"/>
    </xf>
    <xf numFmtId="0" fontId="5" fillId="2" borderId="13" xfId="0" applyFont="1" applyFill="1" applyBorder="1" applyAlignment="1">
      <alignment horizontal="justify" vertical="top"/>
    </xf>
    <xf numFmtId="0" fontId="8" fillId="7" borderId="7"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31" xfId="0" applyFont="1" applyFill="1" applyBorder="1" applyAlignment="1">
      <alignment horizontal="center" vertical="center"/>
    </xf>
    <xf numFmtId="0" fontId="8" fillId="8" borderId="12" xfId="0" applyFont="1" applyFill="1" applyBorder="1" applyAlignment="1">
      <alignment horizontal="center" vertical="center"/>
    </xf>
    <xf numFmtId="0" fontId="8" fillId="5" borderId="32" xfId="0" applyFont="1" applyFill="1" applyBorder="1" applyAlignment="1">
      <alignment horizontal="center" vertical="center" wrapText="1"/>
    </xf>
    <xf numFmtId="0" fontId="8" fillId="5" borderId="32" xfId="0" applyFont="1" applyFill="1" applyBorder="1" applyAlignment="1">
      <alignment horizontal="center" vertical="center"/>
    </xf>
    <xf numFmtId="0" fontId="3" fillId="2" borderId="1" xfId="0" applyFont="1" applyFill="1" applyBorder="1" applyAlignment="1">
      <alignment horizontal="center" vertical="center"/>
    </xf>
    <xf numFmtId="0" fontId="8" fillId="5"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1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3" fillId="6" borderId="5"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2" borderId="31" xfId="0" applyFont="1" applyFill="1" applyBorder="1" applyAlignment="1">
      <alignment horizontal="justify" vertical="top"/>
    </xf>
    <xf numFmtId="0" fontId="8" fillId="5" borderId="9"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3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3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1"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2"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9" fontId="3" fillId="2" borderId="4" xfId="1" applyFont="1" applyFill="1" applyBorder="1" applyAlignment="1" applyProtection="1">
      <alignment horizontal="center" vertical="center"/>
    </xf>
    <xf numFmtId="9" fontId="3" fillId="2" borderId="5" xfId="1" applyFont="1" applyFill="1" applyBorder="1" applyAlignment="1" applyProtection="1">
      <alignment horizontal="center" vertical="center"/>
    </xf>
    <xf numFmtId="9" fontId="3" fillId="2" borderId="7" xfId="1" applyFont="1" applyFill="1" applyBorder="1" applyAlignment="1" applyProtection="1">
      <alignment horizontal="center" vertical="center"/>
    </xf>
    <xf numFmtId="9" fontId="3" fillId="2" borderId="31" xfId="1" applyFont="1" applyFill="1" applyBorder="1" applyAlignment="1" applyProtection="1">
      <alignment horizontal="center" vertical="center"/>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9" fontId="3" fillId="2" borderId="1" xfId="1" applyFont="1" applyFill="1" applyBorder="1" applyAlignment="1" applyProtection="1">
      <alignment horizontal="center" vertical="center"/>
    </xf>
    <xf numFmtId="0" fontId="5" fillId="2" borderId="9" xfId="0" applyFont="1" applyFill="1" applyBorder="1" applyAlignment="1">
      <alignment horizontal="center" vertical="center"/>
    </xf>
    <xf numFmtId="0" fontId="25" fillId="6" borderId="32" xfId="0" applyFont="1" applyFill="1" applyBorder="1" applyAlignment="1">
      <alignment horizontal="center" vertical="center"/>
    </xf>
    <xf numFmtId="0" fontId="8" fillId="5"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9" fontId="3" fillId="2" borderId="1" xfId="1" applyFont="1" applyFill="1" applyBorder="1" applyAlignment="1" applyProtection="1">
      <alignment horizontal="center" vertical="center" wrapText="1"/>
    </xf>
    <xf numFmtId="0" fontId="3" fillId="2" borderId="1" xfId="0" applyFont="1" applyFill="1" applyBorder="1" applyAlignment="1">
      <alignment horizontal="left" vertical="center"/>
    </xf>
    <xf numFmtId="0" fontId="5" fillId="2" borderId="1" xfId="0" applyFont="1" applyFill="1" applyBorder="1" applyAlignment="1">
      <alignment horizontal="left" vertical="center"/>
    </xf>
    <xf numFmtId="0" fontId="5" fillId="2" borderId="3" xfId="0" applyFont="1" applyFill="1" applyBorder="1" applyAlignment="1">
      <alignment horizontal="center" vertical="center"/>
    </xf>
    <xf numFmtId="0" fontId="24" fillId="2" borderId="0" xfId="2" applyFont="1" applyFill="1" applyAlignment="1" applyProtection="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1" xfId="0" applyFont="1" applyFill="1" applyBorder="1" applyAlignment="1">
      <alignment horizontal="center" vertical="center"/>
    </xf>
    <xf numFmtId="0" fontId="7"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7" fillId="2" borderId="1" xfId="0" applyFont="1" applyFill="1" applyBorder="1" applyAlignment="1">
      <alignment horizontal="center" vertical="center" wrapText="1"/>
    </xf>
    <xf numFmtId="9" fontId="5" fillId="2" borderId="32" xfId="1" applyFont="1" applyFill="1" applyBorder="1" applyAlignment="1" applyProtection="1">
      <alignment horizontal="center" vertical="center"/>
    </xf>
    <xf numFmtId="0" fontId="5" fillId="2" borderId="32" xfId="1" applyNumberFormat="1" applyFont="1" applyFill="1" applyBorder="1" applyAlignment="1" applyProtection="1">
      <alignment horizontal="justify" vertical="center" wrapText="1"/>
    </xf>
    <xf numFmtId="0" fontId="5" fillId="2" borderId="43" xfId="1" applyNumberFormat="1" applyFont="1" applyFill="1" applyBorder="1" applyAlignment="1" applyProtection="1">
      <alignment horizontal="center" vertical="center"/>
    </xf>
    <xf numFmtId="0" fontId="5" fillId="2" borderId="14" xfId="1" applyNumberFormat="1" applyFont="1" applyFill="1" applyBorder="1" applyAlignment="1" applyProtection="1">
      <alignment horizontal="center" vertical="center"/>
    </xf>
    <xf numFmtId="0" fontId="5" fillId="2" borderId="33" xfId="1" applyNumberFormat="1" applyFont="1" applyFill="1" applyBorder="1" applyAlignment="1" applyProtection="1">
      <alignment horizontal="center" vertical="center"/>
    </xf>
    <xf numFmtId="1" fontId="5" fillId="2" borderId="32" xfId="1" applyNumberFormat="1" applyFont="1" applyFill="1" applyBorder="1" applyAlignment="1" applyProtection="1">
      <alignment horizontal="center" vertical="center"/>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26" fillId="2" borderId="1" xfId="0" applyFont="1" applyFill="1" applyBorder="1" applyAlignment="1">
      <alignment horizontal="center" vertical="center" wrapText="1"/>
    </xf>
    <xf numFmtId="0" fontId="15" fillId="2" borderId="1" xfId="0" applyFont="1" applyFill="1" applyBorder="1" applyAlignment="1">
      <alignment vertical="top"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9" fillId="5" borderId="10" xfId="0" applyFont="1" applyFill="1" applyBorder="1" applyAlignment="1">
      <alignment horizontal="center"/>
    </xf>
    <xf numFmtId="0" fontId="15" fillId="0" borderId="1" xfId="0" applyFont="1" applyBorder="1" applyAlignment="1">
      <alignment vertical="top"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33" fillId="0" borderId="14" xfId="0" applyFont="1" applyBorder="1" applyAlignment="1">
      <alignment horizontal="center" vertical="center" wrapText="1"/>
    </xf>
    <xf numFmtId="0" fontId="18" fillId="5" borderId="16"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4" xfId="0" applyFont="1" applyBorder="1" applyAlignment="1">
      <alignment horizontal="justify" vertical="justify" wrapText="1"/>
    </xf>
    <xf numFmtId="0" fontId="17" fillId="0" borderId="17" xfId="0" applyFont="1" applyBorder="1" applyAlignment="1">
      <alignment horizontal="justify" vertical="justify" wrapText="1"/>
    </xf>
    <xf numFmtId="0" fontId="17" fillId="0" borderId="20" xfId="0" applyFont="1" applyBorder="1" applyAlignment="1">
      <alignment horizontal="justify" vertical="justify"/>
    </xf>
    <xf numFmtId="0" fontId="17" fillId="0" borderId="21" xfId="0" applyFont="1" applyBorder="1" applyAlignment="1">
      <alignment horizontal="justify" vertical="justify"/>
    </xf>
    <xf numFmtId="0" fontId="17" fillId="0" borderId="22" xfId="0" applyFont="1" applyBorder="1" applyAlignment="1">
      <alignment horizontal="justify" vertical="justify"/>
    </xf>
    <xf numFmtId="0" fontId="17" fillId="0" borderId="20"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9" fillId="5" borderId="16"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19" fillId="0" borderId="22" xfId="0" applyFont="1" applyBorder="1" applyAlignment="1">
      <alignment horizontal="justify"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8" xfId="0" applyFont="1" applyBorder="1" applyAlignment="1">
      <alignment horizontal="center" vertical="center" wrapText="1"/>
    </xf>
    <xf numFmtId="10" fontId="5" fillId="2" borderId="1" xfId="1" applyNumberFormat="1" applyFont="1" applyFill="1" applyBorder="1" applyAlignment="1" applyProtection="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FBE122"/>
      <color rgb="FF00482B"/>
      <color rgb="FF4E4B48"/>
      <color rgb="FFDAAA00"/>
      <color rgb="FF4B514E"/>
      <color rgb="FFD5CA3D"/>
      <color rgb="FFEDE394"/>
      <color rgb="FFFAC927"/>
      <color rgb="FFD8C7EE"/>
      <color rgb="FF0F3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06/relationships/vbaProject" Target="vbaProject.bin"/></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'[1]INS-7'!$D$46:$E$46</c:f>
              <c:strCache>
                <c:ptCount val="2"/>
                <c:pt idx="0">
                  <c:v>JUNIO</c:v>
                </c:pt>
                <c:pt idx="1">
                  <c:v>DICIEMBRE</c:v>
                </c:pt>
              </c:strCache>
            </c:strRef>
          </c:cat>
          <c:val>
            <c:numRef>
              <c:f>'INS-7'!$D$49:$E$49</c:f>
              <c:numCache>
                <c:formatCode>0%</c:formatCode>
                <c:ptCount val="2"/>
                <c:pt idx="0" formatCode="0.0%">
                  <c:v>3.0923181099992477E-2</c:v>
                </c:pt>
                <c:pt idx="1">
                  <c:v>0</c:v>
                </c:pt>
              </c:numCache>
            </c:numRef>
          </c:val>
          <c:extLst>
            <c:ext xmlns:c16="http://schemas.microsoft.com/office/drawing/2014/chart" uri="{C3380CC4-5D6E-409C-BE32-E72D297353CC}">
              <c16:uniqueId val="{00000000-A9EA-4496-A369-7519FA31ED18}"/>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'[1]INS-7'!$D$46:$E$46</c:f>
              <c:strCache>
                <c:ptCount val="2"/>
                <c:pt idx="0">
                  <c:v>JUNIO</c:v>
                </c:pt>
                <c:pt idx="1">
                  <c:v>DICIEMBRE</c:v>
                </c:pt>
              </c:strCache>
            </c:strRef>
          </c:cat>
          <c:val>
            <c:numRef>
              <c:f>'INS-7'!$D$50:$E$50</c:f>
              <c:numCache>
                <c:formatCode>0%</c:formatCode>
                <c:ptCount val="2"/>
                <c:pt idx="0">
                  <c:v>0.02</c:v>
                </c:pt>
                <c:pt idx="1">
                  <c:v>0.02</c:v>
                </c:pt>
              </c:numCache>
            </c:numRef>
          </c:val>
          <c:extLst>
            <c:ext xmlns:c16="http://schemas.microsoft.com/office/drawing/2014/chart" uri="{C3380CC4-5D6E-409C-BE32-E72D297353CC}">
              <c16:uniqueId val="{00000001-A9EA-4496-A369-7519FA31ED18}"/>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'[1]MAR-5'!$D$46:$E$46</c:f>
              <c:strCache>
                <c:ptCount val="2"/>
                <c:pt idx="0">
                  <c:v>JUNIO</c:v>
                </c:pt>
                <c:pt idx="1">
                  <c:v>DICIEMBRE</c:v>
                </c:pt>
              </c:strCache>
            </c:strRef>
          </c:cat>
          <c:val>
            <c:numRef>
              <c:f>'MAR-5'!$D$49:$E$49</c:f>
              <c:numCache>
                <c:formatCode>0%</c:formatCode>
                <c:ptCount val="2"/>
                <c:pt idx="0" formatCode="0.0%">
                  <c:v>0.95126903553299491</c:v>
                </c:pt>
                <c:pt idx="1">
                  <c:v>0</c:v>
                </c:pt>
              </c:numCache>
            </c:numRef>
          </c:val>
          <c:extLst>
            <c:ext xmlns:c16="http://schemas.microsoft.com/office/drawing/2014/chart" uri="{C3380CC4-5D6E-409C-BE32-E72D297353CC}">
              <c16:uniqueId val="{00000000-96A0-4352-A979-1EFCB3E78511}"/>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'[1]MAR-5'!$D$46:$E$46</c:f>
              <c:strCache>
                <c:ptCount val="2"/>
                <c:pt idx="0">
                  <c:v>JUNIO</c:v>
                </c:pt>
                <c:pt idx="1">
                  <c:v>DICIEMBRE</c:v>
                </c:pt>
              </c:strCache>
            </c:strRef>
          </c:cat>
          <c:val>
            <c:numRef>
              <c:f>'MAR-5'!$D$50:$E$50</c:f>
              <c:numCache>
                <c:formatCode>0%</c:formatCode>
                <c:ptCount val="2"/>
                <c:pt idx="0">
                  <c:v>1</c:v>
                </c:pt>
                <c:pt idx="1">
                  <c:v>1</c:v>
                </c:pt>
              </c:numCache>
            </c:numRef>
          </c:val>
          <c:extLst>
            <c:ext xmlns:c16="http://schemas.microsoft.com/office/drawing/2014/chart" uri="{C3380CC4-5D6E-409C-BE32-E72D297353CC}">
              <c16:uniqueId val="{00000001-96A0-4352-A979-1EFCB3E78511}"/>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'[1]MAR-9'!$D$46:$E$46</c:f>
              <c:strCache>
                <c:ptCount val="2"/>
                <c:pt idx="0">
                  <c:v>JUNIO</c:v>
                </c:pt>
                <c:pt idx="1">
                  <c:v>DICIEMBRE</c:v>
                </c:pt>
              </c:strCache>
            </c:strRef>
          </c:cat>
          <c:val>
            <c:numRef>
              <c:f>'MAR-9'!$D$49:$E$49</c:f>
              <c:numCache>
                <c:formatCode>0%</c:formatCode>
                <c:ptCount val="2"/>
                <c:pt idx="0" formatCode="0.00%">
                  <c:v>0.81516290726817042</c:v>
                </c:pt>
                <c:pt idx="1">
                  <c:v>0</c:v>
                </c:pt>
              </c:numCache>
            </c:numRef>
          </c:val>
          <c:extLst>
            <c:ext xmlns:c16="http://schemas.microsoft.com/office/drawing/2014/chart" uri="{C3380CC4-5D6E-409C-BE32-E72D297353CC}">
              <c16:uniqueId val="{00000000-D867-4367-87CD-12416FC3FC3A}"/>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'[1]MAR-9'!$D$46:$E$46</c:f>
              <c:strCache>
                <c:ptCount val="2"/>
                <c:pt idx="0">
                  <c:v>JUNIO</c:v>
                </c:pt>
                <c:pt idx="1">
                  <c:v>DICIEMBRE</c:v>
                </c:pt>
              </c:strCache>
            </c:strRef>
          </c:cat>
          <c:val>
            <c:numRef>
              <c:f>'MAR-9'!$D$50:$E$50</c:f>
              <c:numCache>
                <c:formatCode>0%</c:formatCode>
                <c:ptCount val="2"/>
                <c:pt idx="0">
                  <c:v>0.85</c:v>
                </c:pt>
                <c:pt idx="1">
                  <c:v>0.85</c:v>
                </c:pt>
              </c:numCache>
            </c:numRef>
          </c:val>
          <c:extLst>
            <c:ext xmlns:c16="http://schemas.microsoft.com/office/drawing/2014/chart" uri="{C3380CC4-5D6E-409C-BE32-E72D297353CC}">
              <c16:uniqueId val="{00000001-D867-4367-87CD-12416FC3FC3A}"/>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160727229834775E-2"/>
          <c:y val="4.2233853411343523E-2"/>
          <c:w val="0.9616785455403305"/>
          <c:h val="0.73096884217871061"/>
        </c:manualLayout>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'[1]MAR-10'!$D$46:$E$46</c:f>
              <c:strCache>
                <c:ptCount val="2"/>
                <c:pt idx="0">
                  <c:v>JUNIO</c:v>
                </c:pt>
                <c:pt idx="1">
                  <c:v>DICIEMBRE</c:v>
                </c:pt>
              </c:strCache>
            </c:strRef>
          </c:cat>
          <c:val>
            <c:numRef>
              <c:f>'MAR-10'!$D$49:$E$49</c:f>
              <c:numCache>
                <c:formatCode>0%</c:formatCode>
                <c:ptCount val="2"/>
                <c:pt idx="0" formatCode="0.0%">
                  <c:v>0.90533015115354021</c:v>
                </c:pt>
                <c:pt idx="1">
                  <c:v>0</c:v>
                </c:pt>
              </c:numCache>
            </c:numRef>
          </c:val>
          <c:extLst>
            <c:ext xmlns:c16="http://schemas.microsoft.com/office/drawing/2014/chart" uri="{C3380CC4-5D6E-409C-BE32-E72D297353CC}">
              <c16:uniqueId val="{00000000-CC6F-4E56-AAD4-7EE64C7534E0}"/>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'[1]MAR-10'!$D$46:$E$46</c:f>
              <c:strCache>
                <c:ptCount val="2"/>
                <c:pt idx="0">
                  <c:v>JUNIO</c:v>
                </c:pt>
                <c:pt idx="1">
                  <c:v>DICIEMBRE</c:v>
                </c:pt>
              </c:strCache>
            </c:strRef>
          </c:cat>
          <c:val>
            <c:numRef>
              <c:f>'MAR-10'!$D$50:$E$50</c:f>
              <c:numCache>
                <c:formatCode>0%</c:formatCode>
                <c:ptCount val="2"/>
                <c:pt idx="0">
                  <c:v>0.9</c:v>
                </c:pt>
                <c:pt idx="1">
                  <c:v>0.9</c:v>
                </c:pt>
              </c:numCache>
            </c:numRef>
          </c:val>
          <c:extLst>
            <c:ext xmlns:c16="http://schemas.microsoft.com/office/drawing/2014/chart" uri="{C3380CC4-5D6E-409C-BE32-E72D297353CC}">
              <c16:uniqueId val="{00000001-CC6F-4E56-AAD4-7EE64C7534E0}"/>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E$17"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E$17"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E$17"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E$17" lockText="1" noThreeD="1"/>
</file>

<file path=xl/ctrlProps/ctrlProp8.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R-5'!A1"/><Relationship Id="rId1" Type="http://schemas.openxmlformats.org/officeDocument/2006/relationships/image" Target="../media/image1.png"/><Relationship Id="rId6" Type="http://schemas.openxmlformats.org/officeDocument/2006/relationships/hyperlink" Target="#'MAR-10'!A1"/><Relationship Id="rId5" Type="http://schemas.openxmlformats.org/officeDocument/2006/relationships/hyperlink" Target="#'MAR-9'!A1"/><Relationship Id="rId4" Type="http://schemas.openxmlformats.org/officeDocument/2006/relationships/hyperlink" Target="#'INS-7'!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MATRIZ DE INDICADORES'!A1"/><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MATRIZ DE INDICADORES'!A1"/><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MATRIZ DE INDICADORES'!A1"/><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MATRIZ DE INDICADORES'!A1"/><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979715</xdr:colOff>
      <xdr:row>1</xdr:row>
      <xdr:rowOff>95249</xdr:rowOff>
    </xdr:from>
    <xdr:to>
      <xdr:col>2</xdr:col>
      <xdr:colOff>359355</xdr:colOff>
      <xdr:row>4</xdr:row>
      <xdr:rowOff>231322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4965" y="285749"/>
          <a:ext cx="808390" cy="1211037"/>
        </a:xfrm>
        <a:prstGeom prst="rect">
          <a:avLst/>
        </a:prstGeom>
      </xdr:spPr>
    </xdr:pic>
    <xdr:clientData/>
  </xdr:twoCellAnchor>
  <xdr:oneCellAnchor>
    <xdr:from>
      <xdr:col>20</xdr:col>
      <xdr:colOff>271546</xdr:colOff>
      <xdr:row>17</xdr:row>
      <xdr:rowOff>309562</xdr:rowOff>
    </xdr:from>
    <xdr:ext cx="440373" cy="440373"/>
    <xdr:pic>
      <xdr:nvPicPr>
        <xdr:cNvPr id="4" name="Imagen 3">
          <a:hlinkClick xmlns:r="http://schemas.openxmlformats.org/officeDocument/2006/relationships" r:id="rId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417796" y="8143875"/>
          <a:ext cx="440373" cy="440373"/>
        </a:xfrm>
        <a:prstGeom prst="rect">
          <a:avLst/>
        </a:prstGeom>
      </xdr:spPr>
    </xdr:pic>
    <xdr:clientData/>
  </xdr:oneCellAnchor>
  <xdr:oneCellAnchor>
    <xdr:from>
      <xdr:col>20</xdr:col>
      <xdr:colOff>238125</xdr:colOff>
      <xdr:row>21</xdr:row>
      <xdr:rowOff>530977</xdr:rowOff>
    </xdr:from>
    <xdr:ext cx="440373" cy="440373"/>
    <xdr:pic>
      <xdr:nvPicPr>
        <xdr:cNvPr id="5" name="Imagen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384375" y="11960977"/>
          <a:ext cx="440373" cy="440373"/>
        </a:xfrm>
        <a:prstGeom prst="rect">
          <a:avLst/>
        </a:prstGeom>
      </xdr:spPr>
    </xdr:pic>
    <xdr:clientData/>
  </xdr:oneCellAnchor>
  <xdr:oneCellAnchor>
    <xdr:from>
      <xdr:col>20</xdr:col>
      <xdr:colOff>193007</xdr:colOff>
      <xdr:row>27</xdr:row>
      <xdr:rowOff>136942</xdr:rowOff>
    </xdr:from>
    <xdr:ext cx="440373" cy="440373"/>
    <xdr:pic>
      <xdr:nvPicPr>
        <xdr:cNvPr id="6" name="Imagen 5">
          <a:hlinkClick xmlns:r="http://schemas.openxmlformats.org/officeDocument/2006/relationships" r:id="rId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339257" y="15686505"/>
          <a:ext cx="440373" cy="440373"/>
        </a:xfrm>
        <a:prstGeom prst="rect">
          <a:avLst/>
        </a:prstGeom>
      </xdr:spPr>
    </xdr:pic>
    <xdr:clientData/>
  </xdr:oneCellAnchor>
  <xdr:oneCellAnchor>
    <xdr:from>
      <xdr:col>20</xdr:col>
      <xdr:colOff>271546</xdr:colOff>
      <xdr:row>32</xdr:row>
      <xdr:rowOff>128588</xdr:rowOff>
    </xdr:from>
    <xdr:ext cx="440373" cy="440373"/>
    <xdr:pic>
      <xdr:nvPicPr>
        <xdr:cNvPr id="7" name="Imagen 6">
          <a:hlinkClick xmlns:r="http://schemas.openxmlformats.org/officeDocument/2006/relationships" r:id="rId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417796" y="20750213"/>
          <a:ext cx="440373" cy="4403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670560</xdr:colOff>
          <xdr:row>16</xdr:row>
          <xdr:rowOff>121920</xdr:rowOff>
        </xdr:from>
        <xdr:to>
          <xdr:col>6</xdr:col>
          <xdr:colOff>518160</xdr:colOff>
          <xdr:row>16</xdr:row>
          <xdr:rowOff>312420</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16</xdr:row>
          <xdr:rowOff>106680</xdr:rowOff>
        </xdr:from>
        <xdr:to>
          <xdr:col>5</xdr:col>
          <xdr:colOff>7620</xdr:colOff>
          <xdr:row>16</xdr:row>
          <xdr:rowOff>312420</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twoCellAnchor editAs="absolute">
    <xdr:from>
      <xdr:col>2</xdr:col>
      <xdr:colOff>22412</xdr:colOff>
      <xdr:row>26</xdr:row>
      <xdr:rowOff>44824</xdr:rowOff>
    </xdr:from>
    <xdr:to>
      <xdr:col>8</xdr:col>
      <xdr:colOff>694764</xdr:colOff>
      <xdr:row>35</xdr:row>
      <xdr:rowOff>22732</xdr:rowOff>
    </xdr:to>
    <xdr:graphicFrame macro="">
      <xdr:nvGraphicFramePr>
        <xdr:cNvPr id="7" name="3 Gráfico">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670560</xdr:colOff>
          <xdr:row>16</xdr:row>
          <xdr:rowOff>121920</xdr:rowOff>
        </xdr:from>
        <xdr:to>
          <xdr:col>6</xdr:col>
          <xdr:colOff>518160</xdr:colOff>
          <xdr:row>16</xdr:row>
          <xdr:rowOff>312420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16</xdr:row>
          <xdr:rowOff>106680</xdr:rowOff>
        </xdr:from>
        <xdr:to>
          <xdr:col>5</xdr:col>
          <xdr:colOff>60960</xdr:colOff>
          <xdr:row>16</xdr:row>
          <xdr:rowOff>312420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twoCellAnchor editAs="absolute">
    <xdr:from>
      <xdr:col>2</xdr:col>
      <xdr:colOff>54428</xdr:colOff>
      <xdr:row>26</xdr:row>
      <xdr:rowOff>81642</xdr:rowOff>
    </xdr:from>
    <xdr:to>
      <xdr:col>8</xdr:col>
      <xdr:colOff>762000</xdr:colOff>
      <xdr:row>30</xdr:row>
      <xdr:rowOff>187779</xdr:rowOff>
    </xdr:to>
    <xdr:graphicFrame macro="">
      <xdr:nvGraphicFramePr>
        <xdr:cNvPr id="7" name="3 Gráfico">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670560</xdr:colOff>
          <xdr:row>16</xdr:row>
          <xdr:rowOff>121920</xdr:rowOff>
        </xdr:from>
        <xdr:to>
          <xdr:col>6</xdr:col>
          <xdr:colOff>518160</xdr:colOff>
          <xdr:row>16</xdr:row>
          <xdr:rowOff>312420</xdr:rowOff>
        </xdr:to>
        <xdr:sp macro="" textlink="">
          <xdr:nvSpPr>
            <xdr:cNvPr id="9217" name="Option Button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16</xdr:row>
          <xdr:rowOff>106680</xdr:rowOff>
        </xdr:from>
        <xdr:to>
          <xdr:col>5</xdr:col>
          <xdr:colOff>152400</xdr:colOff>
          <xdr:row>16</xdr:row>
          <xdr:rowOff>312420</xdr:rowOff>
        </xdr:to>
        <xdr:sp macro="" textlink="">
          <xdr:nvSpPr>
            <xdr:cNvPr id="9218" name="Option Button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twoCellAnchor editAs="absolute">
    <xdr:from>
      <xdr:col>2</xdr:col>
      <xdr:colOff>138546</xdr:colOff>
      <xdr:row>27</xdr:row>
      <xdr:rowOff>1</xdr:rowOff>
    </xdr:from>
    <xdr:to>
      <xdr:col>8</xdr:col>
      <xdr:colOff>86592</xdr:colOff>
      <xdr:row>40</xdr:row>
      <xdr:rowOff>68903</xdr:rowOff>
    </xdr:to>
    <xdr:graphicFrame macro="">
      <xdr:nvGraphicFramePr>
        <xdr:cNvPr id="7" name="3 Gráfico">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670560</xdr:colOff>
          <xdr:row>16</xdr:row>
          <xdr:rowOff>121920</xdr:rowOff>
        </xdr:from>
        <xdr:to>
          <xdr:col>6</xdr:col>
          <xdr:colOff>518160</xdr:colOff>
          <xdr:row>16</xdr:row>
          <xdr:rowOff>312420</xdr:rowOff>
        </xdr:to>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16</xdr:row>
          <xdr:rowOff>106680</xdr:rowOff>
        </xdr:from>
        <xdr:to>
          <xdr:col>5</xdr:col>
          <xdr:colOff>137160</xdr:colOff>
          <xdr:row>16</xdr:row>
          <xdr:rowOff>312420</xdr:rowOff>
        </xdr:to>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twoCellAnchor editAs="absolute">
    <xdr:from>
      <xdr:col>2</xdr:col>
      <xdr:colOff>34637</xdr:colOff>
      <xdr:row>26</xdr:row>
      <xdr:rowOff>69273</xdr:rowOff>
    </xdr:from>
    <xdr:to>
      <xdr:col>8</xdr:col>
      <xdr:colOff>710045</xdr:colOff>
      <xdr:row>40</xdr:row>
      <xdr:rowOff>80159</xdr:rowOff>
    </xdr:to>
    <xdr:graphicFrame macro="">
      <xdr:nvGraphicFramePr>
        <xdr:cNvPr id="7" name="3 Gráfico">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158750</xdr:colOff>
      <xdr:row>1</xdr:row>
      <xdr:rowOff>63500</xdr:rowOff>
    </xdr:from>
    <xdr:to>
      <xdr:col>1</xdr:col>
      <xdr:colOff>730250</xdr:colOff>
      <xdr:row>4</xdr:row>
      <xdr:rowOff>125905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700" y="254000"/>
          <a:ext cx="571500" cy="8625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171450</xdr:colOff>
      <xdr:row>1</xdr:row>
      <xdr:rowOff>47625</xdr:rowOff>
    </xdr:from>
    <xdr:to>
      <xdr:col>1</xdr:col>
      <xdr:colOff>638175</xdr:colOff>
      <xdr:row>4</xdr:row>
      <xdr:rowOff>137218</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466725" cy="6991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evillamil/Downloads/CONSOLIDADO%20DE%20INDICADORES%20V_1%202%20(1)%20(2)%201.xlsm" TargetMode="External"/><Relationship Id="rId1" Type="http://schemas.openxmlformats.org/officeDocument/2006/relationships/externalLinkPath" Target="/Users/sevillamil/Downloads/CONSOLIDADO%20DE%20INDICADORES%20V_1%202%20(1)%20(2)%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TABLA DASHBOARD"/>
      <sheetName val="DASHBOARD"/>
      <sheetName val="Datos"/>
      <sheetName val="MATRIZ DE INDICADORES"/>
      <sheetName val="Item"/>
      <sheetName val="AAA-1"/>
      <sheetName val="AAA-9"/>
      <sheetName val="AAA-5"/>
      <sheetName val="ADO-2"/>
      <sheetName val="ADO-3"/>
      <sheetName val="MCT-3"/>
      <sheetName val="MCT-7"/>
      <sheetName val="MCT-8"/>
      <sheetName val="MCT-9"/>
      <sheetName val="MCT-10"/>
      <sheetName val="MGD-1"/>
      <sheetName val="MGD-4"/>
      <sheetName val="ECO-2"/>
      <sheetName val="ECO-4"/>
      <sheetName val="ECO-6"/>
      <sheetName val="ECO-7"/>
      <sheetName val="ESG-1"/>
      <sheetName val="ESG-3"/>
      <sheetName val="ESG-4"/>
      <sheetName val="SAC-2"/>
      <sheetName val="SAC-3"/>
      <sheetName val="SAC-4"/>
      <sheetName val="EPR-1"/>
      <sheetName val="EPR-2"/>
      <sheetName val="MDM-1"/>
      <sheetName val="MDM-3"/>
      <sheetName val="MDM-4"/>
      <sheetName val="MDM-5"/>
      <sheetName val="SCD-1"/>
      <sheetName val="AJU-4"/>
      <sheetName val="AJU-5"/>
      <sheetName val="AJU-6"/>
      <sheetName val="AJU-7"/>
      <sheetName val="AJU-8"/>
      <sheetName val="ATH-2"/>
      <sheetName val="ATH-3"/>
      <sheetName val="ATH-4"/>
      <sheetName val="ATH-5"/>
      <sheetName val="MBU-7"/>
      <sheetName val="MBU-9"/>
      <sheetName val="MBU-8"/>
      <sheetName val="MBU-10"/>
      <sheetName val="MIU-1"/>
      <sheetName val="MIU-4"/>
      <sheetName val="MIU-5"/>
      <sheetName val="INS-2"/>
      <sheetName val="INS-5"/>
      <sheetName val="SCI-8"/>
      <sheetName val="AFI-1"/>
      <sheetName val="AFI-2"/>
      <sheetName val="AFI-4"/>
      <sheetName val="INS-6"/>
      <sheetName val="MFA-13"/>
      <sheetName val="MFA-14"/>
      <sheetName val="MFA-15"/>
      <sheetName val="MFA-16"/>
      <sheetName val="MFA-20"/>
      <sheetName val="MFA-21"/>
      <sheetName val="EPI-1"/>
      <sheetName val="EAA-1"/>
      <sheetName val="EAA-2"/>
      <sheetName val="EAA-8"/>
      <sheetName val="EAA-10"/>
      <sheetName val="EPI-3"/>
      <sheetName val="INS-1"/>
      <sheetName val="INS-7"/>
      <sheetName val="MAR-5"/>
      <sheetName val="MAR-9"/>
      <sheetName val="MAR-10"/>
      <sheetName val="ABS-1"/>
      <sheetName val="ABS-2"/>
      <sheetName val="ABS-9"/>
      <sheetName val="ABS-10"/>
      <sheetName val="ABS-12"/>
      <sheetName val="ABS-13"/>
      <sheetName val="ABS-14"/>
      <sheetName val="ABS-15"/>
      <sheetName val="INS-4"/>
      <sheetName val="ASI-2"/>
      <sheetName val="ASI-3"/>
      <sheetName val="ASI-4"/>
      <sheetName val="ASI-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46">
          <cell r="D46" t="str">
            <v>JUNIO</v>
          </cell>
          <cell r="E46" t="str">
            <v>DICIEMBRE</v>
          </cell>
        </row>
      </sheetData>
      <sheetData sheetId="72">
        <row r="46">
          <cell r="D46" t="str">
            <v>JUNIO</v>
          </cell>
          <cell r="E46" t="str">
            <v>DICIEMBRE</v>
          </cell>
        </row>
      </sheetData>
      <sheetData sheetId="73">
        <row r="46">
          <cell r="D46" t="str">
            <v>JUNIO</v>
          </cell>
          <cell r="E46" t="str">
            <v>DICIEMBRE</v>
          </cell>
        </row>
      </sheetData>
      <sheetData sheetId="74">
        <row r="46">
          <cell r="D46" t="str">
            <v>JUNIO</v>
          </cell>
          <cell r="E46" t="str">
            <v>DICIEMBRE</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F3D38"/>
    <pageSetUpPr fitToPage="1"/>
  </sheetPr>
  <dimension ref="A1:AU83"/>
  <sheetViews>
    <sheetView tabSelected="1" view="pageBreakPreview" topLeftCell="G29" zoomScale="55" zoomScaleNormal="55" zoomScaleSheetLayoutView="55" workbookViewId="0">
      <selection activeCell="S14" sqref="S14:S18"/>
    </sheetView>
  </sheetViews>
  <sheetFormatPr baseColWidth="10" defaultColWidth="11.44140625" defaultRowHeight="14.4" x14ac:dyDescent="0.3"/>
  <cols>
    <col min="1" max="1" width="1.44140625" style="26" customWidth="1"/>
    <col min="2" max="2" width="21.44140625" style="52" customWidth="1"/>
    <col min="3" max="3" width="20.44140625" style="53" customWidth="1"/>
    <col min="4" max="4" width="25.5546875" style="54" customWidth="1"/>
    <col min="5" max="7" width="26.6640625" style="52" customWidth="1"/>
    <col min="8" max="17" width="20.44140625" style="53" customWidth="1"/>
    <col min="18" max="18" width="22.109375" style="55" customWidth="1"/>
    <col min="19" max="20" width="16.109375" style="26" customWidth="1"/>
    <col min="21" max="21" width="13" style="26" customWidth="1"/>
    <col min="22" max="22" width="2.5546875" style="56" customWidth="1"/>
    <col min="23" max="47" width="11.44140625" style="26"/>
    <col min="48" max="16384" width="11.44140625" style="27"/>
  </cols>
  <sheetData>
    <row r="1" spans="1:47" x14ac:dyDescent="0.3">
      <c r="A1" s="1"/>
      <c r="B1" s="21"/>
      <c r="C1" s="22"/>
      <c r="D1" s="23"/>
      <c r="E1" s="21"/>
      <c r="F1" s="21"/>
      <c r="G1" s="21"/>
      <c r="H1" s="22"/>
      <c r="I1" s="22"/>
      <c r="J1" s="22"/>
      <c r="K1" s="22"/>
      <c r="L1" s="22"/>
      <c r="M1" s="22"/>
      <c r="N1" s="22"/>
      <c r="O1" s="22"/>
      <c r="P1" s="22"/>
      <c r="Q1" s="22"/>
      <c r="R1" s="24"/>
      <c r="S1" s="1"/>
      <c r="T1" s="1"/>
      <c r="U1" s="1"/>
      <c r="V1" s="25"/>
    </row>
    <row r="2" spans="1:47" ht="27" customHeight="1" x14ac:dyDescent="0.3">
      <c r="A2" s="1"/>
      <c r="B2" s="125"/>
      <c r="C2" s="126"/>
      <c r="D2" s="131" t="s">
        <v>0</v>
      </c>
      <c r="E2" s="131"/>
      <c r="F2" s="131"/>
      <c r="G2" s="131"/>
      <c r="H2" s="131"/>
      <c r="I2" s="131"/>
      <c r="J2" s="131"/>
      <c r="K2" s="131"/>
      <c r="L2" s="131"/>
      <c r="M2" s="131"/>
      <c r="N2" s="131"/>
      <c r="O2" s="131"/>
      <c r="P2" s="131"/>
      <c r="Q2" s="131"/>
      <c r="R2" s="131"/>
      <c r="S2" s="110" t="s">
        <v>155</v>
      </c>
      <c r="T2" s="110"/>
      <c r="U2" s="111"/>
      <c r="V2" s="25"/>
    </row>
    <row r="3" spans="1:47" ht="34.5" customHeight="1" x14ac:dyDescent="0.3">
      <c r="A3" s="1"/>
      <c r="B3" s="127"/>
      <c r="C3" s="128"/>
      <c r="D3" s="131" t="s">
        <v>2</v>
      </c>
      <c r="E3" s="131"/>
      <c r="F3" s="131"/>
      <c r="G3" s="131"/>
      <c r="H3" s="131"/>
      <c r="I3" s="131"/>
      <c r="J3" s="131"/>
      <c r="K3" s="131"/>
      <c r="L3" s="131"/>
      <c r="M3" s="131"/>
      <c r="N3" s="131"/>
      <c r="O3" s="131"/>
      <c r="P3" s="131"/>
      <c r="Q3" s="131"/>
      <c r="R3" s="131"/>
      <c r="S3" s="110" t="s">
        <v>131</v>
      </c>
      <c r="T3" s="110"/>
      <c r="U3" s="111"/>
      <c r="V3" s="25"/>
    </row>
    <row r="4" spans="1:47" ht="23.25" customHeight="1" x14ac:dyDescent="0.3">
      <c r="A4" s="1"/>
      <c r="B4" s="127"/>
      <c r="C4" s="128"/>
      <c r="D4" s="131" t="s">
        <v>143</v>
      </c>
      <c r="E4" s="131"/>
      <c r="F4" s="131"/>
      <c r="G4" s="131"/>
      <c r="H4" s="131"/>
      <c r="I4" s="131"/>
      <c r="J4" s="131"/>
      <c r="K4" s="131"/>
      <c r="L4" s="131"/>
      <c r="M4" s="131"/>
      <c r="N4" s="131"/>
      <c r="O4" s="131"/>
      <c r="P4" s="131"/>
      <c r="Q4" s="131"/>
      <c r="R4" s="131"/>
      <c r="S4" s="112" t="s">
        <v>153</v>
      </c>
      <c r="T4" s="112"/>
      <c r="U4" s="113"/>
      <c r="V4" s="25"/>
    </row>
    <row r="5" spans="1:47" ht="25.5" customHeight="1" x14ac:dyDescent="0.3">
      <c r="A5" s="1"/>
      <c r="B5" s="129"/>
      <c r="C5" s="130"/>
      <c r="D5" s="131"/>
      <c r="E5" s="131"/>
      <c r="F5" s="131"/>
      <c r="G5" s="131"/>
      <c r="H5" s="131"/>
      <c r="I5" s="131"/>
      <c r="J5" s="131"/>
      <c r="K5" s="131"/>
      <c r="L5" s="131"/>
      <c r="M5" s="131"/>
      <c r="N5" s="131"/>
      <c r="O5" s="131"/>
      <c r="P5" s="131"/>
      <c r="Q5" s="131"/>
      <c r="R5" s="131"/>
      <c r="S5" s="110" t="s">
        <v>154</v>
      </c>
      <c r="T5" s="110"/>
      <c r="U5" s="111"/>
      <c r="V5" s="25"/>
    </row>
    <row r="6" spans="1:47" ht="11.25" customHeight="1" x14ac:dyDescent="0.3">
      <c r="A6" s="1"/>
      <c r="B6" s="28"/>
      <c r="C6" s="22"/>
      <c r="D6" s="23"/>
      <c r="E6" s="21"/>
      <c r="F6" s="21"/>
      <c r="G6" s="21"/>
      <c r="H6" s="22"/>
      <c r="I6" s="22"/>
      <c r="J6" s="22"/>
      <c r="K6" s="22"/>
      <c r="L6" s="22"/>
      <c r="M6" s="22"/>
      <c r="N6" s="22"/>
      <c r="O6" s="22"/>
      <c r="P6" s="22"/>
      <c r="Q6" s="22"/>
      <c r="R6" s="24"/>
      <c r="S6" s="1"/>
      <c r="T6" s="1"/>
      <c r="U6" s="1"/>
      <c r="V6" s="25"/>
    </row>
    <row r="7" spans="1:47" ht="15" customHeight="1" x14ac:dyDescent="0.3">
      <c r="A7" s="1"/>
      <c r="B7" s="28"/>
      <c r="C7" s="22"/>
      <c r="D7" s="22"/>
      <c r="E7" s="22"/>
      <c r="F7" s="22"/>
      <c r="G7" s="22"/>
      <c r="H7" s="22"/>
      <c r="I7" s="22"/>
      <c r="J7" s="22"/>
      <c r="K7" s="22"/>
      <c r="L7" s="22"/>
      <c r="M7" s="22"/>
      <c r="N7" s="22"/>
      <c r="O7" s="22"/>
      <c r="P7" s="22"/>
      <c r="Q7" s="123" t="s">
        <v>3</v>
      </c>
      <c r="R7" s="124"/>
      <c r="S7" s="9" t="s">
        <v>4</v>
      </c>
      <c r="T7" s="9" t="s">
        <v>5</v>
      </c>
      <c r="U7" s="9" t="s">
        <v>6</v>
      </c>
      <c r="V7" s="25"/>
    </row>
    <row r="8" spans="1:47" ht="15" customHeight="1" x14ac:dyDescent="0.3">
      <c r="A8" s="1"/>
      <c r="B8" s="28"/>
      <c r="C8" s="22"/>
      <c r="D8" s="22"/>
      <c r="E8" s="22"/>
      <c r="F8" s="22"/>
      <c r="G8" s="22"/>
      <c r="H8" s="22"/>
      <c r="I8" s="22"/>
      <c r="J8" s="22"/>
      <c r="K8" s="22"/>
      <c r="L8" s="22"/>
      <c r="M8" s="22"/>
      <c r="N8" s="22"/>
      <c r="O8" s="22"/>
      <c r="P8" s="22"/>
      <c r="Q8" s="123"/>
      <c r="R8" s="124"/>
      <c r="S8" s="29">
        <v>2026</v>
      </c>
      <c r="T8" s="29">
        <v>3</v>
      </c>
      <c r="U8" s="29">
        <v>4</v>
      </c>
      <c r="V8" s="25"/>
    </row>
    <row r="9" spans="1:47" ht="11.25" customHeight="1" x14ac:dyDescent="0.3">
      <c r="A9" s="1"/>
      <c r="B9" s="28"/>
      <c r="C9" s="22"/>
      <c r="D9" s="23"/>
      <c r="E9" s="21"/>
      <c r="F9" s="21"/>
      <c r="G9" s="21"/>
      <c r="H9" s="22"/>
      <c r="I9" s="22"/>
      <c r="J9" s="22"/>
      <c r="K9" s="22"/>
      <c r="L9" s="22"/>
      <c r="M9" s="22"/>
      <c r="N9" s="22"/>
      <c r="O9" s="22"/>
      <c r="P9" s="22"/>
      <c r="Q9" s="22"/>
      <c r="R9" s="24"/>
      <c r="S9" s="22"/>
      <c r="T9" s="22"/>
      <c r="U9" s="22"/>
      <c r="V9" s="25"/>
    </row>
    <row r="10" spans="1:47" x14ac:dyDescent="0.3">
      <c r="A10" s="1"/>
      <c r="B10" s="114" t="s">
        <v>7</v>
      </c>
      <c r="C10" s="115"/>
      <c r="D10" s="115"/>
      <c r="E10" s="115"/>
      <c r="F10" s="115"/>
      <c r="G10" s="115"/>
      <c r="H10" s="115"/>
      <c r="I10" s="115"/>
      <c r="J10" s="115"/>
      <c r="K10" s="115"/>
      <c r="L10" s="115"/>
      <c r="M10" s="115"/>
      <c r="N10" s="115"/>
      <c r="O10" s="115"/>
      <c r="P10" s="115"/>
      <c r="Q10" s="115"/>
      <c r="R10" s="115"/>
      <c r="S10" s="115"/>
      <c r="T10" s="115"/>
      <c r="U10" s="116"/>
      <c r="V10" s="25"/>
    </row>
    <row r="11" spans="1:47" x14ac:dyDescent="0.3">
      <c r="A11" s="1"/>
      <c r="B11" s="117"/>
      <c r="C11" s="118"/>
      <c r="D11" s="118"/>
      <c r="E11" s="118"/>
      <c r="F11" s="118"/>
      <c r="G11" s="118"/>
      <c r="H11" s="118"/>
      <c r="I11" s="118"/>
      <c r="J11" s="118"/>
      <c r="K11" s="118"/>
      <c r="L11" s="118"/>
      <c r="M11" s="118"/>
      <c r="N11" s="118"/>
      <c r="O11" s="118"/>
      <c r="P11" s="118"/>
      <c r="Q11" s="118"/>
      <c r="R11" s="118"/>
      <c r="S11" s="118"/>
      <c r="T11" s="119"/>
      <c r="U11" s="120"/>
      <c r="V11" s="25"/>
    </row>
    <row r="12" spans="1:47" s="32" customFormat="1" ht="72.75" customHeight="1" x14ac:dyDescent="0.3">
      <c r="A12" s="30"/>
      <c r="B12" s="121" t="s">
        <v>8</v>
      </c>
      <c r="C12" s="121" t="s">
        <v>9</v>
      </c>
      <c r="D12" s="10" t="s">
        <v>10</v>
      </c>
      <c r="E12" s="10" t="s">
        <v>11</v>
      </c>
      <c r="F12" s="121" t="s">
        <v>12</v>
      </c>
      <c r="G12" s="121" t="s">
        <v>13</v>
      </c>
      <c r="H12" s="121" t="s">
        <v>14</v>
      </c>
      <c r="I12" s="121" t="s">
        <v>15</v>
      </c>
      <c r="J12" s="121" t="s">
        <v>16</v>
      </c>
      <c r="K12" s="121" t="s">
        <v>17</v>
      </c>
      <c r="L12" s="121" t="s">
        <v>18</v>
      </c>
      <c r="M12" s="121" t="s">
        <v>19</v>
      </c>
      <c r="N12" s="121" t="s">
        <v>20</v>
      </c>
      <c r="O12" s="121" t="s">
        <v>21</v>
      </c>
      <c r="P12" s="121" t="s">
        <v>22</v>
      </c>
      <c r="Q12" s="121" t="s">
        <v>23</v>
      </c>
      <c r="R12" s="121" t="s">
        <v>24</v>
      </c>
      <c r="S12" s="132" t="s">
        <v>25</v>
      </c>
      <c r="T12" s="132" t="s">
        <v>136</v>
      </c>
      <c r="U12" s="134" t="s">
        <v>26</v>
      </c>
      <c r="V12" s="25"/>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row>
    <row r="13" spans="1:47" ht="15" thickBot="1" x14ac:dyDescent="0.35">
      <c r="A13" s="1"/>
      <c r="B13" s="122"/>
      <c r="C13" s="122"/>
      <c r="D13" s="33" t="s">
        <v>31</v>
      </c>
      <c r="E13" s="33" t="s">
        <v>31</v>
      </c>
      <c r="F13" s="122"/>
      <c r="G13" s="122"/>
      <c r="H13" s="122"/>
      <c r="I13" s="122"/>
      <c r="J13" s="122"/>
      <c r="K13" s="122"/>
      <c r="L13" s="122"/>
      <c r="M13" s="122"/>
      <c r="N13" s="122"/>
      <c r="O13" s="122"/>
      <c r="P13" s="122"/>
      <c r="Q13" s="122"/>
      <c r="R13" s="122"/>
      <c r="S13" s="133"/>
      <c r="T13" s="133"/>
      <c r="U13" s="135"/>
      <c r="V13" s="25"/>
    </row>
    <row r="14" spans="1:47" ht="109.5" customHeight="1" thickBot="1" x14ac:dyDescent="0.35">
      <c r="A14" s="1"/>
      <c r="B14" s="104" t="s">
        <v>158</v>
      </c>
      <c r="C14" s="104" t="s">
        <v>159</v>
      </c>
      <c r="D14" s="104" t="s">
        <v>160</v>
      </c>
      <c r="E14" s="104" t="s">
        <v>161</v>
      </c>
      <c r="F14" s="104" t="s">
        <v>162</v>
      </c>
      <c r="G14" s="104" t="s">
        <v>283</v>
      </c>
      <c r="H14" s="104" t="s">
        <v>163</v>
      </c>
      <c r="I14" s="104" t="s">
        <v>164</v>
      </c>
      <c r="J14" s="104" t="s">
        <v>97</v>
      </c>
      <c r="K14" s="104" t="s">
        <v>62</v>
      </c>
      <c r="L14" s="98">
        <v>1</v>
      </c>
      <c r="M14" s="34" t="s">
        <v>165</v>
      </c>
      <c r="N14" s="35" t="s">
        <v>166</v>
      </c>
      <c r="O14" s="36" t="s">
        <v>167</v>
      </c>
      <c r="P14" s="142" t="s">
        <v>281</v>
      </c>
      <c r="Q14" s="37" t="s">
        <v>168</v>
      </c>
      <c r="R14" s="136" t="s">
        <v>280</v>
      </c>
      <c r="S14" s="101">
        <v>0.95099999999999996</v>
      </c>
      <c r="T14" s="104" t="s">
        <v>307</v>
      </c>
      <c r="U14" s="107" t="s">
        <v>169</v>
      </c>
      <c r="V14" s="25"/>
    </row>
    <row r="15" spans="1:47" ht="135.75" customHeight="1" thickBot="1" x14ac:dyDescent="0.35">
      <c r="A15" s="1"/>
      <c r="B15" s="105"/>
      <c r="C15" s="105"/>
      <c r="D15" s="105"/>
      <c r="E15" s="105"/>
      <c r="F15" s="105"/>
      <c r="G15" s="105"/>
      <c r="H15" s="105"/>
      <c r="I15" s="105"/>
      <c r="J15" s="105"/>
      <c r="K15" s="105"/>
      <c r="L15" s="99"/>
      <c r="M15" s="34" t="s">
        <v>170</v>
      </c>
      <c r="N15" s="35" t="s">
        <v>171</v>
      </c>
      <c r="O15" s="36" t="s">
        <v>167</v>
      </c>
      <c r="P15" s="143"/>
      <c r="Q15" s="37" t="s">
        <v>172</v>
      </c>
      <c r="R15" s="137"/>
      <c r="S15" s="102"/>
      <c r="T15" s="105"/>
      <c r="U15" s="105"/>
      <c r="V15" s="25"/>
    </row>
    <row r="16" spans="1:47" ht="99.75" customHeight="1" thickBot="1" x14ac:dyDescent="0.35">
      <c r="A16" s="1"/>
      <c r="B16" s="105"/>
      <c r="C16" s="105"/>
      <c r="D16" s="105"/>
      <c r="E16" s="105"/>
      <c r="F16" s="105"/>
      <c r="G16" s="105"/>
      <c r="H16" s="105"/>
      <c r="I16" s="105"/>
      <c r="J16" s="105"/>
      <c r="K16" s="105"/>
      <c r="L16" s="99"/>
      <c r="M16" s="34" t="s">
        <v>173</v>
      </c>
      <c r="N16" s="35" t="s">
        <v>174</v>
      </c>
      <c r="O16" s="36" t="s">
        <v>167</v>
      </c>
      <c r="P16" s="143"/>
      <c r="Q16" s="37" t="s">
        <v>175</v>
      </c>
      <c r="R16" s="137"/>
      <c r="S16" s="102"/>
      <c r="T16" s="105"/>
      <c r="U16" s="105"/>
      <c r="V16" s="25"/>
    </row>
    <row r="17" spans="1:22" ht="157.5" customHeight="1" thickBot="1" x14ac:dyDescent="0.35">
      <c r="A17" s="1"/>
      <c r="B17" s="105"/>
      <c r="C17" s="105"/>
      <c r="D17" s="105"/>
      <c r="E17" s="105"/>
      <c r="F17" s="105"/>
      <c r="G17" s="105"/>
      <c r="H17" s="105"/>
      <c r="I17" s="105"/>
      <c r="J17" s="105"/>
      <c r="K17" s="105"/>
      <c r="L17" s="99"/>
      <c r="M17" s="34" t="s">
        <v>176</v>
      </c>
      <c r="N17" s="35" t="s">
        <v>177</v>
      </c>
      <c r="O17" s="36" t="s">
        <v>178</v>
      </c>
      <c r="P17" s="143"/>
      <c r="Q17" s="37" t="s">
        <v>179</v>
      </c>
      <c r="R17" s="137"/>
      <c r="S17" s="102"/>
      <c r="T17" s="105"/>
      <c r="U17" s="105"/>
      <c r="V17" s="25"/>
    </row>
    <row r="18" spans="1:22" ht="123.75" customHeight="1" thickBot="1" x14ac:dyDescent="0.35">
      <c r="A18" s="1"/>
      <c r="B18" s="106"/>
      <c r="C18" s="106"/>
      <c r="D18" s="106"/>
      <c r="E18" s="106"/>
      <c r="F18" s="106"/>
      <c r="G18" s="106"/>
      <c r="H18" s="106"/>
      <c r="I18" s="106"/>
      <c r="J18" s="106"/>
      <c r="K18" s="106"/>
      <c r="L18" s="100"/>
      <c r="M18" s="34" t="s">
        <v>180</v>
      </c>
      <c r="N18" s="35" t="s">
        <v>181</v>
      </c>
      <c r="O18" s="36" t="s">
        <v>167</v>
      </c>
      <c r="P18" s="144"/>
      <c r="Q18" s="37" t="s">
        <v>182</v>
      </c>
      <c r="R18" s="138"/>
      <c r="S18" s="103"/>
      <c r="T18" s="106"/>
      <c r="U18" s="106"/>
      <c r="V18" s="25"/>
    </row>
    <row r="19" spans="1:22" ht="99.75" customHeight="1" thickBot="1" x14ac:dyDescent="0.35">
      <c r="A19" s="1"/>
      <c r="B19" s="104" t="s">
        <v>183</v>
      </c>
      <c r="C19" s="104" t="s">
        <v>159</v>
      </c>
      <c r="D19" s="104" t="s">
        <v>160</v>
      </c>
      <c r="E19" s="104" t="s">
        <v>161</v>
      </c>
      <c r="F19" s="104" t="s">
        <v>162</v>
      </c>
      <c r="G19" s="104" t="s">
        <v>184</v>
      </c>
      <c r="H19" s="104" t="s">
        <v>185</v>
      </c>
      <c r="I19" s="104" t="s">
        <v>186</v>
      </c>
      <c r="J19" s="104" t="s">
        <v>97</v>
      </c>
      <c r="K19" s="104" t="s">
        <v>62</v>
      </c>
      <c r="L19" s="98">
        <v>0.02</v>
      </c>
      <c r="M19" s="34" t="s">
        <v>187</v>
      </c>
      <c r="N19" s="35" t="s">
        <v>188</v>
      </c>
      <c r="O19" s="36" t="s">
        <v>167</v>
      </c>
      <c r="P19" s="145" t="s">
        <v>282</v>
      </c>
      <c r="Q19" s="37" t="s">
        <v>189</v>
      </c>
      <c r="R19" s="136" t="s">
        <v>280</v>
      </c>
      <c r="S19" s="101">
        <v>3.1E-2</v>
      </c>
      <c r="T19" s="104" t="s">
        <v>308</v>
      </c>
      <c r="U19" s="107" t="s">
        <v>190</v>
      </c>
      <c r="V19" s="25"/>
    </row>
    <row r="20" spans="1:22" ht="112.5" customHeight="1" thickBot="1" x14ac:dyDescent="0.35">
      <c r="A20" s="1"/>
      <c r="B20" s="105"/>
      <c r="C20" s="105"/>
      <c r="D20" s="105"/>
      <c r="E20" s="105"/>
      <c r="F20" s="105"/>
      <c r="G20" s="105"/>
      <c r="H20" s="105"/>
      <c r="I20" s="105"/>
      <c r="J20" s="105"/>
      <c r="K20" s="105"/>
      <c r="L20" s="99"/>
      <c r="M20" s="34" t="s">
        <v>191</v>
      </c>
      <c r="N20" s="35" t="s">
        <v>188</v>
      </c>
      <c r="O20" s="36" t="s">
        <v>167</v>
      </c>
      <c r="P20" s="143"/>
      <c r="Q20" s="37" t="s">
        <v>192</v>
      </c>
      <c r="R20" s="137"/>
      <c r="S20" s="102"/>
      <c r="T20" s="105"/>
      <c r="U20" s="105"/>
      <c r="V20" s="25"/>
    </row>
    <row r="21" spans="1:22" ht="115.5" customHeight="1" thickBot="1" x14ac:dyDescent="0.35">
      <c r="A21" s="1"/>
      <c r="B21" s="105"/>
      <c r="C21" s="105"/>
      <c r="D21" s="105"/>
      <c r="E21" s="105"/>
      <c r="F21" s="105"/>
      <c r="G21" s="105"/>
      <c r="H21" s="105"/>
      <c r="I21" s="105"/>
      <c r="J21" s="105"/>
      <c r="K21" s="105"/>
      <c r="L21" s="99"/>
      <c r="M21" s="34" t="s">
        <v>193</v>
      </c>
      <c r="N21" s="35" t="s">
        <v>188</v>
      </c>
      <c r="O21" s="36" t="s">
        <v>167</v>
      </c>
      <c r="P21" s="143"/>
      <c r="Q21" s="37" t="s">
        <v>194</v>
      </c>
      <c r="R21" s="137"/>
      <c r="S21" s="102"/>
      <c r="T21" s="105"/>
      <c r="U21" s="105"/>
      <c r="V21" s="25"/>
    </row>
    <row r="22" spans="1:22" ht="85.5" customHeight="1" thickBot="1" x14ac:dyDescent="0.35">
      <c r="A22" s="1"/>
      <c r="B22" s="105"/>
      <c r="C22" s="105"/>
      <c r="D22" s="105"/>
      <c r="E22" s="105"/>
      <c r="F22" s="105"/>
      <c r="G22" s="105"/>
      <c r="H22" s="105"/>
      <c r="I22" s="105"/>
      <c r="J22" s="105"/>
      <c r="K22" s="105"/>
      <c r="L22" s="99"/>
      <c r="M22" s="34" t="s">
        <v>195</v>
      </c>
      <c r="N22" s="35" t="s">
        <v>181</v>
      </c>
      <c r="O22" s="36" t="s">
        <v>178</v>
      </c>
      <c r="P22" s="143"/>
      <c r="Q22" s="37" t="s">
        <v>196</v>
      </c>
      <c r="R22" s="137"/>
      <c r="S22" s="102"/>
      <c r="T22" s="105"/>
      <c r="U22" s="105"/>
      <c r="V22" s="25"/>
    </row>
    <row r="23" spans="1:22" ht="108.75" customHeight="1" thickBot="1" x14ac:dyDescent="0.35">
      <c r="A23" s="1"/>
      <c r="B23" s="106"/>
      <c r="C23" s="106"/>
      <c r="D23" s="106"/>
      <c r="E23" s="106"/>
      <c r="F23" s="106"/>
      <c r="G23" s="106"/>
      <c r="H23" s="106"/>
      <c r="I23" s="106"/>
      <c r="J23" s="106"/>
      <c r="K23" s="106"/>
      <c r="L23" s="100"/>
      <c r="M23" s="34" t="s">
        <v>197</v>
      </c>
      <c r="N23" s="35" t="s">
        <v>181</v>
      </c>
      <c r="O23" s="36" t="s">
        <v>178</v>
      </c>
      <c r="P23" s="144"/>
      <c r="Q23" s="37" t="s">
        <v>198</v>
      </c>
      <c r="R23" s="138"/>
      <c r="S23" s="103"/>
      <c r="T23" s="106"/>
      <c r="U23" s="106"/>
      <c r="V23" s="25"/>
    </row>
    <row r="24" spans="1:22" ht="66" customHeight="1" thickBot="1" x14ac:dyDescent="0.35">
      <c r="A24" s="1"/>
      <c r="B24" s="104" t="s">
        <v>158</v>
      </c>
      <c r="C24" s="104" t="s">
        <v>199</v>
      </c>
      <c r="D24" s="104" t="s">
        <v>200</v>
      </c>
      <c r="E24" s="104" t="s">
        <v>285</v>
      </c>
      <c r="F24" s="104" t="s">
        <v>162</v>
      </c>
      <c r="G24" s="104" t="s">
        <v>201</v>
      </c>
      <c r="H24" s="104" t="s">
        <v>202</v>
      </c>
      <c r="I24" s="104" t="s">
        <v>203</v>
      </c>
      <c r="J24" s="104" t="s">
        <v>93</v>
      </c>
      <c r="K24" s="104" t="s">
        <v>62</v>
      </c>
      <c r="L24" s="98">
        <v>0.85</v>
      </c>
      <c r="M24" s="34" t="s">
        <v>204</v>
      </c>
      <c r="N24" s="35" t="s">
        <v>205</v>
      </c>
      <c r="O24" s="36" t="s">
        <v>167</v>
      </c>
      <c r="P24" s="145" t="s">
        <v>282</v>
      </c>
      <c r="Q24" s="37" t="s">
        <v>206</v>
      </c>
      <c r="R24" s="139" t="s">
        <v>280</v>
      </c>
      <c r="S24" s="98">
        <v>0.82</v>
      </c>
      <c r="T24" s="104" t="s">
        <v>307</v>
      </c>
      <c r="U24" s="107" t="s">
        <v>207</v>
      </c>
      <c r="V24" s="25"/>
    </row>
    <row r="25" spans="1:22" ht="119.25" customHeight="1" thickBot="1" x14ac:dyDescent="0.35">
      <c r="A25" s="1"/>
      <c r="B25" s="105"/>
      <c r="C25" s="105"/>
      <c r="D25" s="105"/>
      <c r="E25" s="105"/>
      <c r="F25" s="105"/>
      <c r="G25" s="105"/>
      <c r="H25" s="105"/>
      <c r="I25" s="105"/>
      <c r="J25" s="105"/>
      <c r="K25" s="105"/>
      <c r="L25" s="99"/>
      <c r="M25" s="34" t="s">
        <v>208</v>
      </c>
      <c r="N25" s="35" t="s">
        <v>209</v>
      </c>
      <c r="O25" s="36" t="s">
        <v>178</v>
      </c>
      <c r="P25" s="143"/>
      <c r="Q25" s="37" t="s">
        <v>210</v>
      </c>
      <c r="R25" s="140"/>
      <c r="S25" s="105"/>
      <c r="T25" s="105"/>
      <c r="U25" s="105"/>
      <c r="V25" s="25"/>
    </row>
    <row r="26" spans="1:22" ht="87" customHeight="1" thickBot="1" x14ac:dyDescent="0.35">
      <c r="A26" s="1"/>
      <c r="B26" s="105"/>
      <c r="C26" s="105"/>
      <c r="D26" s="105"/>
      <c r="E26" s="105"/>
      <c r="F26" s="105"/>
      <c r="G26" s="105"/>
      <c r="H26" s="105"/>
      <c r="I26" s="105"/>
      <c r="J26" s="105"/>
      <c r="K26" s="105"/>
      <c r="L26" s="99"/>
      <c r="M26" s="34" t="s">
        <v>211</v>
      </c>
      <c r="N26" s="35" t="s">
        <v>212</v>
      </c>
      <c r="O26" s="36" t="s">
        <v>213</v>
      </c>
      <c r="P26" s="143"/>
      <c r="Q26" s="37" t="s">
        <v>214</v>
      </c>
      <c r="R26" s="140"/>
      <c r="S26" s="105"/>
      <c r="T26" s="105"/>
      <c r="U26" s="105"/>
      <c r="V26" s="25"/>
    </row>
    <row r="27" spans="1:22" ht="66.599999999999994" thickBot="1" x14ac:dyDescent="0.35">
      <c r="A27" s="1"/>
      <c r="B27" s="105"/>
      <c r="C27" s="105"/>
      <c r="D27" s="105"/>
      <c r="E27" s="105"/>
      <c r="F27" s="105"/>
      <c r="G27" s="105"/>
      <c r="H27" s="105"/>
      <c r="I27" s="105"/>
      <c r="J27" s="105"/>
      <c r="K27" s="105"/>
      <c r="L27" s="99"/>
      <c r="M27" s="34" t="s">
        <v>215</v>
      </c>
      <c r="N27" s="35" t="s">
        <v>216</v>
      </c>
      <c r="O27" s="36" t="s">
        <v>167</v>
      </c>
      <c r="P27" s="143"/>
      <c r="Q27" s="38" t="s">
        <v>217</v>
      </c>
      <c r="R27" s="140"/>
      <c r="S27" s="105"/>
      <c r="T27" s="105"/>
      <c r="U27" s="105"/>
      <c r="V27" s="25"/>
    </row>
    <row r="28" spans="1:22" ht="111" customHeight="1" thickBot="1" x14ac:dyDescent="0.35">
      <c r="A28" s="1"/>
      <c r="B28" s="106"/>
      <c r="C28" s="106"/>
      <c r="D28" s="106"/>
      <c r="E28" s="106"/>
      <c r="F28" s="106"/>
      <c r="G28" s="106"/>
      <c r="H28" s="106"/>
      <c r="I28" s="106"/>
      <c r="J28" s="106"/>
      <c r="K28" s="106"/>
      <c r="L28" s="100"/>
      <c r="M28" s="39" t="s">
        <v>218</v>
      </c>
      <c r="N28" s="35" t="s">
        <v>181</v>
      </c>
      <c r="O28" s="36" t="s">
        <v>178</v>
      </c>
      <c r="P28" s="146"/>
      <c r="Q28" s="40" t="s">
        <v>219</v>
      </c>
      <c r="R28" s="141"/>
      <c r="S28" s="106"/>
      <c r="T28" s="106"/>
      <c r="U28" s="106"/>
      <c r="V28" s="25"/>
    </row>
    <row r="29" spans="1:22" ht="113.25" customHeight="1" thickBot="1" x14ac:dyDescent="0.35">
      <c r="A29" s="1"/>
      <c r="B29" s="104" t="s">
        <v>158</v>
      </c>
      <c r="C29" s="104" t="s">
        <v>159</v>
      </c>
      <c r="D29" s="104" t="s">
        <v>160</v>
      </c>
      <c r="E29" s="104" t="s">
        <v>161</v>
      </c>
      <c r="F29" s="104" t="s">
        <v>162</v>
      </c>
      <c r="G29" s="104" t="s">
        <v>284</v>
      </c>
      <c r="H29" s="104" t="s">
        <v>220</v>
      </c>
      <c r="I29" s="104" t="s">
        <v>221</v>
      </c>
      <c r="J29" s="104" t="s">
        <v>97</v>
      </c>
      <c r="K29" s="104" t="s">
        <v>62</v>
      </c>
      <c r="L29" s="98">
        <v>0.9</v>
      </c>
      <c r="M29" s="34" t="s">
        <v>165</v>
      </c>
      <c r="N29" s="35" t="s">
        <v>166</v>
      </c>
      <c r="O29" s="36" t="s">
        <v>167</v>
      </c>
      <c r="P29" s="145" t="s">
        <v>282</v>
      </c>
      <c r="Q29" s="37" t="s">
        <v>168</v>
      </c>
      <c r="R29" s="136" t="s">
        <v>280</v>
      </c>
      <c r="S29" s="101">
        <v>0.90500000000000003</v>
      </c>
      <c r="T29" s="104" t="s">
        <v>309</v>
      </c>
      <c r="U29" s="107" t="s">
        <v>222</v>
      </c>
      <c r="V29" s="25"/>
    </row>
    <row r="30" spans="1:22" ht="135" customHeight="1" thickBot="1" x14ac:dyDescent="0.35">
      <c r="A30" s="1"/>
      <c r="B30" s="105"/>
      <c r="C30" s="105"/>
      <c r="D30" s="105"/>
      <c r="E30" s="105"/>
      <c r="F30" s="105"/>
      <c r="G30" s="105"/>
      <c r="H30" s="105"/>
      <c r="I30" s="105"/>
      <c r="J30" s="105"/>
      <c r="K30" s="105"/>
      <c r="L30" s="99"/>
      <c r="M30" s="34" t="s">
        <v>223</v>
      </c>
      <c r="N30" s="35" t="s">
        <v>171</v>
      </c>
      <c r="O30" s="36" t="s">
        <v>167</v>
      </c>
      <c r="P30" s="143"/>
      <c r="Q30" s="37" t="s">
        <v>172</v>
      </c>
      <c r="R30" s="137"/>
      <c r="S30" s="102"/>
      <c r="T30" s="105"/>
      <c r="U30" s="105"/>
      <c r="V30" s="25"/>
    </row>
    <row r="31" spans="1:22" ht="95.25" customHeight="1" thickBot="1" x14ac:dyDescent="0.35">
      <c r="A31" s="1"/>
      <c r="B31" s="105"/>
      <c r="C31" s="105"/>
      <c r="D31" s="105"/>
      <c r="E31" s="105"/>
      <c r="F31" s="105"/>
      <c r="G31" s="105"/>
      <c r="H31" s="105"/>
      <c r="I31" s="105"/>
      <c r="J31" s="105"/>
      <c r="K31" s="105"/>
      <c r="L31" s="99"/>
      <c r="M31" s="34" t="s">
        <v>224</v>
      </c>
      <c r="N31" s="35" t="s">
        <v>174</v>
      </c>
      <c r="O31" s="36" t="s">
        <v>167</v>
      </c>
      <c r="P31" s="143"/>
      <c r="Q31" s="37" t="s">
        <v>175</v>
      </c>
      <c r="R31" s="137"/>
      <c r="S31" s="102"/>
      <c r="T31" s="105"/>
      <c r="U31" s="105"/>
      <c r="V31" s="25"/>
    </row>
    <row r="32" spans="1:22" ht="152.25" customHeight="1" thickBot="1" x14ac:dyDescent="0.35">
      <c r="A32" s="1"/>
      <c r="B32" s="105"/>
      <c r="C32" s="105"/>
      <c r="D32" s="105"/>
      <c r="E32" s="105"/>
      <c r="F32" s="105"/>
      <c r="G32" s="105"/>
      <c r="H32" s="105"/>
      <c r="I32" s="105"/>
      <c r="J32" s="105"/>
      <c r="K32" s="105"/>
      <c r="L32" s="99"/>
      <c r="M32" s="34" t="s">
        <v>176</v>
      </c>
      <c r="N32" s="35" t="s">
        <v>177</v>
      </c>
      <c r="O32" s="36" t="s">
        <v>178</v>
      </c>
      <c r="P32" s="143"/>
      <c r="Q32" s="37" t="s">
        <v>179</v>
      </c>
      <c r="R32" s="137"/>
      <c r="S32" s="102"/>
      <c r="T32" s="105"/>
      <c r="U32" s="105"/>
      <c r="V32" s="25"/>
    </row>
    <row r="33" spans="1:22" ht="137.25" customHeight="1" x14ac:dyDescent="0.3">
      <c r="A33" s="1"/>
      <c r="B33" s="106"/>
      <c r="C33" s="106"/>
      <c r="D33" s="106"/>
      <c r="E33" s="106"/>
      <c r="F33" s="106"/>
      <c r="G33" s="106"/>
      <c r="H33" s="106"/>
      <c r="I33" s="106"/>
      <c r="J33" s="106"/>
      <c r="K33" s="106"/>
      <c r="L33" s="100"/>
      <c r="M33" s="34" t="s">
        <v>180</v>
      </c>
      <c r="N33" s="35" t="s">
        <v>181</v>
      </c>
      <c r="O33" s="36" t="s">
        <v>167</v>
      </c>
      <c r="P33" s="147"/>
      <c r="Q33" s="37" t="s">
        <v>182</v>
      </c>
      <c r="R33" s="138"/>
      <c r="S33" s="103"/>
      <c r="T33" s="106"/>
      <c r="U33" s="106"/>
      <c r="V33" s="25"/>
    </row>
    <row r="34" spans="1:22" x14ac:dyDescent="0.3">
      <c r="A34" s="1"/>
      <c r="B34" s="41"/>
      <c r="C34" s="42"/>
      <c r="D34" s="41"/>
      <c r="E34" s="43"/>
      <c r="F34" s="43"/>
      <c r="G34" s="43"/>
      <c r="H34" s="42"/>
      <c r="I34" s="42"/>
      <c r="J34" s="42"/>
      <c r="K34" s="42"/>
      <c r="L34" s="42"/>
      <c r="M34" s="43"/>
      <c r="N34" s="43"/>
      <c r="O34" s="44"/>
      <c r="P34" s="44"/>
      <c r="Q34" s="44"/>
      <c r="R34" s="45"/>
      <c r="S34" s="45"/>
      <c r="T34" s="46"/>
      <c r="U34" s="47"/>
      <c r="V34" s="25"/>
    </row>
    <row r="35" spans="1:22" x14ac:dyDescent="0.3">
      <c r="A35" s="1"/>
      <c r="B35" s="41"/>
      <c r="C35" s="42"/>
      <c r="D35" s="41"/>
      <c r="E35" s="41"/>
      <c r="F35" s="41"/>
      <c r="G35" s="41"/>
      <c r="H35" s="42"/>
      <c r="I35" s="42"/>
      <c r="J35" s="42"/>
      <c r="K35" s="42"/>
      <c r="L35" s="42"/>
      <c r="M35" s="43"/>
      <c r="N35" s="43"/>
      <c r="O35" s="48"/>
      <c r="P35" s="48"/>
      <c r="Q35" s="48"/>
      <c r="R35" s="45"/>
      <c r="S35" s="45"/>
      <c r="T35" s="49"/>
      <c r="U35" s="50"/>
      <c r="V35" s="25"/>
    </row>
    <row r="36" spans="1:22" x14ac:dyDescent="0.3">
      <c r="A36" s="1"/>
      <c r="B36" s="41"/>
      <c r="C36" s="42"/>
      <c r="D36" s="41"/>
      <c r="E36" s="41"/>
      <c r="F36" s="41"/>
      <c r="G36" s="41"/>
      <c r="H36" s="42"/>
      <c r="I36" s="42"/>
      <c r="J36" s="42"/>
      <c r="K36" s="42"/>
      <c r="L36" s="42"/>
      <c r="M36" s="43"/>
      <c r="N36" s="43"/>
      <c r="O36" s="41"/>
      <c r="P36" s="41"/>
      <c r="Q36" s="41"/>
      <c r="R36" s="45"/>
      <c r="S36" s="45"/>
      <c r="T36" s="45"/>
      <c r="U36" s="51"/>
      <c r="V36" s="25"/>
    </row>
    <row r="37" spans="1:22" x14ac:dyDescent="0.3">
      <c r="A37" s="1"/>
      <c r="B37" s="1"/>
      <c r="C37" s="1"/>
      <c r="D37" s="1"/>
      <c r="E37" s="1"/>
      <c r="F37" s="1"/>
      <c r="G37" s="1"/>
      <c r="H37" s="1"/>
      <c r="I37" s="1"/>
      <c r="J37" s="1"/>
      <c r="K37" s="1"/>
      <c r="L37" s="1"/>
      <c r="M37" s="1"/>
      <c r="N37" s="1"/>
      <c r="O37" s="1"/>
      <c r="P37" s="1"/>
      <c r="Q37" s="1"/>
      <c r="R37" s="1"/>
      <c r="S37" s="1"/>
      <c r="T37" s="1"/>
      <c r="U37" s="1"/>
      <c r="V37" s="1"/>
    </row>
    <row r="38" spans="1:22" x14ac:dyDescent="0.3">
      <c r="B38" s="21"/>
      <c r="C38" s="22"/>
      <c r="D38" s="23"/>
      <c r="E38" s="21"/>
      <c r="F38" s="21"/>
      <c r="G38" s="21"/>
      <c r="H38" s="22"/>
      <c r="I38" s="22"/>
      <c r="J38" s="22"/>
      <c r="K38" s="22"/>
      <c r="L38" s="22"/>
      <c r="M38" s="22"/>
      <c r="N38" s="22"/>
      <c r="O38" s="22"/>
      <c r="P38" s="22"/>
      <c r="Q38" s="22"/>
      <c r="R38" s="24"/>
      <c r="S38" s="1"/>
      <c r="T38" s="1"/>
      <c r="U38" s="1"/>
      <c r="V38" s="1"/>
    </row>
    <row r="39" spans="1:22" x14ac:dyDescent="0.3">
      <c r="B39" s="21"/>
      <c r="C39" s="22"/>
      <c r="D39" s="23"/>
      <c r="E39" s="21"/>
      <c r="F39" s="21"/>
      <c r="G39" s="21"/>
      <c r="H39" s="22"/>
      <c r="I39" s="22"/>
      <c r="J39" s="22"/>
      <c r="K39" s="22"/>
      <c r="L39" s="22"/>
      <c r="M39" s="22"/>
      <c r="N39" s="22"/>
      <c r="O39" s="22"/>
      <c r="P39" s="22"/>
      <c r="Q39" s="22"/>
      <c r="R39" s="24"/>
      <c r="S39" s="1"/>
      <c r="T39" s="1"/>
      <c r="U39" s="1"/>
      <c r="V39" s="1"/>
    </row>
    <row r="40" spans="1:22" x14ac:dyDescent="0.3">
      <c r="B40" s="21"/>
      <c r="C40" s="22"/>
      <c r="D40" s="23"/>
      <c r="E40" s="21"/>
      <c r="F40" s="21"/>
      <c r="G40" s="21"/>
      <c r="H40" s="22"/>
      <c r="I40" s="22"/>
      <c r="J40" s="22"/>
      <c r="K40" s="22"/>
      <c r="L40" s="22"/>
      <c r="M40" s="22"/>
      <c r="N40" s="22"/>
      <c r="O40" s="22"/>
      <c r="P40" s="22"/>
      <c r="Q40" s="22"/>
      <c r="R40" s="24"/>
      <c r="S40" s="1"/>
      <c r="T40" s="1"/>
      <c r="U40" s="1"/>
      <c r="V40" s="1"/>
    </row>
    <row r="41" spans="1:22" ht="66" customHeight="1" x14ac:dyDescent="0.3">
      <c r="B41" s="108" t="s">
        <v>29</v>
      </c>
      <c r="C41" s="108"/>
      <c r="D41" s="108"/>
      <c r="E41" s="108"/>
      <c r="F41" s="108"/>
      <c r="G41" s="108"/>
      <c r="H41" s="108"/>
      <c r="I41" s="108"/>
      <c r="J41" s="108"/>
      <c r="K41" s="108"/>
      <c r="L41" s="108"/>
      <c r="M41" s="108"/>
      <c r="N41" s="108"/>
      <c r="O41" s="108"/>
      <c r="P41" s="108"/>
      <c r="Q41" s="108"/>
      <c r="R41" s="108"/>
      <c r="S41" s="108"/>
      <c r="T41" s="108"/>
      <c r="U41" s="108"/>
      <c r="V41" s="1"/>
    </row>
    <row r="42" spans="1:22" ht="41.25" customHeight="1" x14ac:dyDescent="0.3">
      <c r="B42" s="109" t="s">
        <v>30</v>
      </c>
      <c r="C42" s="109"/>
      <c r="D42" s="109"/>
      <c r="E42" s="109"/>
      <c r="F42" s="109"/>
      <c r="G42" s="109"/>
      <c r="H42" s="109"/>
      <c r="I42" s="109"/>
      <c r="J42" s="109"/>
      <c r="K42" s="109"/>
      <c r="L42" s="109"/>
      <c r="M42" s="109"/>
      <c r="N42" s="109"/>
      <c r="O42" s="109"/>
      <c r="P42" s="109"/>
      <c r="Q42" s="109"/>
      <c r="R42" s="109"/>
      <c r="S42" s="109"/>
      <c r="T42" s="109"/>
      <c r="U42" s="109"/>
      <c r="V42" s="1"/>
    </row>
    <row r="43" spans="1:22" x14ac:dyDescent="0.3">
      <c r="B43" s="21"/>
      <c r="C43" s="22"/>
      <c r="D43" s="23"/>
      <c r="E43" s="21"/>
      <c r="F43" s="21"/>
      <c r="G43" s="21"/>
      <c r="H43" s="22"/>
      <c r="I43" s="22"/>
      <c r="J43" s="22"/>
      <c r="K43" s="22"/>
      <c r="L43" s="22"/>
      <c r="M43" s="22"/>
      <c r="N43" s="22"/>
      <c r="O43" s="22"/>
      <c r="P43" s="22"/>
      <c r="Q43" s="22"/>
      <c r="R43" s="24"/>
      <c r="S43" s="1"/>
      <c r="T43" s="1"/>
      <c r="U43" s="1"/>
      <c r="V43" s="1"/>
    </row>
    <row r="44" spans="1:22" x14ac:dyDescent="0.3">
      <c r="B44" s="21"/>
      <c r="C44" s="22"/>
      <c r="D44" s="23"/>
      <c r="E44" s="21"/>
      <c r="F44" s="21"/>
      <c r="G44" s="21"/>
      <c r="H44" s="22"/>
      <c r="I44" s="22"/>
      <c r="J44" s="22"/>
      <c r="K44" s="22"/>
      <c r="L44" s="22"/>
      <c r="M44" s="22"/>
      <c r="N44" s="22"/>
      <c r="O44" s="22"/>
      <c r="P44" s="22"/>
      <c r="Q44" s="22"/>
      <c r="R44" s="24"/>
      <c r="S44" s="1"/>
      <c r="T44" s="1"/>
      <c r="U44" s="1"/>
      <c r="V44" s="1"/>
    </row>
    <row r="45" spans="1:22" x14ac:dyDescent="0.3">
      <c r="B45" s="21"/>
      <c r="C45" s="22"/>
      <c r="D45" s="23"/>
      <c r="E45" s="21"/>
      <c r="F45" s="21"/>
      <c r="G45" s="21"/>
      <c r="H45" s="22"/>
      <c r="I45" s="22"/>
      <c r="J45" s="22"/>
      <c r="K45" s="22"/>
      <c r="L45" s="22"/>
      <c r="M45" s="22"/>
      <c r="N45" s="22"/>
      <c r="O45" s="22"/>
      <c r="P45" s="22"/>
      <c r="Q45" s="22"/>
      <c r="R45" s="24"/>
      <c r="S45" s="1"/>
      <c r="T45" s="1"/>
      <c r="U45" s="1"/>
      <c r="V45" s="1"/>
    </row>
    <row r="79" spans="4:4" x14ac:dyDescent="0.3">
      <c r="D79" s="54" t="s">
        <v>31</v>
      </c>
    </row>
    <row r="80" spans="4:4" x14ac:dyDescent="0.3">
      <c r="D80" s="54" t="s">
        <v>32</v>
      </c>
    </row>
    <row r="81" spans="4:4" x14ac:dyDescent="0.3">
      <c r="D81" s="54" t="s">
        <v>33</v>
      </c>
    </row>
    <row r="82" spans="4:4" x14ac:dyDescent="0.3">
      <c r="D82" s="54" t="s">
        <v>27</v>
      </c>
    </row>
    <row r="83" spans="4:4" x14ac:dyDescent="0.3">
      <c r="D83" s="54" t="s">
        <v>34</v>
      </c>
    </row>
  </sheetData>
  <sheetProtection algorithmName="SHA-512" hashValue="aTNahO9LrlLNhORJis9sSRftLtEgtD+EAlYOCPIHXqvzb8ZFF/iDmAF8uxHNRud7rEsLvvY7W/cHn7THkiqIoA==" saltValue="MqYoKI58qeiq55swmWd2/Q==" spinCount="100000" sheet="1" formatCells="0" formatColumns="0" formatRows="0" insertRows="0" deleteRows="0" selectLockedCells="1"/>
  <customSheetViews>
    <customSheetView guid="{34CE63CC-8C1B-460F-A260-1A12A31AF742}" scale="77" showAutoFilter="1" topLeftCell="A9">
      <selection activeCell="F10" sqref="F10:F19"/>
      <pageMargins left="0" right="0" top="0" bottom="0" header="0" footer="0"/>
      <pageSetup orientation="portrait" r:id="rId1"/>
      <autoFilter ref="E9:N58" xr:uid="{9E73DEAA-D038-4445-8A93-9A908F03C62F}"/>
    </customSheetView>
    <customSheetView guid="{E72066E1-2E2A-4698-9EFF-16A0125F33B6}" scale="77" showAutoFilter="1" topLeftCell="G41">
      <selection activeCell="N43" sqref="N43"/>
      <pageMargins left="0" right="0" top="0" bottom="0" header="0" footer="0"/>
      <pageSetup orientation="portrait" r:id="rId2"/>
      <autoFilter ref="E9:N58" xr:uid="{4280D793-EAF1-43A5-92D0-1223669B6DD9}"/>
    </customSheetView>
  </customSheetViews>
  <mergeCells count="94">
    <mergeCell ref="R14:R18"/>
    <mergeCell ref="R19:R23"/>
    <mergeCell ref="R24:R28"/>
    <mergeCell ref="R29:R33"/>
    <mergeCell ref="P14:P18"/>
    <mergeCell ref="P19:P23"/>
    <mergeCell ref="P24:P28"/>
    <mergeCell ref="P29:P33"/>
    <mergeCell ref="F12:F13"/>
    <mergeCell ref="S12:S13"/>
    <mergeCell ref="U12:U13"/>
    <mergeCell ref="M12:M13"/>
    <mergeCell ref="N12:N13"/>
    <mergeCell ref="O12:O13"/>
    <mergeCell ref="P12:P13"/>
    <mergeCell ref="Q12:Q13"/>
    <mergeCell ref="T12:T13"/>
    <mergeCell ref="S2:U2"/>
    <mergeCell ref="B2:C5"/>
    <mergeCell ref="D2:R2"/>
    <mergeCell ref="D3:R3"/>
    <mergeCell ref="D4:R5"/>
    <mergeCell ref="B41:U41"/>
    <mergeCell ref="B42:U42"/>
    <mergeCell ref="S3:U3"/>
    <mergeCell ref="S4:U4"/>
    <mergeCell ref="S5:U5"/>
    <mergeCell ref="B10:U11"/>
    <mergeCell ref="B12:B13"/>
    <mergeCell ref="C12:C13"/>
    <mergeCell ref="G12:G13"/>
    <mergeCell ref="H12:H13"/>
    <mergeCell ref="I12:I13"/>
    <mergeCell ref="J12:J13"/>
    <mergeCell ref="K12:K13"/>
    <mergeCell ref="L12:L13"/>
    <mergeCell ref="R12:R13"/>
    <mergeCell ref="Q7:R8"/>
    <mergeCell ref="B14:B18"/>
    <mergeCell ref="C14:C18"/>
    <mergeCell ref="D14:D18"/>
    <mergeCell ref="E14:E18"/>
    <mergeCell ref="F14:F18"/>
    <mergeCell ref="G14:G18"/>
    <mergeCell ref="H14:H18"/>
    <mergeCell ref="I14:I18"/>
    <mergeCell ref="J14:J18"/>
    <mergeCell ref="K14:K18"/>
    <mergeCell ref="L14:L18"/>
    <mergeCell ref="S14:S18"/>
    <mergeCell ref="T14:T18"/>
    <mergeCell ref="U14:U18"/>
    <mergeCell ref="B19:B23"/>
    <mergeCell ref="C19:C23"/>
    <mergeCell ref="D19:D23"/>
    <mergeCell ref="E19:E23"/>
    <mergeCell ref="F19:F23"/>
    <mergeCell ref="G19:G23"/>
    <mergeCell ref="H19:H23"/>
    <mergeCell ref="I19:I23"/>
    <mergeCell ref="J19:J23"/>
    <mergeCell ref="K19:K23"/>
    <mergeCell ref="L19:L23"/>
    <mergeCell ref="S19:S23"/>
    <mergeCell ref="T19:T23"/>
    <mergeCell ref="U19:U23"/>
    <mergeCell ref="B24:B28"/>
    <mergeCell ref="C24:C28"/>
    <mergeCell ref="D24:D28"/>
    <mergeCell ref="E24:E28"/>
    <mergeCell ref="F24:F28"/>
    <mergeCell ref="G24:G28"/>
    <mergeCell ref="H24:H28"/>
    <mergeCell ref="I24:I28"/>
    <mergeCell ref="J24:J28"/>
    <mergeCell ref="K24:K28"/>
    <mergeCell ref="L24:L28"/>
    <mergeCell ref="S24:S28"/>
    <mergeCell ref="T24:T28"/>
    <mergeCell ref="U24:U28"/>
    <mergeCell ref="B29:B33"/>
    <mergeCell ref="C29:C33"/>
    <mergeCell ref="D29:D33"/>
    <mergeCell ref="E29:E33"/>
    <mergeCell ref="F29:F33"/>
    <mergeCell ref="L29:L33"/>
    <mergeCell ref="S29:S33"/>
    <mergeCell ref="T29:T33"/>
    <mergeCell ref="U29:U33"/>
    <mergeCell ref="G29:G33"/>
    <mergeCell ref="H29:H33"/>
    <mergeCell ref="I29:I33"/>
    <mergeCell ref="J29:J33"/>
    <mergeCell ref="K29:K33"/>
  </mergeCells>
  <dataValidations count="1">
    <dataValidation type="list" allowBlank="1" showInputMessage="1" showErrorMessage="1" error="Debe seleccionar un Sistema de Gestión" prompt="Seleccione el Sistema de Gestión que corresponda" sqref="D13:E13" xr:uid="{74327C23-4C33-497B-99CC-EB57EF530DF8}">
      <formula1>$D$79:$D$83</formula1>
    </dataValidation>
  </dataValidations>
  <pageMargins left="0.70866141732283472" right="0.70866141732283472" top="0.74803149606299213" bottom="0.74803149606299213" header="0.31496062992125984" footer="0.31496062992125984"/>
  <pageSetup scale="21"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414D-A011-4F5F-AF81-0451B053DC53}">
  <sheetPr codeName="Hoja84">
    <tabColor rgb="FFEDE394"/>
    <pageSetUpPr fitToPage="1"/>
  </sheetPr>
  <dimension ref="A1:AB101"/>
  <sheetViews>
    <sheetView view="pageBreakPreview" zoomScale="70" zoomScaleNormal="80" zoomScaleSheetLayoutView="70" workbookViewId="0">
      <selection activeCell="J28" sqref="J28:O33"/>
    </sheetView>
  </sheetViews>
  <sheetFormatPr baseColWidth="10" defaultColWidth="11.44140625" defaultRowHeight="15" x14ac:dyDescent="0.25"/>
  <cols>
    <col min="1" max="1" width="4" style="80" customWidth="1"/>
    <col min="2" max="2" width="6.6640625" style="80" customWidth="1"/>
    <col min="3" max="3" width="24.88671875" style="26" customWidth="1"/>
    <col min="4" max="4" width="15.109375" style="26" customWidth="1"/>
    <col min="5" max="5" width="17.6640625" style="26" customWidth="1"/>
    <col min="6" max="6" width="15.109375" style="26" customWidth="1"/>
    <col min="7" max="7" width="14" style="26" customWidth="1"/>
    <col min="8" max="8" width="11.44140625" style="26"/>
    <col min="9" max="9" width="12.88671875" style="26" customWidth="1"/>
    <col min="10" max="10" width="15.5546875" style="26" customWidth="1"/>
    <col min="11" max="11" width="14.44140625" style="26" customWidth="1"/>
    <col min="12" max="12" width="17.109375" style="26" customWidth="1"/>
    <col min="13" max="13" width="19.6640625" style="26" customWidth="1"/>
    <col min="14" max="15" width="15.33203125" style="26" customWidth="1"/>
    <col min="16" max="16" width="6.6640625" style="80" customWidth="1"/>
    <col min="17" max="16384" width="11.44140625" style="80"/>
  </cols>
  <sheetData>
    <row r="1" spans="2:16" s="57" customFormat="1" ht="8.25" customHeight="1" x14ac:dyDescent="0.3">
      <c r="C1" s="58"/>
      <c r="D1" s="58"/>
      <c r="E1" s="58"/>
      <c r="F1" s="58"/>
      <c r="G1" s="58"/>
      <c r="H1" s="58"/>
      <c r="I1" s="58"/>
      <c r="J1" s="58"/>
      <c r="K1" s="58"/>
      <c r="L1" s="58"/>
      <c r="M1" s="58"/>
      <c r="N1" s="58"/>
      <c r="O1" s="58"/>
    </row>
    <row r="2" spans="2:16" s="57" customFormat="1" ht="15.75" customHeight="1" x14ac:dyDescent="0.3">
      <c r="B2" s="230" t="s">
        <v>65</v>
      </c>
      <c r="C2" s="230"/>
      <c r="D2" s="59"/>
      <c r="E2" s="59"/>
      <c r="F2" s="59"/>
      <c r="G2" s="59"/>
      <c r="H2" s="59"/>
      <c r="I2" s="59"/>
      <c r="J2" s="59"/>
      <c r="K2" s="59"/>
      <c r="L2" s="59"/>
      <c r="M2" s="59"/>
      <c r="N2" s="59"/>
      <c r="O2" s="59"/>
      <c r="P2" s="60"/>
    </row>
    <row r="3" spans="2:16" s="57" customFormat="1" ht="15.75" customHeight="1" x14ac:dyDescent="0.3">
      <c r="B3" s="230"/>
      <c r="C3" s="230"/>
      <c r="D3" s="59"/>
      <c r="E3" s="59"/>
      <c r="F3" s="59"/>
      <c r="G3" s="59"/>
      <c r="H3" s="59"/>
      <c r="I3" s="59"/>
      <c r="J3" s="59"/>
      <c r="K3" s="59"/>
      <c r="L3" s="59"/>
      <c r="M3" s="59"/>
      <c r="N3" s="59"/>
      <c r="O3" s="59"/>
      <c r="P3" s="60"/>
    </row>
    <row r="4" spans="2:16" s="57" customFormat="1" ht="15" customHeight="1" x14ac:dyDescent="0.3">
      <c r="B4" s="230"/>
      <c r="C4" s="230"/>
      <c r="D4" s="59"/>
      <c r="E4" s="59"/>
      <c r="F4" s="59"/>
      <c r="G4" s="59"/>
      <c r="H4" s="59"/>
      <c r="I4" s="59"/>
      <c r="J4" s="59"/>
      <c r="K4" s="59"/>
      <c r="L4" s="59"/>
      <c r="M4" s="59"/>
      <c r="N4" s="59"/>
      <c r="O4" s="59"/>
      <c r="P4" s="60"/>
    </row>
    <row r="5" spans="2:16" s="57" customFormat="1" ht="24.75" customHeight="1" x14ac:dyDescent="0.3">
      <c r="B5" s="60"/>
      <c r="C5" s="231"/>
      <c r="D5" s="232"/>
      <c r="E5" s="237" t="s">
        <v>0</v>
      </c>
      <c r="F5" s="110"/>
      <c r="G5" s="110"/>
      <c r="H5" s="110"/>
      <c r="I5" s="110"/>
      <c r="J5" s="110"/>
      <c r="K5" s="110"/>
      <c r="L5" s="111"/>
      <c r="M5" s="112" t="s">
        <v>155</v>
      </c>
      <c r="N5" s="112"/>
      <c r="O5" s="113"/>
      <c r="P5" s="60"/>
    </row>
    <row r="6" spans="2:16" s="57" customFormat="1" ht="27" customHeight="1" x14ac:dyDescent="0.3">
      <c r="B6" s="61"/>
      <c r="C6" s="233"/>
      <c r="D6" s="234"/>
      <c r="E6" s="237" t="s">
        <v>2</v>
      </c>
      <c r="F6" s="110"/>
      <c r="G6" s="110"/>
      <c r="H6" s="110"/>
      <c r="I6" s="110"/>
      <c r="J6" s="110"/>
      <c r="K6" s="110"/>
      <c r="L6" s="111"/>
      <c r="M6" s="110" t="s">
        <v>131</v>
      </c>
      <c r="N6" s="110"/>
      <c r="O6" s="111"/>
      <c r="P6" s="60"/>
    </row>
    <row r="7" spans="2:16" s="57" customFormat="1" ht="30" customHeight="1" x14ac:dyDescent="0.3">
      <c r="B7" s="60"/>
      <c r="C7" s="233"/>
      <c r="D7" s="234"/>
      <c r="E7" s="238" t="s">
        <v>143</v>
      </c>
      <c r="F7" s="239"/>
      <c r="G7" s="239"/>
      <c r="H7" s="239"/>
      <c r="I7" s="239"/>
      <c r="J7" s="239"/>
      <c r="K7" s="239"/>
      <c r="L7" s="240"/>
      <c r="M7" s="112" t="s">
        <v>153</v>
      </c>
      <c r="N7" s="112"/>
      <c r="O7" s="113"/>
      <c r="P7" s="60"/>
    </row>
    <row r="8" spans="2:16" s="57" customFormat="1" ht="25.5" customHeight="1" x14ac:dyDescent="0.3">
      <c r="B8" s="60"/>
      <c r="C8" s="235"/>
      <c r="D8" s="236"/>
      <c r="E8" s="241"/>
      <c r="F8" s="242"/>
      <c r="G8" s="242"/>
      <c r="H8" s="242"/>
      <c r="I8" s="242"/>
      <c r="J8" s="242"/>
      <c r="K8" s="242"/>
      <c r="L8" s="243"/>
      <c r="M8" s="110" t="s">
        <v>156</v>
      </c>
      <c r="N8" s="110"/>
      <c r="O8" s="111"/>
      <c r="P8" s="60"/>
    </row>
    <row r="9" spans="2:16" s="57" customFormat="1" ht="15.75" customHeight="1" x14ac:dyDescent="0.3">
      <c r="B9" s="60"/>
      <c r="C9" s="222" t="s">
        <v>28</v>
      </c>
      <c r="D9" s="222"/>
      <c r="E9" s="222"/>
      <c r="F9" s="222"/>
      <c r="G9" s="222"/>
      <c r="H9" s="222"/>
      <c r="I9" s="222"/>
      <c r="J9" s="222"/>
      <c r="K9" s="222"/>
      <c r="L9" s="222"/>
      <c r="M9" s="222"/>
      <c r="N9" s="222"/>
      <c r="O9" s="222"/>
      <c r="P9" s="60"/>
    </row>
    <row r="10" spans="2:16" s="57" customFormat="1" ht="15.75" customHeight="1" x14ac:dyDescent="0.3">
      <c r="B10" s="60"/>
      <c r="C10" s="223" t="s">
        <v>66</v>
      </c>
      <c r="D10" s="223"/>
      <c r="E10" s="223"/>
      <c r="F10" s="223"/>
      <c r="G10" s="223"/>
      <c r="H10" s="223"/>
      <c r="I10" s="223"/>
      <c r="J10" s="223"/>
      <c r="K10" s="223"/>
      <c r="L10" s="223"/>
      <c r="M10" s="223"/>
      <c r="N10" s="223"/>
      <c r="O10" s="223"/>
      <c r="P10" s="60"/>
    </row>
    <row r="11" spans="2:16" s="57" customFormat="1" ht="15" customHeight="1" x14ac:dyDescent="0.3">
      <c r="B11" s="60"/>
      <c r="C11" s="223"/>
      <c r="D11" s="223"/>
      <c r="E11" s="223"/>
      <c r="F11" s="223"/>
      <c r="G11" s="223"/>
      <c r="H11" s="223"/>
      <c r="I11" s="223"/>
      <c r="J11" s="223"/>
      <c r="K11" s="223"/>
      <c r="L11" s="223"/>
      <c r="M11" s="223"/>
      <c r="N11" s="223"/>
      <c r="O11" s="223"/>
      <c r="P11" s="60"/>
    </row>
    <row r="12" spans="2:16" s="57" customFormat="1" ht="30" customHeight="1" x14ac:dyDescent="0.3">
      <c r="B12" s="60"/>
      <c r="C12" s="224" t="s">
        <v>67</v>
      </c>
      <c r="D12" s="224"/>
      <c r="E12" s="225" t="s">
        <v>94</v>
      </c>
      <c r="F12" s="225"/>
      <c r="G12" s="225"/>
      <c r="H12" s="225"/>
      <c r="I12" s="224" t="s">
        <v>68</v>
      </c>
      <c r="J12" s="224"/>
      <c r="K12" s="226" t="s">
        <v>185</v>
      </c>
      <c r="L12" s="226"/>
      <c r="M12" s="226"/>
      <c r="N12" s="226"/>
      <c r="O12" s="226"/>
      <c r="P12" s="60"/>
    </row>
    <row r="13" spans="2:16" s="57" customFormat="1" x14ac:dyDescent="0.3">
      <c r="B13" s="60"/>
      <c r="C13" s="176" t="s">
        <v>8</v>
      </c>
      <c r="D13" s="176"/>
      <c r="E13" s="227" t="s">
        <v>118</v>
      </c>
      <c r="F13" s="228"/>
      <c r="G13" s="228"/>
      <c r="H13" s="228"/>
      <c r="I13" s="228"/>
      <c r="J13" s="228"/>
      <c r="K13" s="228"/>
      <c r="L13" s="228"/>
      <c r="M13" s="228"/>
      <c r="N13" s="228"/>
      <c r="O13" s="228"/>
      <c r="P13" s="60"/>
    </row>
    <row r="14" spans="2:16" s="57" customFormat="1" x14ac:dyDescent="0.3">
      <c r="B14" s="60"/>
      <c r="C14" s="176" t="s">
        <v>69</v>
      </c>
      <c r="D14" s="176"/>
      <c r="E14" s="227" t="s">
        <v>225</v>
      </c>
      <c r="F14" s="227"/>
      <c r="G14" s="227"/>
      <c r="H14" s="227"/>
      <c r="I14" s="227"/>
      <c r="J14" s="227"/>
      <c r="K14" s="227"/>
      <c r="L14" s="227"/>
      <c r="M14" s="227"/>
      <c r="N14" s="227"/>
      <c r="O14" s="227"/>
      <c r="P14" s="60"/>
    </row>
    <row r="15" spans="2:16" s="57" customFormat="1" x14ac:dyDescent="0.3">
      <c r="B15" s="60"/>
      <c r="C15" s="229"/>
      <c r="D15" s="180"/>
      <c r="E15" s="180"/>
      <c r="F15" s="180"/>
      <c r="G15" s="180"/>
      <c r="H15" s="180"/>
      <c r="I15" s="180"/>
      <c r="J15" s="180"/>
      <c r="K15" s="180"/>
      <c r="L15" s="180"/>
      <c r="M15" s="180"/>
      <c r="N15" s="180"/>
      <c r="O15" s="181"/>
      <c r="P15" s="60"/>
    </row>
    <row r="16" spans="2:16" s="57" customFormat="1" x14ac:dyDescent="0.3">
      <c r="B16" s="60"/>
      <c r="C16" s="178" t="s">
        <v>70</v>
      </c>
      <c r="D16" s="178"/>
      <c r="E16" s="178"/>
      <c r="F16" s="178"/>
      <c r="G16" s="178"/>
      <c r="H16" s="178"/>
      <c r="I16" s="178"/>
      <c r="J16" s="178"/>
      <c r="K16" s="178"/>
      <c r="L16" s="178"/>
      <c r="M16" s="178"/>
      <c r="N16" s="178"/>
      <c r="O16" s="178"/>
      <c r="P16" s="60"/>
    </row>
    <row r="17" spans="2:16" s="57" customFormat="1" ht="36" customHeight="1" x14ac:dyDescent="0.3">
      <c r="B17" s="60"/>
      <c r="C17" s="176" t="s">
        <v>71</v>
      </c>
      <c r="D17" s="176"/>
      <c r="E17" s="218">
        <v>1</v>
      </c>
      <c r="F17" s="219"/>
      <c r="G17" s="220"/>
      <c r="H17" s="176" t="s">
        <v>16</v>
      </c>
      <c r="I17" s="176"/>
      <c r="J17" s="211" t="s">
        <v>97</v>
      </c>
      <c r="K17" s="213"/>
      <c r="L17" s="176" t="s">
        <v>18</v>
      </c>
      <c r="M17" s="176"/>
      <c r="N17" s="221">
        <v>0.02</v>
      </c>
      <c r="O17" s="221"/>
      <c r="P17" s="158"/>
    </row>
    <row r="18" spans="2:16" s="57" customFormat="1" ht="33.75" customHeight="1" x14ac:dyDescent="0.3">
      <c r="B18" s="60"/>
      <c r="C18" s="176" t="s">
        <v>72</v>
      </c>
      <c r="D18" s="176"/>
      <c r="E18" s="176" t="s">
        <v>73</v>
      </c>
      <c r="F18" s="176"/>
      <c r="G18" s="211" t="s">
        <v>237</v>
      </c>
      <c r="H18" s="212"/>
      <c r="I18" s="212"/>
      <c r="J18" s="212"/>
      <c r="K18" s="213"/>
      <c r="L18" s="189" t="s">
        <v>77</v>
      </c>
      <c r="M18" s="190"/>
      <c r="N18" s="214" t="s">
        <v>137</v>
      </c>
      <c r="O18" s="215"/>
      <c r="P18" s="158"/>
    </row>
    <row r="19" spans="2:16" s="57" customFormat="1" ht="15.75" customHeight="1" x14ac:dyDescent="0.3">
      <c r="B19" s="60"/>
      <c r="C19" s="176"/>
      <c r="D19" s="176"/>
      <c r="E19" s="176" t="s">
        <v>74</v>
      </c>
      <c r="F19" s="176"/>
      <c r="G19" s="211" t="s">
        <v>279</v>
      </c>
      <c r="H19" s="212"/>
      <c r="I19" s="212"/>
      <c r="J19" s="212"/>
      <c r="K19" s="213"/>
      <c r="L19" s="193"/>
      <c r="M19" s="194"/>
      <c r="N19" s="216"/>
      <c r="O19" s="217"/>
      <c r="P19" s="60"/>
    </row>
    <row r="20" spans="2:16" s="57" customFormat="1" ht="15.75" customHeight="1" x14ac:dyDescent="0.3">
      <c r="B20" s="60"/>
      <c r="C20" s="189" t="s">
        <v>75</v>
      </c>
      <c r="D20" s="190"/>
      <c r="E20" s="195" t="s">
        <v>101</v>
      </c>
      <c r="F20" s="196"/>
      <c r="G20" s="197"/>
      <c r="H20" s="204" t="s">
        <v>76</v>
      </c>
      <c r="I20" s="186"/>
      <c r="J20" s="195" t="s">
        <v>105</v>
      </c>
      <c r="K20" s="197"/>
      <c r="L20" s="208" t="s">
        <v>138</v>
      </c>
      <c r="M20" s="209"/>
      <c r="N20" s="209"/>
      <c r="O20" s="210"/>
      <c r="P20" s="60"/>
    </row>
    <row r="21" spans="2:16" s="57" customFormat="1" ht="15.75" customHeight="1" x14ac:dyDescent="0.3">
      <c r="B21" s="60"/>
      <c r="C21" s="191"/>
      <c r="D21" s="192"/>
      <c r="E21" s="198"/>
      <c r="F21" s="199"/>
      <c r="G21" s="200"/>
      <c r="H21" s="205"/>
      <c r="I21" s="206"/>
      <c r="J21" s="198"/>
      <c r="K21" s="200"/>
      <c r="L21" s="11" t="s">
        <v>139</v>
      </c>
      <c r="M21" s="11" t="s">
        <v>140</v>
      </c>
      <c r="N21" s="11" t="s">
        <v>141</v>
      </c>
      <c r="O21" s="11" t="s">
        <v>142</v>
      </c>
      <c r="P21" s="60"/>
    </row>
    <row r="22" spans="2:16" s="57" customFormat="1" ht="15.75" customHeight="1" x14ac:dyDescent="0.3">
      <c r="B22" s="60"/>
      <c r="C22" s="193"/>
      <c r="D22" s="194"/>
      <c r="E22" s="201"/>
      <c r="F22" s="202"/>
      <c r="G22" s="203"/>
      <c r="H22" s="207"/>
      <c r="I22" s="188"/>
      <c r="J22" s="201"/>
      <c r="K22" s="203"/>
      <c r="L22" s="62" t="s">
        <v>254</v>
      </c>
      <c r="M22" s="63" t="s">
        <v>255</v>
      </c>
      <c r="N22" s="64" t="s">
        <v>256</v>
      </c>
      <c r="O22" s="65" t="s">
        <v>257</v>
      </c>
      <c r="P22" s="60"/>
    </row>
    <row r="23" spans="2:16" s="57" customFormat="1" ht="40.5" customHeight="1" x14ac:dyDescent="0.3">
      <c r="B23" s="60"/>
      <c r="C23" s="176" t="s">
        <v>78</v>
      </c>
      <c r="D23" s="176"/>
      <c r="E23" s="177" t="s">
        <v>238</v>
      </c>
      <c r="F23" s="177"/>
      <c r="G23" s="177"/>
      <c r="H23" s="185" t="s">
        <v>79</v>
      </c>
      <c r="I23" s="186"/>
      <c r="J23" s="175" t="s">
        <v>62</v>
      </c>
      <c r="K23" s="175"/>
      <c r="L23" s="176" t="s">
        <v>80</v>
      </c>
      <c r="M23" s="176"/>
      <c r="N23" s="175" t="s">
        <v>62</v>
      </c>
      <c r="O23" s="175"/>
      <c r="P23" s="60"/>
    </row>
    <row r="24" spans="2:16" s="57" customFormat="1" ht="38.25" customHeight="1" x14ac:dyDescent="0.3">
      <c r="B24" s="60"/>
      <c r="C24" s="176" t="s">
        <v>81</v>
      </c>
      <c r="D24" s="176"/>
      <c r="E24" s="177" t="s">
        <v>238</v>
      </c>
      <c r="F24" s="177"/>
      <c r="G24" s="177"/>
      <c r="H24" s="187"/>
      <c r="I24" s="188"/>
      <c r="J24" s="175"/>
      <c r="K24" s="175"/>
      <c r="L24" s="176"/>
      <c r="M24" s="176"/>
      <c r="N24" s="175"/>
      <c r="O24" s="175"/>
      <c r="P24" s="60"/>
    </row>
    <row r="25" spans="2:16" s="57" customFormat="1" ht="15.75" customHeight="1" x14ac:dyDescent="0.3">
      <c r="B25" s="60"/>
      <c r="C25" s="66"/>
      <c r="D25" s="66"/>
      <c r="E25" s="22"/>
      <c r="F25" s="22"/>
      <c r="G25" s="66"/>
      <c r="H25" s="66"/>
      <c r="I25" s="66"/>
      <c r="J25" s="22"/>
      <c r="K25" s="22"/>
      <c r="L25" s="66"/>
      <c r="M25" s="66"/>
      <c r="N25" s="22"/>
      <c r="O25" s="22"/>
      <c r="P25" s="60"/>
    </row>
    <row r="26" spans="2:16" s="57" customFormat="1" ht="15" customHeight="1" x14ac:dyDescent="0.3">
      <c r="B26" s="60"/>
      <c r="C26" s="178" t="s">
        <v>82</v>
      </c>
      <c r="D26" s="178"/>
      <c r="E26" s="178"/>
      <c r="F26" s="178"/>
      <c r="G26" s="178"/>
      <c r="H26" s="178"/>
      <c r="I26" s="178"/>
      <c r="J26" s="179"/>
      <c r="K26" s="179"/>
      <c r="L26" s="179"/>
      <c r="M26" s="179"/>
      <c r="N26" s="179"/>
      <c r="O26" s="179"/>
      <c r="P26" s="60"/>
    </row>
    <row r="27" spans="2:16" s="57" customFormat="1" ht="15" customHeight="1" x14ac:dyDescent="0.3">
      <c r="B27" s="60"/>
      <c r="C27" s="180"/>
      <c r="D27" s="180"/>
      <c r="E27" s="180"/>
      <c r="F27" s="180"/>
      <c r="G27" s="180"/>
      <c r="H27" s="180"/>
      <c r="I27" s="181"/>
      <c r="J27" s="182" t="s">
        <v>83</v>
      </c>
      <c r="K27" s="183"/>
      <c r="L27" s="183"/>
      <c r="M27" s="183"/>
      <c r="N27" s="183"/>
      <c r="O27" s="183"/>
      <c r="P27" s="158"/>
    </row>
    <row r="28" spans="2:16" s="57" customFormat="1" ht="27" customHeight="1" x14ac:dyDescent="0.3">
      <c r="B28" s="60"/>
      <c r="C28" s="180"/>
      <c r="D28" s="180"/>
      <c r="E28" s="180"/>
      <c r="F28" s="180"/>
      <c r="G28" s="180"/>
      <c r="H28" s="180"/>
      <c r="I28" s="181"/>
      <c r="J28" s="159" t="s">
        <v>302</v>
      </c>
      <c r="K28" s="160"/>
      <c r="L28" s="160"/>
      <c r="M28" s="160"/>
      <c r="N28" s="160"/>
      <c r="O28" s="160"/>
      <c r="P28" s="158"/>
    </row>
    <row r="29" spans="2:16" s="57" customFormat="1" ht="76.2" customHeight="1" x14ac:dyDescent="0.3">
      <c r="B29" s="60"/>
      <c r="C29" s="180"/>
      <c r="D29" s="180"/>
      <c r="E29" s="180"/>
      <c r="F29" s="180"/>
      <c r="G29" s="180"/>
      <c r="H29" s="180"/>
      <c r="I29" s="181"/>
      <c r="J29" s="161"/>
      <c r="K29" s="162"/>
      <c r="L29" s="162"/>
      <c r="M29" s="162"/>
      <c r="N29" s="162"/>
      <c r="O29" s="162"/>
      <c r="P29" s="60"/>
    </row>
    <row r="30" spans="2:16" s="57" customFormat="1" ht="75" customHeight="1" x14ac:dyDescent="0.3">
      <c r="B30" s="60"/>
      <c r="C30" s="180"/>
      <c r="D30" s="180"/>
      <c r="E30" s="180"/>
      <c r="F30" s="180"/>
      <c r="G30" s="180"/>
      <c r="H30" s="180"/>
      <c r="I30" s="181"/>
      <c r="J30" s="161"/>
      <c r="K30" s="162"/>
      <c r="L30" s="162"/>
      <c r="M30" s="162"/>
      <c r="N30" s="162"/>
      <c r="O30" s="162"/>
      <c r="P30" s="60"/>
    </row>
    <row r="31" spans="2:16" s="57" customFormat="1" ht="46.2" customHeight="1" x14ac:dyDescent="0.3">
      <c r="B31" s="60"/>
      <c r="C31" s="180"/>
      <c r="D31" s="180"/>
      <c r="E31" s="180"/>
      <c r="F31" s="180"/>
      <c r="G31" s="180"/>
      <c r="H31" s="180"/>
      <c r="I31" s="181"/>
      <c r="J31" s="161"/>
      <c r="K31" s="162"/>
      <c r="L31" s="162"/>
      <c r="M31" s="162"/>
      <c r="N31" s="162"/>
      <c r="O31" s="162"/>
      <c r="P31" s="60"/>
    </row>
    <row r="32" spans="2:16" s="57" customFormat="1" ht="15.6" customHeight="1" x14ac:dyDescent="0.3">
      <c r="B32" s="60"/>
      <c r="C32" s="180"/>
      <c r="D32" s="180"/>
      <c r="E32" s="180"/>
      <c r="F32" s="180"/>
      <c r="G32" s="180"/>
      <c r="H32" s="180"/>
      <c r="I32" s="181"/>
      <c r="J32" s="161"/>
      <c r="K32" s="162"/>
      <c r="L32" s="162"/>
      <c r="M32" s="162"/>
      <c r="N32" s="162"/>
      <c r="O32" s="162"/>
      <c r="P32" s="60"/>
    </row>
    <row r="33" spans="2:16" s="57" customFormat="1" ht="17.399999999999999" customHeight="1" x14ac:dyDescent="0.3">
      <c r="B33" s="60"/>
      <c r="C33" s="180"/>
      <c r="D33" s="180"/>
      <c r="E33" s="180"/>
      <c r="F33" s="180"/>
      <c r="G33" s="180"/>
      <c r="H33" s="180"/>
      <c r="I33" s="181"/>
      <c r="J33" s="163"/>
      <c r="K33" s="164"/>
      <c r="L33" s="164"/>
      <c r="M33" s="164"/>
      <c r="N33" s="164"/>
      <c r="O33" s="164"/>
      <c r="P33" s="60"/>
    </row>
    <row r="34" spans="2:16" s="57" customFormat="1" ht="15.75" customHeight="1" x14ac:dyDescent="0.3">
      <c r="B34" s="60"/>
      <c r="C34" s="180"/>
      <c r="D34" s="180"/>
      <c r="E34" s="180"/>
      <c r="F34" s="180"/>
      <c r="G34" s="180"/>
      <c r="H34" s="180"/>
      <c r="I34" s="181"/>
      <c r="J34" s="165" t="s">
        <v>84</v>
      </c>
      <c r="K34" s="166"/>
      <c r="L34" s="166"/>
      <c r="M34" s="166"/>
      <c r="N34" s="166"/>
      <c r="O34" s="166"/>
      <c r="P34" s="60"/>
    </row>
    <row r="35" spans="2:16" s="57" customFormat="1" ht="19.5" customHeight="1" x14ac:dyDescent="0.3">
      <c r="B35" s="60"/>
      <c r="C35" s="180"/>
      <c r="D35" s="180"/>
      <c r="E35" s="180"/>
      <c r="F35" s="180"/>
      <c r="G35" s="180"/>
      <c r="H35" s="180"/>
      <c r="I35" s="181"/>
      <c r="J35" s="159" t="s">
        <v>310</v>
      </c>
      <c r="K35" s="160"/>
      <c r="L35" s="160"/>
      <c r="M35" s="160"/>
      <c r="N35" s="160"/>
      <c r="O35" s="160"/>
      <c r="P35" s="60"/>
    </row>
    <row r="36" spans="2:16" s="57" customFormat="1" ht="19.5" customHeight="1" x14ac:dyDescent="0.3">
      <c r="B36" s="60"/>
      <c r="C36" s="180"/>
      <c r="D36" s="180"/>
      <c r="E36" s="180"/>
      <c r="F36" s="180"/>
      <c r="G36" s="180"/>
      <c r="H36" s="180"/>
      <c r="I36" s="181"/>
      <c r="J36" s="161"/>
      <c r="K36" s="162"/>
      <c r="L36" s="162"/>
      <c r="M36" s="162"/>
      <c r="N36" s="162"/>
      <c r="O36" s="162"/>
      <c r="P36" s="60"/>
    </row>
    <row r="37" spans="2:16" s="57" customFormat="1" ht="19.5" customHeight="1" x14ac:dyDescent="0.3">
      <c r="B37" s="60"/>
      <c r="C37" s="180"/>
      <c r="D37" s="180"/>
      <c r="E37" s="180"/>
      <c r="F37" s="180"/>
      <c r="G37" s="180"/>
      <c r="H37" s="180"/>
      <c r="I37" s="181"/>
      <c r="J37" s="161"/>
      <c r="K37" s="162"/>
      <c r="L37" s="162"/>
      <c r="M37" s="162"/>
      <c r="N37" s="162"/>
      <c r="O37" s="162"/>
      <c r="P37" s="60"/>
    </row>
    <row r="38" spans="2:16" s="57" customFormat="1" ht="19.5" customHeight="1" x14ac:dyDescent="0.3">
      <c r="B38" s="60"/>
      <c r="C38" s="180"/>
      <c r="D38" s="180"/>
      <c r="E38" s="180"/>
      <c r="F38" s="180"/>
      <c r="G38" s="180"/>
      <c r="H38" s="180"/>
      <c r="I38" s="181"/>
      <c r="J38" s="161"/>
      <c r="K38" s="162"/>
      <c r="L38" s="162"/>
      <c r="M38" s="162"/>
      <c r="N38" s="162"/>
      <c r="O38" s="162"/>
      <c r="P38" s="60"/>
    </row>
    <row r="39" spans="2:16" s="57" customFormat="1" ht="19.5" customHeight="1" x14ac:dyDescent="0.3">
      <c r="B39" s="60"/>
      <c r="C39" s="180"/>
      <c r="D39" s="180"/>
      <c r="E39" s="180"/>
      <c r="F39" s="180"/>
      <c r="G39" s="180"/>
      <c r="H39" s="180"/>
      <c r="I39" s="181"/>
      <c r="J39" s="161"/>
      <c r="K39" s="162"/>
      <c r="L39" s="162"/>
      <c r="M39" s="162"/>
      <c r="N39" s="162"/>
      <c r="O39" s="162"/>
      <c r="P39" s="60"/>
    </row>
    <row r="40" spans="2:16" s="57" customFormat="1" ht="19.5" customHeight="1" x14ac:dyDescent="0.3">
      <c r="B40" s="60"/>
      <c r="C40" s="180"/>
      <c r="D40" s="180"/>
      <c r="E40" s="180"/>
      <c r="F40" s="180"/>
      <c r="G40" s="180"/>
      <c r="H40" s="180"/>
      <c r="I40" s="181"/>
      <c r="J40" s="163"/>
      <c r="K40" s="164"/>
      <c r="L40" s="164"/>
      <c r="M40" s="164"/>
      <c r="N40" s="164"/>
      <c r="O40" s="164"/>
      <c r="P40" s="60"/>
    </row>
    <row r="41" spans="2:16" s="57" customFormat="1" ht="15.75" customHeight="1" x14ac:dyDescent="0.3">
      <c r="B41" s="60"/>
      <c r="C41" s="180"/>
      <c r="D41" s="180"/>
      <c r="E41" s="180"/>
      <c r="F41" s="180"/>
      <c r="G41" s="180"/>
      <c r="H41" s="180"/>
      <c r="I41" s="181"/>
      <c r="J41" s="165" t="s">
        <v>85</v>
      </c>
      <c r="K41" s="166"/>
      <c r="L41" s="166"/>
      <c r="M41" s="166"/>
      <c r="N41" s="166"/>
      <c r="O41" s="166"/>
      <c r="P41" s="60"/>
    </row>
    <row r="42" spans="2:16" s="57" customFormat="1" ht="15.75" customHeight="1" x14ac:dyDescent="0.3">
      <c r="B42" s="60"/>
      <c r="C42" s="180"/>
      <c r="D42" s="180"/>
      <c r="E42" s="180"/>
      <c r="F42" s="180"/>
      <c r="G42" s="180"/>
      <c r="H42" s="180"/>
      <c r="I42" s="181"/>
      <c r="J42" s="167" t="str">
        <f>+E14</f>
        <v>Jefe de Oficina Admisiones y Registro</v>
      </c>
      <c r="K42" s="168"/>
      <c r="L42" s="168"/>
      <c r="M42" s="168"/>
      <c r="N42" s="168"/>
      <c r="O42" s="168"/>
      <c r="P42" s="60"/>
    </row>
    <row r="43" spans="2:16" s="57" customFormat="1" ht="16.5" customHeight="1" x14ac:dyDescent="0.3">
      <c r="B43" s="60"/>
      <c r="C43" s="180"/>
      <c r="D43" s="180"/>
      <c r="E43" s="180"/>
      <c r="F43" s="180"/>
      <c r="G43" s="180"/>
      <c r="H43" s="180"/>
      <c r="I43" s="181"/>
      <c r="J43" s="184"/>
      <c r="K43" s="160"/>
      <c r="L43" s="160"/>
      <c r="M43" s="160"/>
      <c r="N43" s="160"/>
      <c r="O43" s="160"/>
      <c r="P43" s="60"/>
    </row>
    <row r="44" spans="2:16" s="57" customFormat="1" ht="16.5" customHeight="1" x14ac:dyDescent="0.3">
      <c r="B44" s="60"/>
      <c r="C44" s="67"/>
      <c r="D44" s="67"/>
      <c r="E44" s="67"/>
      <c r="F44" s="67"/>
      <c r="G44" s="67"/>
      <c r="H44" s="67"/>
      <c r="I44" s="67"/>
      <c r="J44" s="67"/>
      <c r="K44" s="67"/>
      <c r="L44" s="67"/>
      <c r="M44" s="67"/>
      <c r="N44" s="67"/>
      <c r="O44" s="67"/>
      <c r="P44" s="60"/>
    </row>
    <row r="45" spans="2:16" s="69" customFormat="1" ht="15" customHeight="1" x14ac:dyDescent="0.3">
      <c r="B45" s="68"/>
      <c r="C45" s="169" t="s">
        <v>86</v>
      </c>
      <c r="D45" s="170"/>
      <c r="E45" s="170"/>
      <c r="F45" s="170"/>
      <c r="G45" s="170"/>
      <c r="H45" s="170"/>
      <c r="I45" s="170"/>
      <c r="J45" s="170"/>
      <c r="K45" s="170"/>
      <c r="L45" s="170"/>
      <c r="M45" s="170"/>
      <c r="N45" s="170"/>
      <c r="O45" s="171"/>
      <c r="P45" s="68"/>
    </row>
    <row r="46" spans="2:16" s="69" customFormat="1" x14ac:dyDescent="0.3">
      <c r="B46" s="68"/>
      <c r="C46" s="19" t="s">
        <v>5</v>
      </c>
      <c r="D46" s="11" t="str">
        <f ca="1">IF(J23="MENSUAL","ENERO",IF(J23="TRIMESTRAL","MARZO",IF(J23="SEMESTRAL","JUNIO",IF(J23="ANUAL",YEAR(TODAY()),""))))</f>
        <v>JUNIO</v>
      </c>
      <c r="E46" s="11" t="str">
        <f>IF(J23="MENSUAL","FEBRERO",IF(J23="TRIMESTRAL","JUNIO",IF(J23="SEMESTRAL","DICIEMBRE","")))</f>
        <v>DICIEMBRE</v>
      </c>
      <c r="F46" s="11" t="str">
        <f>IF(J23="MENSUAL","MARZO",IF(J23="TRIMESTRAL","SEPTIEMBRE",""))</f>
        <v/>
      </c>
      <c r="G46" s="11" t="str">
        <f>IF(J23="MENSUAL","ABRIL",IF(J23="TRIMESTRAL","DICIEMBRE",""))</f>
        <v/>
      </c>
      <c r="H46" s="11" t="str">
        <f>IF(J23="MENSUAL","MAYO","")</f>
        <v/>
      </c>
      <c r="I46" s="11" t="str">
        <f>IF(J23="MENSUAL","JUNIO","")</f>
        <v/>
      </c>
      <c r="J46" s="11" t="str">
        <f>IF(J23="MENSUAL","JULIO","")</f>
        <v/>
      </c>
      <c r="K46" s="11" t="str">
        <f>IF(J23="MENSUAL","AGOSTO","")</f>
        <v/>
      </c>
      <c r="L46" s="11" t="str">
        <f>IF(J23="MENSUAL","SEPTIEMBRE","")</f>
        <v/>
      </c>
      <c r="M46" s="11" t="str">
        <f>IF(J23="MENSUAL","OCTUBRE","")</f>
        <v/>
      </c>
      <c r="N46" s="11" t="str">
        <f>IF(J23="MENSUAL","NOVIEMBRE","")</f>
        <v/>
      </c>
      <c r="O46" s="11" t="str">
        <f>IF(J23="MENSUAL","DICIEMBRE","")</f>
        <v/>
      </c>
      <c r="P46" s="68"/>
    </row>
    <row r="47" spans="2:16" s="69" customFormat="1" ht="69" x14ac:dyDescent="0.3">
      <c r="B47" s="68"/>
      <c r="C47" s="20" t="str">
        <f>G18</f>
        <v>Número de estudiantes que pierden condición de estudiante acorde con el reglamento estudiantil * 100</v>
      </c>
      <c r="D47" s="11">
        <v>411</v>
      </c>
      <c r="E47" s="70"/>
      <c r="F47" s="11"/>
      <c r="G47" s="11"/>
      <c r="H47" s="11"/>
      <c r="I47" s="11"/>
      <c r="J47" s="11"/>
      <c r="K47" s="11"/>
      <c r="L47" s="11"/>
      <c r="M47" s="11"/>
      <c r="N47" s="11"/>
      <c r="O47" s="11"/>
      <c r="P47" s="68"/>
    </row>
    <row r="48" spans="2:16" s="69" customFormat="1" ht="33" customHeight="1" x14ac:dyDescent="0.3">
      <c r="B48" s="68"/>
      <c r="C48" s="20" t="str">
        <f>G19</f>
        <v>Total de estudiantes</v>
      </c>
      <c r="D48" s="11">
        <v>13291</v>
      </c>
      <c r="E48" s="70"/>
      <c r="F48" s="11"/>
      <c r="G48" s="11"/>
      <c r="H48" s="11"/>
      <c r="I48" s="11"/>
      <c r="J48" s="11"/>
      <c r="K48" s="11"/>
      <c r="L48" s="11"/>
      <c r="M48" s="11"/>
      <c r="N48" s="11"/>
      <c r="O48" s="11"/>
      <c r="P48" s="71"/>
    </row>
    <row r="49" spans="1:28" s="69" customFormat="1" x14ac:dyDescent="0.3">
      <c r="B49" s="68"/>
      <c r="C49" s="12" t="s">
        <v>87</v>
      </c>
      <c r="D49" s="97">
        <f>IFERROR(IF($E$17=1,D47/D48,IF($E$17=2,D47,"")),"")</f>
        <v>3.0923181099992477E-2</v>
      </c>
      <c r="E49" s="14" t="str">
        <f t="shared" ref="E49:O49" si="0">IFERROR(IF($E$17=1,E47/E48,IF($E$17=2,E47,"")),"")</f>
        <v/>
      </c>
      <c r="F49" s="14" t="str">
        <f t="shared" si="0"/>
        <v/>
      </c>
      <c r="G49" s="14" t="str">
        <f t="shared" si="0"/>
        <v/>
      </c>
      <c r="H49" s="14" t="str">
        <f t="shared" si="0"/>
        <v/>
      </c>
      <c r="I49" s="14" t="str">
        <f t="shared" si="0"/>
        <v/>
      </c>
      <c r="J49" s="14" t="str">
        <f t="shared" si="0"/>
        <v/>
      </c>
      <c r="K49" s="14" t="str">
        <f t="shared" si="0"/>
        <v/>
      </c>
      <c r="L49" s="14" t="str">
        <f t="shared" si="0"/>
        <v/>
      </c>
      <c r="M49" s="14" t="str">
        <f t="shared" si="0"/>
        <v/>
      </c>
      <c r="N49" s="14" t="str">
        <f t="shared" si="0"/>
        <v/>
      </c>
      <c r="O49" s="14" t="str">
        <f t="shared" si="0"/>
        <v/>
      </c>
      <c r="P49" s="68"/>
    </row>
    <row r="50" spans="1:28" s="69" customFormat="1" x14ac:dyDescent="0.3">
      <c r="B50" s="68"/>
      <c r="C50" s="13" t="s">
        <v>88</v>
      </c>
      <c r="D50" s="14">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0.02</v>
      </c>
      <c r="E50" s="14">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0.02</v>
      </c>
      <c r="F50" s="14" t="str">
        <f>IF(AND(N23="ANUAL",J23="MENSUAL"),N17/12+E50,IF(AND(N23="ANUAL",J23="TRIMESTRAL"),N17/4+E50,IF(AND(N23="SEMESTRAL",J23="MENSUAL"),N17/6+E50,IF(AND(N23="SEMESTRAL",J23="TRIMESTRAL"),N17/2,IF(AND(N23="TRIMESTRAL",J23="MENSUAL"),N17/3+E50,IF(AND(N23="TRIMESTRAL",J23="TRIMESTRAL"),N17,IF(AND(N23="MENSUAL",J23="MENSUAL"),N17,"")))))))</f>
        <v/>
      </c>
      <c r="G50" s="14" t="str">
        <f>IF(AND(N23="ANUAL",J23="MENSUAL"),N17/12+F50,IF(AND(N23="ANUAL",J23="TRIMESTRAL"),N17/4+F50,IF(AND(N23="SEMESTRAL",J23="MENSUAL"),N17/6+F50,IF(AND(N23="SEMESTRAL",J23="TRIMESTRAL"),N17/2+F50,IF(AND(N23="TRIMESTRAL",J23="MENSUAL"),N17/3,IF(AND(N23="TRIMESTRAL",J23="TRIMESTRAL"),N17,IF(AND(N23="MENSUAL",J23="MENSUAL"),N17,"")))))))</f>
        <v/>
      </c>
      <c r="H50" s="14" t="str">
        <f>IF(AND($N$23="ANUAL",$J$23="MENSUAL"),$N$17/12+G50,IF(AND(N23="SEMESTRAL",J23="MENSUAL"),N17/6+G50,IF(AND(N23="TRIMESTRAL",J23="MENSUAL"),N17/3+G50,IF(AND(N23="MENSUAL",J23="MENSUAL"),N17,""))))</f>
        <v/>
      </c>
      <c r="I50" s="14" t="str">
        <f>IF(AND($N$23="ANUAL",$J$23="MENSUAL"),$N$17/12+H50,IF(AND(N23="SEMESTRAL",J23="MENSUAL"),N17/6+H50,IF(AND(N23="TRIMESTRAL",J23="MENSUAL"),N17/3+H50,IF(AND(N23="MENSUAL",J23="MENSUAL"),N17,""))))</f>
        <v/>
      </c>
      <c r="J50" s="14" t="str">
        <f>IF(AND($N$23="ANUAL",$J$23="MENSUAL"),$N$17/12+I50,IF(AND(N23="SEMESTRAL",J23="MENSUAL"),N17/6,IF(AND(N23="TRIMESTRAL",J23="MENSUAL"),N17/3,IF(AND(N23="MENSUAL",J23="MENSUAL"),N17,""))))</f>
        <v/>
      </c>
      <c r="K50" s="14" t="str">
        <f>IF(AND($N$23="ANUAL",$J$23="MENSUAL"),$N$17/12+J50,IF(AND(N23="SEMESTRAL",J23="MENSUAL"),N17/6+J50,IF(AND(N23="TRIMESTRAL",J23="MENSUAL"),N17/3+J50,IF(AND(N23="MENSUAL",J23="MENSUAL"),N17,""))))</f>
        <v/>
      </c>
      <c r="L50" s="14" t="str">
        <f>IF(AND($N$23="ANUAL",$J$23="MENSUAL"),$N$17/12+K50,IF(AND(N23="SEMESTRAL",J23="MENSUAL"),N17/6+K50,IF(AND(N23="TRIMESTRAL",J23="MENSUAL"),N17/3+K50,IF(AND(N23="MENSUAL",J23="MENSUAL"),N17,""))))</f>
        <v/>
      </c>
      <c r="M50" s="14" t="str">
        <f>IF(AND($N$23="ANUAL",$J$23="MENSUAL"),$N$17/12+L50,IF(AND(N23="SEMESTRAL",J23="MENSUAL"),N17/6+L50,IF(AND(N23="TRIMESTRAL",J23="MENSUAL"),N17/3,IF(AND(N23="MENSUAL",J23="MENSUAL"),N17,""))))</f>
        <v/>
      </c>
      <c r="N50" s="14" t="str">
        <f>IF(AND($N$23="ANUAL",$J$23="MENSUAL"),$N$17/12+M50,IF(AND(N23="SEMESTRAL",J23="MENSUAL"),N17/6+M50,IF(AND(N23="TRIMESTRAL",J23="MENSUAL"),N17/3+M50,IF(AND(N23="MENSUAL",J23="MENSUAL"),N17,""))))</f>
        <v/>
      </c>
      <c r="O50" s="14" t="str">
        <f>IF(AND($N$23="ANUAL",$J$23="MENSUAL"),$N$17/12+N50,IF(AND(N23="SEMESTRAL",J23="MENSUAL"),N17/6+N50,IF(AND(N23="TRIMESTRAL",J23="MENSUAL"),N17/3+N50,IF(AND(N23="MENSUAL",J23="MENSUAL"),N17,""))))</f>
        <v/>
      </c>
      <c r="P50" s="68"/>
    </row>
    <row r="51" spans="1:28" s="69" customFormat="1" x14ac:dyDescent="0.3">
      <c r="B51" s="68"/>
      <c r="C51" s="67"/>
      <c r="D51" s="67"/>
      <c r="E51" s="67"/>
      <c r="F51" s="67"/>
      <c r="G51" s="67"/>
      <c r="H51" s="67"/>
      <c r="I51" s="67"/>
      <c r="J51" s="67"/>
      <c r="K51" s="67"/>
      <c r="L51" s="67"/>
      <c r="M51" s="67"/>
      <c r="N51" s="67"/>
      <c r="O51" s="67"/>
      <c r="P51" s="68"/>
    </row>
    <row r="52" spans="1:28" s="73" customFormat="1" x14ac:dyDescent="0.25">
      <c r="A52" s="72"/>
      <c r="B52" s="1"/>
      <c r="C52" s="172" t="s">
        <v>76</v>
      </c>
      <c r="D52" s="172"/>
      <c r="E52" s="172"/>
      <c r="F52" s="172"/>
      <c r="G52" s="172"/>
      <c r="H52" s="172"/>
      <c r="I52" s="172"/>
      <c r="J52" s="172"/>
      <c r="K52" s="172"/>
      <c r="L52" s="172"/>
      <c r="M52" s="172"/>
      <c r="N52" s="172"/>
      <c r="O52" s="172"/>
      <c r="P52" s="1"/>
      <c r="Q52" s="72"/>
      <c r="R52" s="72"/>
      <c r="S52" s="72"/>
      <c r="T52" s="72"/>
      <c r="U52" s="72"/>
      <c r="V52" s="72"/>
      <c r="W52" s="72"/>
      <c r="X52" s="72"/>
      <c r="Y52" s="72"/>
      <c r="Z52" s="72"/>
      <c r="AA52" s="72"/>
      <c r="AB52" s="72"/>
    </row>
    <row r="53" spans="1:28" s="73" customFormat="1" x14ac:dyDescent="0.25">
      <c r="A53" s="72"/>
      <c r="B53" s="1"/>
      <c r="C53" s="173" t="s">
        <v>89</v>
      </c>
      <c r="D53" s="173"/>
      <c r="E53" s="173"/>
      <c r="F53" s="173"/>
      <c r="G53" s="174" t="s">
        <v>90</v>
      </c>
      <c r="H53" s="174"/>
      <c r="I53" s="174"/>
      <c r="J53" s="174"/>
      <c r="K53" s="174" t="s">
        <v>91</v>
      </c>
      <c r="L53" s="174"/>
      <c r="M53" s="174"/>
      <c r="N53" s="174"/>
      <c r="O53" s="174"/>
      <c r="P53" s="1"/>
      <c r="Q53" s="72"/>
      <c r="R53" s="72"/>
      <c r="S53" s="72"/>
      <c r="T53" s="72"/>
      <c r="U53" s="72"/>
      <c r="V53" s="72"/>
      <c r="W53" s="72"/>
      <c r="X53" s="72"/>
      <c r="Y53" s="72"/>
      <c r="Z53" s="72"/>
      <c r="AA53" s="72"/>
      <c r="AB53" s="72"/>
    </row>
    <row r="54" spans="1:28" s="73" customFormat="1" ht="66.75" customHeight="1" x14ac:dyDescent="0.25">
      <c r="A54" s="72"/>
      <c r="B54" s="1"/>
      <c r="C54" s="148" t="s">
        <v>239</v>
      </c>
      <c r="D54" s="148"/>
      <c r="E54" s="148"/>
      <c r="F54" s="148"/>
      <c r="G54" s="149">
        <f>+(136*100%)/411</f>
        <v>0.33090024330900242</v>
      </c>
      <c r="H54" s="150"/>
      <c r="I54" s="150"/>
      <c r="J54" s="151"/>
      <c r="K54" s="155" t="s">
        <v>288</v>
      </c>
      <c r="L54" s="156"/>
      <c r="M54" s="156"/>
      <c r="N54" s="156"/>
      <c r="O54" s="157"/>
      <c r="P54" s="1"/>
      <c r="Q54" s="72"/>
      <c r="R54" s="72"/>
      <c r="S54" s="72"/>
      <c r="T54" s="72"/>
      <c r="U54" s="72"/>
      <c r="V54" s="72"/>
      <c r="W54" s="72"/>
      <c r="X54" s="72"/>
      <c r="Y54" s="72"/>
      <c r="Z54" s="72"/>
      <c r="AA54" s="72"/>
      <c r="AB54" s="72"/>
    </row>
    <row r="55" spans="1:28" s="73" customFormat="1" ht="66.75" customHeight="1" x14ac:dyDescent="0.25">
      <c r="A55" s="72"/>
      <c r="B55" s="1"/>
      <c r="C55" s="148" t="s">
        <v>240</v>
      </c>
      <c r="D55" s="148"/>
      <c r="E55" s="148"/>
      <c r="F55" s="148"/>
      <c r="G55" s="149">
        <f>+(58*100%)/411</f>
        <v>0.14111922141119221</v>
      </c>
      <c r="H55" s="150"/>
      <c r="I55" s="150"/>
      <c r="J55" s="151"/>
      <c r="K55" s="152" t="s">
        <v>289</v>
      </c>
      <c r="L55" s="153"/>
      <c r="M55" s="153"/>
      <c r="N55" s="153"/>
      <c r="O55" s="154"/>
      <c r="P55" s="1"/>
      <c r="Q55" s="72"/>
      <c r="R55" s="72"/>
      <c r="S55" s="72"/>
      <c r="T55" s="72"/>
      <c r="U55" s="72"/>
      <c r="V55" s="72"/>
      <c r="W55" s="72"/>
      <c r="X55" s="72"/>
      <c r="Y55" s="72"/>
      <c r="Z55" s="72"/>
      <c r="AA55" s="72"/>
      <c r="AB55" s="72"/>
    </row>
    <row r="56" spans="1:28" s="73" customFormat="1" ht="66.75" customHeight="1" x14ac:dyDescent="0.25">
      <c r="A56" s="72"/>
      <c r="B56" s="1"/>
      <c r="C56" s="148" t="s">
        <v>241</v>
      </c>
      <c r="D56" s="148"/>
      <c r="E56" s="148"/>
      <c r="F56" s="148"/>
      <c r="G56" s="149">
        <f>+(35*100%)/411</f>
        <v>8.5158150851581502E-2</v>
      </c>
      <c r="H56" s="150"/>
      <c r="I56" s="150"/>
      <c r="J56" s="151"/>
      <c r="K56" s="152" t="s">
        <v>290</v>
      </c>
      <c r="L56" s="153"/>
      <c r="M56" s="153"/>
      <c r="N56" s="153"/>
      <c r="O56" s="154"/>
      <c r="P56" s="1"/>
      <c r="Q56" s="72"/>
      <c r="R56" s="72"/>
      <c r="S56" s="72"/>
      <c r="T56" s="72"/>
      <c r="U56" s="72"/>
      <c r="V56" s="72"/>
      <c r="W56" s="72"/>
      <c r="X56" s="72"/>
      <c r="Y56" s="72"/>
      <c r="Z56" s="72"/>
      <c r="AA56" s="72"/>
      <c r="AB56" s="72"/>
    </row>
    <row r="57" spans="1:28" s="73" customFormat="1" ht="66.75" customHeight="1" x14ac:dyDescent="0.25">
      <c r="A57" s="72"/>
      <c r="B57" s="1"/>
      <c r="C57" s="148" t="s">
        <v>242</v>
      </c>
      <c r="D57" s="148"/>
      <c r="E57" s="148"/>
      <c r="F57" s="148"/>
      <c r="G57" s="149">
        <f>+(4*100%)/411</f>
        <v>9.7323600973236012E-3</v>
      </c>
      <c r="H57" s="150"/>
      <c r="I57" s="150"/>
      <c r="J57" s="151"/>
      <c r="K57" s="152" t="s">
        <v>291</v>
      </c>
      <c r="L57" s="153"/>
      <c r="M57" s="153"/>
      <c r="N57" s="153"/>
      <c r="O57" s="154"/>
      <c r="P57" s="1"/>
      <c r="Q57" s="72"/>
      <c r="R57" s="72"/>
      <c r="S57" s="72"/>
      <c r="T57" s="72"/>
      <c r="U57" s="72"/>
      <c r="V57" s="72"/>
      <c r="W57" s="72"/>
      <c r="X57" s="72"/>
      <c r="Y57" s="72"/>
      <c r="Z57" s="72"/>
      <c r="AA57" s="72"/>
      <c r="AB57" s="72"/>
    </row>
    <row r="58" spans="1:28" s="73" customFormat="1" ht="66.75" customHeight="1" x14ac:dyDescent="0.25">
      <c r="A58" s="72"/>
      <c r="B58" s="1"/>
      <c r="C58" s="148" t="s">
        <v>243</v>
      </c>
      <c r="D58" s="148"/>
      <c r="E58" s="148"/>
      <c r="F58" s="148"/>
      <c r="G58" s="149">
        <f>+(174*100%)/411</f>
        <v>0.42335766423357662</v>
      </c>
      <c r="H58" s="150"/>
      <c r="I58" s="150"/>
      <c r="J58" s="151"/>
      <c r="K58" s="152" t="s">
        <v>292</v>
      </c>
      <c r="L58" s="153"/>
      <c r="M58" s="153"/>
      <c r="N58" s="153"/>
      <c r="O58" s="154"/>
      <c r="P58" s="1"/>
      <c r="Q58" s="72"/>
      <c r="R58" s="72"/>
      <c r="S58" s="72"/>
      <c r="T58" s="72"/>
      <c r="U58" s="72"/>
      <c r="V58" s="72"/>
      <c r="W58" s="72"/>
      <c r="X58" s="72"/>
      <c r="Y58" s="72"/>
      <c r="Z58" s="72"/>
      <c r="AA58" s="72"/>
      <c r="AB58" s="72"/>
    </row>
    <row r="59" spans="1:28" s="73" customFormat="1" ht="66.75" customHeight="1" x14ac:dyDescent="0.25">
      <c r="A59" s="72"/>
      <c r="B59" s="1"/>
      <c r="C59" s="148" t="s">
        <v>244</v>
      </c>
      <c r="D59" s="148"/>
      <c r="E59" s="148"/>
      <c r="F59" s="148"/>
      <c r="G59" s="149">
        <f>+(2*100%)/411</f>
        <v>4.8661800486618006E-3</v>
      </c>
      <c r="H59" s="150"/>
      <c r="I59" s="150"/>
      <c r="J59" s="151"/>
      <c r="K59" s="152" t="s">
        <v>293</v>
      </c>
      <c r="L59" s="153"/>
      <c r="M59" s="153"/>
      <c r="N59" s="153"/>
      <c r="O59" s="154"/>
      <c r="P59" s="1"/>
      <c r="Q59" s="72"/>
      <c r="R59" s="72"/>
      <c r="S59" s="72"/>
      <c r="T59" s="72"/>
      <c r="U59" s="72"/>
      <c r="V59" s="72"/>
      <c r="W59" s="72"/>
      <c r="X59" s="72"/>
      <c r="Y59" s="72"/>
      <c r="Z59" s="72"/>
      <c r="AA59" s="72"/>
      <c r="AB59" s="72"/>
    </row>
    <row r="60" spans="1:28" s="73" customFormat="1" ht="66.75" customHeight="1" x14ac:dyDescent="0.25">
      <c r="A60" s="72"/>
      <c r="B60" s="1"/>
      <c r="C60" s="148" t="s">
        <v>245</v>
      </c>
      <c r="D60" s="148"/>
      <c r="E60" s="148"/>
      <c r="F60" s="148"/>
      <c r="G60" s="149">
        <f>+(2*100%)/411</f>
        <v>4.8661800486618006E-3</v>
      </c>
      <c r="H60" s="150"/>
      <c r="I60" s="150"/>
      <c r="J60" s="151"/>
      <c r="K60" s="152" t="s">
        <v>294</v>
      </c>
      <c r="L60" s="153"/>
      <c r="M60" s="153"/>
      <c r="N60" s="153"/>
      <c r="O60" s="154"/>
      <c r="P60" s="1"/>
      <c r="Q60" s="72"/>
      <c r="R60" s="72"/>
      <c r="S60" s="72"/>
      <c r="T60" s="72"/>
      <c r="U60" s="72"/>
      <c r="V60" s="72"/>
      <c r="W60" s="72"/>
      <c r="X60" s="72"/>
      <c r="Y60" s="72"/>
      <c r="Z60" s="72"/>
      <c r="AA60" s="72"/>
      <c r="AB60" s="72"/>
    </row>
    <row r="61" spans="1:28" s="73" customFormat="1" x14ac:dyDescent="0.25">
      <c r="A61" s="72"/>
      <c r="B61" s="1"/>
      <c r="C61" s="74"/>
      <c r="D61" s="75"/>
      <c r="E61" s="75"/>
      <c r="F61" s="75"/>
      <c r="G61" s="75"/>
      <c r="H61" s="75"/>
      <c r="I61" s="75"/>
      <c r="J61" s="75"/>
      <c r="K61" s="75"/>
      <c r="L61" s="75"/>
      <c r="M61" s="75"/>
      <c r="N61" s="75"/>
      <c r="O61" s="75"/>
      <c r="P61" s="1"/>
      <c r="Q61" s="72"/>
      <c r="R61" s="72"/>
      <c r="S61" s="72"/>
      <c r="T61" s="72"/>
      <c r="U61" s="72"/>
      <c r="V61" s="72"/>
      <c r="W61" s="72"/>
      <c r="X61" s="72"/>
      <c r="Y61" s="72"/>
      <c r="Z61" s="72"/>
      <c r="AA61" s="72"/>
      <c r="AB61" s="72"/>
    </row>
    <row r="62" spans="1:28" s="73" customFormat="1" ht="56.25" customHeight="1" x14ac:dyDescent="0.25">
      <c r="A62" s="72"/>
      <c r="B62" s="1"/>
      <c r="C62" s="108" t="s">
        <v>29</v>
      </c>
      <c r="D62" s="108"/>
      <c r="E62" s="108"/>
      <c r="F62" s="108"/>
      <c r="G62" s="108"/>
      <c r="H62" s="108"/>
      <c r="I62" s="108"/>
      <c r="J62" s="108"/>
      <c r="K62" s="108"/>
      <c r="L62" s="108"/>
      <c r="M62" s="108"/>
      <c r="N62" s="108"/>
      <c r="O62" s="108"/>
      <c r="P62" s="1"/>
      <c r="Q62" s="72"/>
      <c r="R62" s="72"/>
      <c r="S62" s="72"/>
      <c r="T62" s="72"/>
      <c r="U62" s="72"/>
      <c r="V62" s="72"/>
      <c r="W62" s="72"/>
      <c r="X62" s="72"/>
      <c r="Y62" s="72"/>
      <c r="Z62" s="72"/>
      <c r="AA62" s="72"/>
      <c r="AB62" s="72"/>
    </row>
    <row r="63" spans="1:28" s="73" customFormat="1" ht="44.25" customHeight="1" x14ac:dyDescent="0.25">
      <c r="A63" s="72"/>
      <c r="B63" s="1"/>
      <c r="C63" s="109" t="s">
        <v>30</v>
      </c>
      <c r="D63" s="109"/>
      <c r="E63" s="109"/>
      <c r="F63" s="109"/>
      <c r="G63" s="109"/>
      <c r="H63" s="109"/>
      <c r="I63" s="109"/>
      <c r="J63" s="109"/>
      <c r="K63" s="109"/>
      <c r="L63" s="109"/>
      <c r="M63" s="109"/>
      <c r="N63" s="109"/>
      <c r="O63" s="109"/>
      <c r="P63" s="1"/>
      <c r="Q63" s="72"/>
      <c r="R63" s="72"/>
      <c r="S63" s="72"/>
      <c r="T63" s="72"/>
      <c r="U63" s="72"/>
      <c r="V63" s="72"/>
      <c r="W63" s="72"/>
      <c r="X63" s="72"/>
      <c r="Y63" s="72"/>
      <c r="Z63" s="72"/>
      <c r="AA63" s="72"/>
      <c r="AB63" s="72"/>
    </row>
    <row r="66" spans="3:15" s="77" customFormat="1" x14ac:dyDescent="0.25">
      <c r="C66" s="76"/>
      <c r="D66" s="76"/>
      <c r="E66" s="76"/>
      <c r="F66" s="76"/>
      <c r="G66" s="76"/>
      <c r="H66" s="76"/>
      <c r="I66" s="76"/>
      <c r="J66" s="76"/>
      <c r="K66" s="76"/>
      <c r="L66" s="76"/>
      <c r="M66" s="76"/>
      <c r="N66" s="76"/>
      <c r="O66" s="76"/>
    </row>
    <row r="67" spans="3:15" s="77" customFormat="1" x14ac:dyDescent="0.25">
      <c r="C67" s="76"/>
      <c r="D67" s="76"/>
      <c r="E67" s="76"/>
      <c r="F67" s="76"/>
      <c r="G67" s="76"/>
      <c r="H67" s="76"/>
      <c r="I67" s="76"/>
      <c r="J67" s="76"/>
      <c r="K67" s="76"/>
      <c r="L67" s="76"/>
      <c r="M67" s="76"/>
      <c r="N67" s="76"/>
      <c r="O67" s="76"/>
    </row>
    <row r="68" spans="3:15" s="77" customFormat="1" x14ac:dyDescent="0.25">
      <c r="C68" s="76"/>
      <c r="D68" s="76"/>
      <c r="E68" s="76"/>
      <c r="F68" s="76"/>
      <c r="G68" s="76"/>
      <c r="H68" s="76"/>
      <c r="I68" s="76"/>
      <c r="J68" s="76"/>
      <c r="K68" s="76"/>
      <c r="L68" s="76"/>
      <c r="M68" s="76"/>
      <c r="N68" s="76"/>
      <c r="O68" s="76"/>
    </row>
    <row r="69" spans="3:15" s="77" customFormat="1" hidden="1" x14ac:dyDescent="0.25">
      <c r="C69" s="76"/>
      <c r="D69" s="76"/>
      <c r="E69" s="76"/>
      <c r="F69" s="76"/>
      <c r="G69" s="76"/>
      <c r="H69" s="76"/>
      <c r="I69" s="76"/>
      <c r="J69" s="76"/>
      <c r="K69" s="76"/>
      <c r="L69" s="76"/>
      <c r="M69" s="76"/>
      <c r="N69" s="76"/>
      <c r="O69" s="76"/>
    </row>
    <row r="70" spans="3:15" s="77" customFormat="1" hidden="1" x14ac:dyDescent="0.25">
      <c r="C70" s="76"/>
      <c r="D70" s="76"/>
      <c r="E70" s="76"/>
      <c r="F70" s="76"/>
      <c r="G70" s="76"/>
      <c r="H70" s="76"/>
      <c r="I70" s="76"/>
      <c r="J70" s="76"/>
      <c r="K70" s="76"/>
      <c r="L70" s="76"/>
      <c r="M70" s="76"/>
      <c r="N70" s="76"/>
      <c r="O70" s="76"/>
    </row>
    <row r="71" spans="3:15" s="77" customFormat="1" hidden="1" x14ac:dyDescent="0.25">
      <c r="C71" s="76"/>
      <c r="D71" s="76"/>
      <c r="E71" s="76"/>
      <c r="F71" s="76"/>
      <c r="G71" s="76"/>
      <c r="H71" s="76"/>
      <c r="I71" s="76"/>
      <c r="J71" s="76"/>
      <c r="K71" s="76"/>
      <c r="L71" s="76"/>
      <c r="M71" s="76"/>
      <c r="N71" s="76"/>
      <c r="O71" s="76"/>
    </row>
    <row r="72" spans="3:15" s="77" customFormat="1" hidden="1" x14ac:dyDescent="0.25">
      <c r="C72" s="76"/>
      <c r="D72" s="76"/>
      <c r="E72" s="76"/>
      <c r="F72" s="76"/>
      <c r="G72" s="78" t="s">
        <v>92</v>
      </c>
      <c r="H72" s="79"/>
      <c r="I72" s="79"/>
      <c r="J72" s="78" t="s">
        <v>93</v>
      </c>
      <c r="K72" s="76"/>
      <c r="L72" s="76"/>
      <c r="M72" s="76"/>
      <c r="N72" s="76"/>
      <c r="O72" s="76"/>
    </row>
    <row r="73" spans="3:15" s="77" customFormat="1" hidden="1" x14ac:dyDescent="0.25">
      <c r="C73" s="76"/>
      <c r="D73" s="76"/>
      <c r="E73" s="76"/>
      <c r="F73" s="76"/>
      <c r="G73" s="78" t="s">
        <v>94</v>
      </c>
      <c r="H73" s="79"/>
      <c r="I73" s="79"/>
      <c r="J73" s="78" t="s">
        <v>95</v>
      </c>
      <c r="K73" s="76"/>
      <c r="L73" s="76"/>
      <c r="M73" s="76"/>
      <c r="N73" s="76"/>
      <c r="O73" s="76"/>
    </row>
    <row r="74" spans="3:15" s="77" customFormat="1" hidden="1" x14ac:dyDescent="0.25">
      <c r="C74" s="76"/>
      <c r="D74" s="76"/>
      <c r="E74" s="76"/>
      <c r="F74" s="76"/>
      <c r="G74" s="78" t="s">
        <v>96</v>
      </c>
      <c r="H74" s="79"/>
      <c r="I74" s="79"/>
      <c r="J74" s="78" t="s">
        <v>97</v>
      </c>
      <c r="K74" s="76"/>
      <c r="L74" s="76"/>
      <c r="M74" s="76"/>
      <c r="N74" s="76"/>
      <c r="O74" s="76"/>
    </row>
    <row r="75" spans="3:15" s="77" customFormat="1" hidden="1" x14ac:dyDescent="0.25">
      <c r="C75" s="76"/>
      <c r="D75" s="76"/>
      <c r="E75" s="76"/>
      <c r="F75" s="76"/>
      <c r="G75" s="78" t="s">
        <v>98</v>
      </c>
      <c r="H75" s="79"/>
      <c r="I75" s="79"/>
      <c r="J75" s="78" t="s">
        <v>99</v>
      </c>
      <c r="K75" s="76"/>
      <c r="L75" s="76"/>
      <c r="M75" s="76"/>
      <c r="N75" s="76"/>
      <c r="O75" s="76"/>
    </row>
    <row r="76" spans="3:15" s="77" customFormat="1" hidden="1" x14ac:dyDescent="0.25">
      <c r="C76" s="76"/>
      <c r="D76" s="76"/>
      <c r="E76" s="76"/>
      <c r="F76" s="76"/>
      <c r="G76" s="78" t="s">
        <v>100</v>
      </c>
      <c r="H76" s="79"/>
      <c r="I76" s="79"/>
      <c r="J76" s="78" t="s">
        <v>101</v>
      </c>
      <c r="K76" s="76"/>
      <c r="L76" s="76"/>
      <c r="M76" s="76"/>
      <c r="N76" s="76"/>
      <c r="O76" s="76"/>
    </row>
    <row r="77" spans="3:15" s="77" customFormat="1" hidden="1" x14ac:dyDescent="0.25">
      <c r="C77" s="76"/>
      <c r="D77" s="76"/>
      <c r="E77" s="76"/>
      <c r="F77" s="76"/>
      <c r="G77" s="78" t="s">
        <v>102</v>
      </c>
      <c r="H77" s="79"/>
      <c r="I77" s="79"/>
      <c r="J77" s="78" t="s">
        <v>103</v>
      </c>
      <c r="K77" s="76"/>
      <c r="L77" s="76"/>
      <c r="M77" s="76"/>
      <c r="N77" s="76"/>
      <c r="O77" s="76"/>
    </row>
    <row r="78" spans="3:15" s="77" customFormat="1" hidden="1" x14ac:dyDescent="0.25">
      <c r="C78" s="76"/>
      <c r="D78" s="76"/>
      <c r="E78" s="76"/>
      <c r="F78" s="76"/>
      <c r="G78" s="78" t="s">
        <v>104</v>
      </c>
      <c r="H78" s="79"/>
      <c r="I78" s="79"/>
      <c r="J78" s="78" t="s">
        <v>105</v>
      </c>
      <c r="K78" s="76"/>
      <c r="L78" s="76"/>
      <c r="M78" s="76"/>
      <c r="N78" s="76"/>
      <c r="O78" s="76"/>
    </row>
    <row r="79" spans="3:15" s="77" customFormat="1" hidden="1" x14ac:dyDescent="0.25">
      <c r="C79" s="76"/>
      <c r="D79" s="76"/>
      <c r="E79" s="76"/>
      <c r="F79" s="76"/>
      <c r="G79" s="78" t="s">
        <v>106</v>
      </c>
      <c r="H79" s="79"/>
      <c r="I79" s="79"/>
      <c r="J79" s="78" t="s">
        <v>107</v>
      </c>
      <c r="K79" s="76"/>
      <c r="L79" s="76"/>
      <c r="M79" s="76"/>
      <c r="N79" s="76"/>
      <c r="O79" s="76"/>
    </row>
    <row r="80" spans="3:15" s="77" customFormat="1" hidden="1" x14ac:dyDescent="0.25">
      <c r="C80" s="76"/>
      <c r="D80" s="76"/>
      <c r="E80" s="76"/>
      <c r="F80" s="76"/>
      <c r="G80" s="78" t="s">
        <v>108</v>
      </c>
      <c r="H80" s="79"/>
      <c r="I80" s="79"/>
      <c r="J80" s="78" t="s">
        <v>109</v>
      </c>
      <c r="K80" s="76"/>
      <c r="L80" s="76"/>
      <c r="M80" s="76"/>
      <c r="N80" s="76"/>
      <c r="O80" s="76"/>
    </row>
    <row r="81" spans="3:15" s="77" customFormat="1" hidden="1" x14ac:dyDescent="0.25">
      <c r="C81" s="76"/>
      <c r="D81" s="76"/>
      <c r="E81" s="76"/>
      <c r="F81" s="76"/>
      <c r="G81" s="78" t="s">
        <v>110</v>
      </c>
      <c r="H81" s="79"/>
      <c r="I81" s="79"/>
      <c r="J81" s="78" t="s">
        <v>111</v>
      </c>
      <c r="K81" s="76"/>
      <c r="L81" s="76"/>
      <c r="M81" s="76"/>
      <c r="N81" s="76"/>
      <c r="O81" s="76"/>
    </row>
    <row r="82" spans="3:15" s="77" customFormat="1" hidden="1" x14ac:dyDescent="0.25">
      <c r="C82" s="76"/>
      <c r="D82" s="76"/>
      <c r="E82" s="76"/>
      <c r="F82" s="76"/>
      <c r="G82" s="78" t="s">
        <v>112</v>
      </c>
      <c r="H82" s="79"/>
      <c r="I82" s="79"/>
      <c r="J82" s="78" t="s">
        <v>113</v>
      </c>
      <c r="K82" s="76"/>
      <c r="L82" s="76"/>
      <c r="M82" s="76"/>
      <c r="N82" s="76"/>
      <c r="O82" s="76"/>
    </row>
    <row r="83" spans="3:15" s="77" customFormat="1" hidden="1" x14ac:dyDescent="0.25">
      <c r="C83" s="76"/>
      <c r="D83" s="76"/>
      <c r="E83" s="76"/>
      <c r="F83" s="76"/>
      <c r="G83" s="78" t="s">
        <v>114</v>
      </c>
      <c r="H83" s="79"/>
      <c r="I83" s="79"/>
      <c r="J83" s="78" t="s">
        <v>115</v>
      </c>
      <c r="K83" s="76"/>
      <c r="L83" s="76"/>
      <c r="M83" s="76"/>
      <c r="N83" s="76"/>
      <c r="O83" s="76"/>
    </row>
    <row r="84" spans="3:15" hidden="1" x14ac:dyDescent="0.25">
      <c r="G84" s="78" t="s">
        <v>116</v>
      </c>
      <c r="H84" s="79"/>
      <c r="I84" s="79"/>
      <c r="J84" s="79"/>
      <c r="K84" s="76"/>
      <c r="L84" s="76"/>
    </row>
    <row r="85" spans="3:15" hidden="1" x14ac:dyDescent="0.25">
      <c r="G85" s="78" t="s">
        <v>117</v>
      </c>
      <c r="H85" s="79"/>
      <c r="I85" s="79"/>
      <c r="J85" s="79"/>
      <c r="K85" s="76"/>
      <c r="L85" s="76"/>
    </row>
    <row r="86" spans="3:15" hidden="1" x14ac:dyDescent="0.25">
      <c r="G86" s="78" t="s">
        <v>118</v>
      </c>
      <c r="H86" s="79"/>
      <c r="I86" s="79"/>
      <c r="J86" s="79"/>
      <c r="K86" s="76"/>
      <c r="L86" s="76"/>
    </row>
    <row r="87" spans="3:15" hidden="1" x14ac:dyDescent="0.25">
      <c r="G87" s="78" t="s">
        <v>119</v>
      </c>
      <c r="H87" s="79"/>
      <c r="I87" s="79"/>
      <c r="J87" s="79"/>
      <c r="K87" s="76"/>
      <c r="L87" s="76"/>
    </row>
    <row r="88" spans="3:15" hidden="1" x14ac:dyDescent="0.25">
      <c r="G88" s="78" t="s">
        <v>120</v>
      </c>
      <c r="H88" s="79"/>
      <c r="I88" s="79"/>
      <c r="J88" s="79"/>
      <c r="K88" s="76"/>
      <c r="L88" s="76"/>
    </row>
    <row r="89" spans="3:15" hidden="1" x14ac:dyDescent="0.25">
      <c r="G89" s="78" t="s">
        <v>121</v>
      </c>
      <c r="H89" s="79"/>
      <c r="I89" s="79"/>
      <c r="J89" s="79"/>
      <c r="K89" s="76"/>
      <c r="L89" s="76"/>
    </row>
    <row r="90" spans="3:15" hidden="1" x14ac:dyDescent="0.25">
      <c r="G90" s="78" t="s">
        <v>122</v>
      </c>
      <c r="H90" s="79"/>
      <c r="I90" s="79"/>
      <c r="J90" s="79"/>
      <c r="K90" s="76"/>
      <c r="L90" s="76"/>
    </row>
    <row r="91" spans="3:15" hidden="1" x14ac:dyDescent="0.25">
      <c r="G91" s="78" t="s">
        <v>123</v>
      </c>
      <c r="H91" s="79"/>
      <c r="I91" s="79"/>
      <c r="J91" s="79"/>
      <c r="K91" s="76"/>
      <c r="L91" s="76"/>
    </row>
    <row r="92" spans="3:15" hidden="1" x14ac:dyDescent="0.25">
      <c r="G92" s="78" t="s">
        <v>124</v>
      </c>
      <c r="H92" s="79"/>
      <c r="I92" s="79"/>
      <c r="J92" s="79"/>
      <c r="K92" s="76"/>
      <c r="L92" s="76"/>
    </row>
    <row r="93" spans="3:15" hidden="1" x14ac:dyDescent="0.25">
      <c r="G93" s="78" t="s">
        <v>125</v>
      </c>
      <c r="H93" s="79"/>
      <c r="I93" s="79"/>
      <c r="J93" s="79"/>
      <c r="K93" s="76"/>
      <c r="L93" s="76"/>
    </row>
    <row r="94" spans="3:15" hidden="1" x14ac:dyDescent="0.25">
      <c r="G94" s="78" t="s">
        <v>126</v>
      </c>
      <c r="H94" s="79"/>
      <c r="I94" s="79"/>
      <c r="J94" s="79"/>
    </row>
    <row r="95" spans="3:15" hidden="1" x14ac:dyDescent="0.25">
      <c r="G95" s="78" t="s">
        <v>127</v>
      </c>
      <c r="H95" s="79"/>
      <c r="I95" s="79"/>
      <c r="J95" s="79"/>
    </row>
    <row r="96" spans="3:15" hidden="1" x14ac:dyDescent="0.25">
      <c r="G96" s="78" t="s">
        <v>128</v>
      </c>
      <c r="H96" s="79"/>
      <c r="I96" s="79"/>
      <c r="J96" s="79"/>
    </row>
    <row r="97" spans="7:10" hidden="1" x14ac:dyDescent="0.25">
      <c r="G97" s="78" t="s">
        <v>129</v>
      </c>
      <c r="H97" s="79"/>
      <c r="I97" s="79"/>
      <c r="J97" s="79"/>
    </row>
    <row r="98" spans="7:10" hidden="1" x14ac:dyDescent="0.25">
      <c r="G98" s="78" t="s">
        <v>130</v>
      </c>
      <c r="H98" s="79"/>
      <c r="I98" s="79"/>
      <c r="J98" s="79"/>
    </row>
    <row r="99" spans="7:10" hidden="1" x14ac:dyDescent="0.25"/>
    <row r="100" spans="7:10" hidden="1" x14ac:dyDescent="0.25"/>
    <row r="101" spans="7:10" hidden="1" x14ac:dyDescent="0.25"/>
  </sheetData>
  <sheetProtection algorithmName="SHA-512" hashValue="Upn1VQrwPpUI0So8QtdXqP3hZeAEZHWsR/TzrY+oTEr9eT/LTixKeLJwATvaIw6jVRbwQRGU9Wic/k3E9PW1sQ==" saltValue="Yizf2DtYMTP2e7wvNMeeHg==" spinCount="100000" sheet="1" formatCells="0" formatColumns="0" formatRows="0" insertRows="0" deleteRows="0"/>
  <mergeCells count="86">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C55:F55"/>
    <mergeCell ref="G55:J55"/>
    <mergeCell ref="K55:O55"/>
    <mergeCell ref="C56:F56"/>
    <mergeCell ref="G56:J56"/>
    <mergeCell ref="K56:O56"/>
    <mergeCell ref="C57:F57"/>
    <mergeCell ref="G57:J57"/>
    <mergeCell ref="K57:O57"/>
    <mergeCell ref="C58:F58"/>
    <mergeCell ref="G58:J58"/>
    <mergeCell ref="K58:O58"/>
    <mergeCell ref="C62:O62"/>
    <mergeCell ref="C63:O63"/>
    <mergeCell ref="C59:F59"/>
    <mergeCell ref="G59:J59"/>
    <mergeCell ref="K59:O59"/>
    <mergeCell ref="C60:F60"/>
    <mergeCell ref="G60:J60"/>
    <mergeCell ref="K60:O60"/>
  </mergeCells>
  <dataValidations count="5">
    <dataValidation type="list" allowBlank="1" showInputMessage="1" showErrorMessage="1" sqref="E20:G22" xr:uid="{6453B491-A560-4312-996A-CC340ABDC8C6}">
      <formula1>$J$75:$J$76</formula1>
    </dataValidation>
    <dataValidation type="list" allowBlank="1" showInputMessage="1" showErrorMessage="1" sqref="J20:K22" xr:uid="{CB6F3BA4-A2C4-4198-B727-0A96E6236E64}">
      <formula1>$J$77:$J$83</formula1>
    </dataValidation>
    <dataValidation type="list" allowBlank="1" showInputMessage="1" showErrorMessage="1" sqref="J17:K17" xr:uid="{D63D1DD2-724A-477F-8CFD-BC867DDF9A63}">
      <formula1>$J$72:$J$74</formula1>
    </dataValidation>
    <dataValidation type="list" allowBlank="1" showInputMessage="1" showErrorMessage="1" sqref="E12:H12" xr:uid="{352C1ABA-6483-49E2-94B6-C74B58334A9A}">
      <formula1>$G$72:$G$75</formula1>
    </dataValidation>
    <dataValidation type="list" allowBlank="1" showInputMessage="1" showErrorMessage="1" sqref="E13:O13" xr:uid="{36D5D908-1082-4A82-8EEC-53A92F5AEDE4}">
      <formula1>$G$76:$G$98</formula1>
    </dataValidation>
  </dataValidations>
  <hyperlinks>
    <hyperlink ref="B2:C4" location="'MATRIZ DE INDICADORES'!A1" display="    REGRESAR" xr:uid="{9D84BB7B-9A24-416F-8ABA-F4413FE9B94E}"/>
  </hyperlinks>
  <pageMargins left="0.70866141732283472" right="0.70866141732283472" top="0.74803149606299213" bottom="0.74803149606299213" header="0.31496062992125984" footer="0.31496062992125984"/>
  <pageSetup paperSize="5" scale="39"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macro="[0]!PORCENTAJE">
                <anchor moveWithCells="1">
                  <from>
                    <xdr:col>5</xdr:col>
                    <xdr:colOff>670560</xdr:colOff>
                    <xdr:row>16</xdr:row>
                    <xdr:rowOff>121920</xdr:rowOff>
                  </from>
                  <to>
                    <xdr:col>6</xdr:col>
                    <xdr:colOff>518160</xdr:colOff>
                    <xdr:row>16</xdr:row>
                    <xdr:rowOff>312420</xdr:rowOff>
                  </to>
                </anchor>
              </controlPr>
            </control>
          </mc:Choice>
        </mc:AlternateContent>
        <mc:AlternateContent xmlns:mc="http://schemas.openxmlformats.org/markup-compatibility/2006">
          <mc:Choice Requires="x14">
            <control shapeId="8194" r:id="rId5" name="Option Button 2">
              <controlPr defaultSize="0" autoFill="0" autoLine="0" autoPict="0" macro="[0]!RELATIVO">
                <anchor moveWithCells="1">
                  <from>
                    <xdr:col>4</xdr:col>
                    <xdr:colOff>464820</xdr:colOff>
                    <xdr:row>16</xdr:row>
                    <xdr:rowOff>106680</xdr:rowOff>
                  </from>
                  <to>
                    <xdr:col>5</xdr:col>
                    <xdr:colOff>7620</xdr:colOff>
                    <xdr:row>16</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2CF6019-FD15-439B-80B0-1143B90B97A0}">
          <x14:formula1>
            <xm:f>ITEM!$A$1:$A$4</xm:f>
          </x14:formula1>
          <xm:sqref>J23:K24 N23:O24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20A9-9866-425E-A887-C1F385D16B51}">
  <sheetPr codeName="Hoja83">
    <tabColor rgb="FFEDE394"/>
    <pageSetUpPr fitToPage="1"/>
  </sheetPr>
  <dimension ref="A1:AB101"/>
  <sheetViews>
    <sheetView view="pageBreakPreview" topLeftCell="A40" zoomScale="70" zoomScaleNormal="80" zoomScaleSheetLayoutView="70" workbookViewId="0">
      <selection activeCell="K54" sqref="K54:O60"/>
    </sheetView>
  </sheetViews>
  <sheetFormatPr baseColWidth="10" defaultColWidth="11.44140625" defaultRowHeight="15" x14ac:dyDescent="0.25"/>
  <cols>
    <col min="1" max="1" width="4" style="80" customWidth="1"/>
    <col min="2" max="2" width="6.6640625" style="80" customWidth="1"/>
    <col min="3" max="3" width="24.88671875" style="26" customWidth="1"/>
    <col min="4" max="4" width="15.109375" style="26" customWidth="1"/>
    <col min="5" max="5" width="17" style="26" customWidth="1"/>
    <col min="6" max="6" width="15.109375" style="26" customWidth="1"/>
    <col min="7" max="7" width="14" style="26" customWidth="1"/>
    <col min="8" max="8" width="11.44140625" style="26"/>
    <col min="9" max="9" width="12.88671875" style="26" customWidth="1"/>
    <col min="10" max="10" width="15.5546875" style="26" customWidth="1"/>
    <col min="11" max="11" width="14.44140625" style="26" customWidth="1"/>
    <col min="12" max="12" width="17.109375" style="26" customWidth="1"/>
    <col min="13" max="13" width="19.6640625" style="26" customWidth="1"/>
    <col min="14" max="14" width="18" style="26" customWidth="1"/>
    <col min="15" max="15" width="15.33203125" style="26" customWidth="1"/>
    <col min="16" max="16" width="6.6640625" style="80" customWidth="1"/>
    <col min="17" max="16384" width="11.44140625" style="80"/>
  </cols>
  <sheetData>
    <row r="1" spans="2:16" s="57" customFormat="1" ht="8.25" customHeight="1" x14ac:dyDescent="0.3">
      <c r="C1" s="58"/>
      <c r="D1" s="58"/>
      <c r="E1" s="58"/>
      <c r="F1" s="58"/>
      <c r="G1" s="58"/>
      <c r="H1" s="58"/>
      <c r="I1" s="58"/>
      <c r="J1" s="58"/>
      <c r="K1" s="58"/>
      <c r="L1" s="58"/>
      <c r="M1" s="58"/>
      <c r="N1" s="58"/>
      <c r="O1" s="58"/>
    </row>
    <row r="2" spans="2:16" s="57" customFormat="1" ht="15.75" customHeight="1" x14ac:dyDescent="0.3">
      <c r="B2" s="230" t="s">
        <v>65</v>
      </c>
      <c r="C2" s="230"/>
      <c r="D2" s="59"/>
      <c r="E2" s="59"/>
      <c r="F2" s="59"/>
      <c r="G2" s="59"/>
      <c r="H2" s="59"/>
      <c r="I2" s="59"/>
      <c r="J2" s="59"/>
      <c r="K2" s="59"/>
      <c r="L2" s="59"/>
      <c r="M2" s="59"/>
      <c r="N2" s="59"/>
      <c r="O2" s="59"/>
      <c r="P2" s="60"/>
    </row>
    <row r="3" spans="2:16" s="57" customFormat="1" ht="15.75" customHeight="1" x14ac:dyDescent="0.3">
      <c r="B3" s="230"/>
      <c r="C3" s="230"/>
      <c r="D3" s="59"/>
      <c r="E3" s="59"/>
      <c r="F3" s="59"/>
      <c r="G3" s="59"/>
      <c r="H3" s="59"/>
      <c r="I3" s="59"/>
      <c r="J3" s="59"/>
      <c r="K3" s="59"/>
      <c r="L3" s="59"/>
      <c r="M3" s="59"/>
      <c r="N3" s="59"/>
      <c r="O3" s="59"/>
      <c r="P3" s="60"/>
    </row>
    <row r="4" spans="2:16" s="57" customFormat="1" ht="15" customHeight="1" x14ac:dyDescent="0.3">
      <c r="B4" s="230"/>
      <c r="C4" s="230"/>
      <c r="D4" s="59"/>
      <c r="E4" s="59"/>
      <c r="F4" s="59"/>
      <c r="G4" s="59"/>
      <c r="H4" s="59"/>
      <c r="I4" s="59"/>
      <c r="J4" s="59"/>
      <c r="K4" s="59"/>
      <c r="L4" s="59"/>
      <c r="M4" s="59"/>
      <c r="N4" s="59"/>
      <c r="O4" s="59"/>
      <c r="P4" s="60"/>
    </row>
    <row r="5" spans="2:16" s="57" customFormat="1" ht="24.75" customHeight="1" x14ac:dyDescent="0.3">
      <c r="B5" s="60"/>
      <c r="C5" s="231"/>
      <c r="D5" s="232"/>
      <c r="E5" s="237" t="s">
        <v>0</v>
      </c>
      <c r="F5" s="110"/>
      <c r="G5" s="110"/>
      <c r="H5" s="110"/>
      <c r="I5" s="110"/>
      <c r="J5" s="110"/>
      <c r="K5" s="110"/>
      <c r="L5" s="111"/>
      <c r="M5" s="112" t="s">
        <v>155</v>
      </c>
      <c r="N5" s="112"/>
      <c r="O5" s="113"/>
      <c r="P5" s="60"/>
    </row>
    <row r="6" spans="2:16" s="57" customFormat="1" ht="27" customHeight="1" x14ac:dyDescent="0.3">
      <c r="B6" s="61"/>
      <c r="C6" s="233"/>
      <c r="D6" s="234"/>
      <c r="E6" s="237" t="s">
        <v>2</v>
      </c>
      <c r="F6" s="110"/>
      <c r="G6" s="110"/>
      <c r="H6" s="110"/>
      <c r="I6" s="110"/>
      <c r="J6" s="110"/>
      <c r="K6" s="110"/>
      <c r="L6" s="111"/>
      <c r="M6" s="110" t="s">
        <v>131</v>
      </c>
      <c r="N6" s="110"/>
      <c r="O6" s="111"/>
      <c r="P6" s="60"/>
    </row>
    <row r="7" spans="2:16" s="57" customFormat="1" ht="30" customHeight="1" x14ac:dyDescent="0.3">
      <c r="B7" s="60"/>
      <c r="C7" s="233"/>
      <c r="D7" s="234"/>
      <c r="E7" s="238" t="s">
        <v>143</v>
      </c>
      <c r="F7" s="239"/>
      <c r="G7" s="239"/>
      <c r="H7" s="239"/>
      <c r="I7" s="239"/>
      <c r="J7" s="239"/>
      <c r="K7" s="239"/>
      <c r="L7" s="240"/>
      <c r="M7" s="112" t="s">
        <v>153</v>
      </c>
      <c r="N7" s="112"/>
      <c r="O7" s="113"/>
      <c r="P7" s="60"/>
    </row>
    <row r="8" spans="2:16" s="57" customFormat="1" ht="25.5" customHeight="1" x14ac:dyDescent="0.3">
      <c r="B8" s="60"/>
      <c r="C8" s="235"/>
      <c r="D8" s="236"/>
      <c r="E8" s="241"/>
      <c r="F8" s="242"/>
      <c r="G8" s="242"/>
      <c r="H8" s="242"/>
      <c r="I8" s="242"/>
      <c r="J8" s="242"/>
      <c r="K8" s="242"/>
      <c r="L8" s="243"/>
      <c r="M8" s="110" t="s">
        <v>156</v>
      </c>
      <c r="N8" s="110"/>
      <c r="O8" s="111"/>
      <c r="P8" s="60"/>
    </row>
    <row r="9" spans="2:16" s="57" customFormat="1" ht="15.75" customHeight="1" x14ac:dyDescent="0.3">
      <c r="B9" s="60"/>
      <c r="C9" s="222" t="s">
        <v>28</v>
      </c>
      <c r="D9" s="222"/>
      <c r="E9" s="222"/>
      <c r="F9" s="222"/>
      <c r="G9" s="222"/>
      <c r="H9" s="222"/>
      <c r="I9" s="222"/>
      <c r="J9" s="222"/>
      <c r="K9" s="222"/>
      <c r="L9" s="222"/>
      <c r="M9" s="222"/>
      <c r="N9" s="222"/>
      <c r="O9" s="222"/>
      <c r="P9" s="60"/>
    </row>
    <row r="10" spans="2:16" s="57" customFormat="1" ht="15.75" customHeight="1" x14ac:dyDescent="0.3">
      <c r="B10" s="60"/>
      <c r="C10" s="223" t="s">
        <v>66</v>
      </c>
      <c r="D10" s="223"/>
      <c r="E10" s="223"/>
      <c r="F10" s="223"/>
      <c r="G10" s="223"/>
      <c r="H10" s="223"/>
      <c r="I10" s="223"/>
      <c r="J10" s="223"/>
      <c r="K10" s="223"/>
      <c r="L10" s="223"/>
      <c r="M10" s="223"/>
      <c r="N10" s="223"/>
      <c r="O10" s="223"/>
      <c r="P10" s="60"/>
    </row>
    <row r="11" spans="2:16" s="57" customFormat="1" ht="15" customHeight="1" x14ac:dyDescent="0.3">
      <c r="B11" s="60"/>
      <c r="C11" s="223"/>
      <c r="D11" s="223"/>
      <c r="E11" s="223"/>
      <c r="F11" s="223"/>
      <c r="G11" s="223"/>
      <c r="H11" s="223"/>
      <c r="I11" s="223"/>
      <c r="J11" s="223"/>
      <c r="K11" s="223"/>
      <c r="L11" s="223"/>
      <c r="M11" s="223"/>
      <c r="N11" s="223"/>
      <c r="O11" s="223"/>
      <c r="P11" s="60"/>
    </row>
    <row r="12" spans="2:16" s="57" customFormat="1" ht="30" customHeight="1" x14ac:dyDescent="0.3">
      <c r="B12" s="60"/>
      <c r="C12" s="224" t="s">
        <v>67</v>
      </c>
      <c r="D12" s="224"/>
      <c r="E12" s="225" t="s">
        <v>94</v>
      </c>
      <c r="F12" s="225"/>
      <c r="G12" s="225"/>
      <c r="H12" s="225"/>
      <c r="I12" s="224" t="s">
        <v>68</v>
      </c>
      <c r="J12" s="224"/>
      <c r="K12" s="226" t="s">
        <v>163</v>
      </c>
      <c r="L12" s="226"/>
      <c r="M12" s="226"/>
      <c r="N12" s="226"/>
      <c r="O12" s="226"/>
      <c r="P12" s="60"/>
    </row>
    <row r="13" spans="2:16" s="57" customFormat="1" x14ac:dyDescent="0.3">
      <c r="B13" s="60"/>
      <c r="C13" s="176" t="s">
        <v>8</v>
      </c>
      <c r="D13" s="176"/>
      <c r="E13" s="227" t="s">
        <v>118</v>
      </c>
      <c r="F13" s="228"/>
      <c r="G13" s="228"/>
      <c r="H13" s="228"/>
      <c r="I13" s="228"/>
      <c r="J13" s="228"/>
      <c r="K13" s="228"/>
      <c r="L13" s="228"/>
      <c r="M13" s="228"/>
      <c r="N13" s="228"/>
      <c r="O13" s="228"/>
      <c r="P13" s="60"/>
    </row>
    <row r="14" spans="2:16" s="57" customFormat="1" x14ac:dyDescent="0.3">
      <c r="B14" s="60"/>
      <c r="C14" s="176" t="s">
        <v>69</v>
      </c>
      <c r="D14" s="176"/>
      <c r="E14" s="227" t="s">
        <v>225</v>
      </c>
      <c r="F14" s="227"/>
      <c r="G14" s="227"/>
      <c r="H14" s="227"/>
      <c r="I14" s="227"/>
      <c r="J14" s="227"/>
      <c r="K14" s="227"/>
      <c r="L14" s="227"/>
      <c r="M14" s="227"/>
      <c r="N14" s="227"/>
      <c r="O14" s="227"/>
      <c r="P14" s="60"/>
    </row>
    <row r="15" spans="2:16" s="57" customFormat="1" x14ac:dyDescent="0.3">
      <c r="B15" s="60"/>
      <c r="C15" s="229"/>
      <c r="D15" s="180"/>
      <c r="E15" s="180"/>
      <c r="F15" s="180"/>
      <c r="G15" s="180"/>
      <c r="H15" s="180"/>
      <c r="I15" s="180"/>
      <c r="J15" s="180"/>
      <c r="K15" s="180"/>
      <c r="L15" s="180"/>
      <c r="M15" s="180"/>
      <c r="N15" s="180"/>
      <c r="O15" s="181"/>
      <c r="P15" s="60"/>
    </row>
    <row r="16" spans="2:16" s="57" customFormat="1" x14ac:dyDescent="0.3">
      <c r="B16" s="60"/>
      <c r="C16" s="178" t="s">
        <v>70</v>
      </c>
      <c r="D16" s="178"/>
      <c r="E16" s="178"/>
      <c r="F16" s="178"/>
      <c r="G16" s="178"/>
      <c r="H16" s="178"/>
      <c r="I16" s="178"/>
      <c r="J16" s="178"/>
      <c r="K16" s="178"/>
      <c r="L16" s="178"/>
      <c r="M16" s="178"/>
      <c r="N16" s="178"/>
      <c r="O16" s="178"/>
      <c r="P16" s="60"/>
    </row>
    <row r="17" spans="2:16" s="57" customFormat="1" ht="36" customHeight="1" x14ac:dyDescent="0.3">
      <c r="B17" s="60"/>
      <c r="C17" s="176" t="s">
        <v>71</v>
      </c>
      <c r="D17" s="176"/>
      <c r="E17" s="218">
        <v>1</v>
      </c>
      <c r="F17" s="219"/>
      <c r="G17" s="220"/>
      <c r="H17" s="176" t="s">
        <v>16</v>
      </c>
      <c r="I17" s="176"/>
      <c r="J17" s="211" t="s">
        <v>97</v>
      </c>
      <c r="K17" s="213"/>
      <c r="L17" s="176" t="s">
        <v>18</v>
      </c>
      <c r="M17" s="176"/>
      <c r="N17" s="221">
        <v>1</v>
      </c>
      <c r="O17" s="221"/>
      <c r="P17" s="158"/>
    </row>
    <row r="18" spans="2:16" s="57" customFormat="1" ht="38.25" customHeight="1" x14ac:dyDescent="0.3">
      <c r="B18" s="60"/>
      <c r="C18" s="176" t="s">
        <v>72</v>
      </c>
      <c r="D18" s="176"/>
      <c r="E18" s="176" t="s">
        <v>73</v>
      </c>
      <c r="F18" s="176"/>
      <c r="G18" s="211" t="s">
        <v>226</v>
      </c>
      <c r="H18" s="212"/>
      <c r="I18" s="212"/>
      <c r="J18" s="212"/>
      <c r="K18" s="213"/>
      <c r="L18" s="189" t="s">
        <v>77</v>
      </c>
      <c r="M18" s="190"/>
      <c r="N18" s="214" t="s">
        <v>137</v>
      </c>
      <c r="O18" s="215"/>
      <c r="P18" s="158"/>
    </row>
    <row r="19" spans="2:16" s="57" customFormat="1" ht="31.5" customHeight="1" x14ac:dyDescent="0.3">
      <c r="B19" s="60"/>
      <c r="C19" s="176"/>
      <c r="D19" s="176"/>
      <c r="E19" s="176" t="s">
        <v>74</v>
      </c>
      <c r="F19" s="176"/>
      <c r="G19" s="211" t="s">
        <v>227</v>
      </c>
      <c r="H19" s="212"/>
      <c r="I19" s="212"/>
      <c r="J19" s="212"/>
      <c r="K19" s="213"/>
      <c r="L19" s="193"/>
      <c r="M19" s="194"/>
      <c r="N19" s="216"/>
      <c r="O19" s="217"/>
      <c r="P19" s="60"/>
    </row>
    <row r="20" spans="2:16" s="57" customFormat="1" ht="15.75" customHeight="1" x14ac:dyDescent="0.3">
      <c r="B20" s="60"/>
      <c r="C20" s="189" t="s">
        <v>75</v>
      </c>
      <c r="D20" s="190"/>
      <c r="E20" s="195" t="s">
        <v>99</v>
      </c>
      <c r="F20" s="196"/>
      <c r="G20" s="197"/>
      <c r="H20" s="204" t="s">
        <v>76</v>
      </c>
      <c r="I20" s="186"/>
      <c r="J20" s="195" t="s">
        <v>103</v>
      </c>
      <c r="K20" s="197"/>
      <c r="L20" s="208" t="s">
        <v>138</v>
      </c>
      <c r="M20" s="209"/>
      <c r="N20" s="209"/>
      <c r="O20" s="210"/>
      <c r="P20" s="60"/>
    </row>
    <row r="21" spans="2:16" s="57" customFormat="1" ht="15.75" customHeight="1" x14ac:dyDescent="0.3">
      <c r="B21" s="60"/>
      <c r="C21" s="191"/>
      <c r="D21" s="192"/>
      <c r="E21" s="198"/>
      <c r="F21" s="199"/>
      <c r="G21" s="200"/>
      <c r="H21" s="205"/>
      <c r="I21" s="206"/>
      <c r="J21" s="198"/>
      <c r="K21" s="200"/>
      <c r="L21" s="11" t="s">
        <v>139</v>
      </c>
      <c r="M21" s="11" t="s">
        <v>140</v>
      </c>
      <c r="N21" s="11" t="s">
        <v>141</v>
      </c>
      <c r="O21" s="11" t="s">
        <v>142</v>
      </c>
      <c r="P21" s="60"/>
    </row>
    <row r="22" spans="2:16" s="57" customFormat="1" ht="15.75" customHeight="1" x14ac:dyDescent="0.25">
      <c r="B22" s="60"/>
      <c r="C22" s="193"/>
      <c r="D22" s="194"/>
      <c r="E22" s="201"/>
      <c r="F22" s="202"/>
      <c r="G22" s="203"/>
      <c r="H22" s="207"/>
      <c r="I22" s="188"/>
      <c r="J22" s="201"/>
      <c r="K22" s="203"/>
      <c r="L22" s="62" t="s">
        <v>275</v>
      </c>
      <c r="M22" s="63" t="s">
        <v>286</v>
      </c>
      <c r="N22" s="81" t="s">
        <v>287</v>
      </c>
      <c r="O22" s="65" t="s">
        <v>276</v>
      </c>
      <c r="P22" s="60"/>
    </row>
    <row r="23" spans="2:16" s="57" customFormat="1" ht="26.25" customHeight="1" x14ac:dyDescent="0.3">
      <c r="B23" s="60"/>
      <c r="C23" s="176" t="s">
        <v>78</v>
      </c>
      <c r="D23" s="176"/>
      <c r="E23" s="244" t="s">
        <v>228</v>
      </c>
      <c r="F23" s="244"/>
      <c r="G23" s="244"/>
      <c r="H23" s="185" t="s">
        <v>79</v>
      </c>
      <c r="I23" s="186"/>
      <c r="J23" s="175" t="s">
        <v>62</v>
      </c>
      <c r="K23" s="175"/>
      <c r="L23" s="176" t="s">
        <v>80</v>
      </c>
      <c r="M23" s="176"/>
      <c r="N23" s="175" t="s">
        <v>62</v>
      </c>
      <c r="O23" s="175"/>
      <c r="P23" s="60"/>
    </row>
    <row r="24" spans="2:16" s="57" customFormat="1" ht="26.25" customHeight="1" x14ac:dyDescent="0.3">
      <c r="B24" s="60"/>
      <c r="C24" s="176" t="s">
        <v>81</v>
      </c>
      <c r="D24" s="176"/>
      <c r="E24" s="244" t="s">
        <v>229</v>
      </c>
      <c r="F24" s="244"/>
      <c r="G24" s="244"/>
      <c r="H24" s="187"/>
      <c r="I24" s="188"/>
      <c r="J24" s="175"/>
      <c r="K24" s="175"/>
      <c r="L24" s="176"/>
      <c r="M24" s="176"/>
      <c r="N24" s="175"/>
      <c r="O24" s="175"/>
      <c r="P24" s="60"/>
    </row>
    <row r="25" spans="2:16" s="57" customFormat="1" ht="15.75" customHeight="1" x14ac:dyDescent="0.3">
      <c r="B25" s="60"/>
      <c r="C25" s="66"/>
      <c r="D25" s="66"/>
      <c r="E25" s="22"/>
      <c r="F25" s="22"/>
      <c r="G25" s="66"/>
      <c r="H25" s="66"/>
      <c r="I25" s="66"/>
      <c r="J25" s="22"/>
      <c r="K25" s="22"/>
      <c r="L25" s="66"/>
      <c r="M25" s="66"/>
      <c r="N25" s="22"/>
      <c r="O25" s="22"/>
      <c r="P25" s="60"/>
    </row>
    <row r="26" spans="2:16" s="57" customFormat="1" ht="15" customHeight="1" x14ac:dyDescent="0.3">
      <c r="B26" s="60"/>
      <c r="C26" s="178" t="s">
        <v>82</v>
      </c>
      <c r="D26" s="178"/>
      <c r="E26" s="178"/>
      <c r="F26" s="178"/>
      <c r="G26" s="178"/>
      <c r="H26" s="178"/>
      <c r="I26" s="178"/>
      <c r="J26" s="179"/>
      <c r="K26" s="179"/>
      <c r="L26" s="179"/>
      <c r="M26" s="179"/>
      <c r="N26" s="179"/>
      <c r="O26" s="179"/>
      <c r="P26" s="60"/>
    </row>
    <row r="27" spans="2:16" s="57" customFormat="1" ht="15" customHeight="1" x14ac:dyDescent="0.3">
      <c r="B27" s="60"/>
      <c r="C27" s="180"/>
      <c r="D27" s="180"/>
      <c r="E27" s="180"/>
      <c r="F27" s="180"/>
      <c r="G27" s="180"/>
      <c r="H27" s="180"/>
      <c r="I27" s="181"/>
      <c r="J27" s="182" t="s">
        <v>83</v>
      </c>
      <c r="K27" s="183"/>
      <c r="L27" s="183"/>
      <c r="M27" s="183"/>
      <c r="N27" s="183"/>
      <c r="O27" s="183"/>
      <c r="P27" s="158"/>
    </row>
    <row r="28" spans="2:16" s="57" customFormat="1" ht="59.4" customHeight="1" x14ac:dyDescent="0.3">
      <c r="B28" s="60"/>
      <c r="C28" s="180"/>
      <c r="D28" s="180"/>
      <c r="E28" s="180"/>
      <c r="F28" s="180"/>
      <c r="G28" s="180"/>
      <c r="H28" s="180"/>
      <c r="I28" s="181"/>
      <c r="J28" s="159" t="s">
        <v>304</v>
      </c>
      <c r="K28" s="160"/>
      <c r="L28" s="160"/>
      <c r="M28" s="160"/>
      <c r="N28" s="160"/>
      <c r="O28" s="160"/>
      <c r="P28" s="158"/>
    </row>
    <row r="29" spans="2:16" s="57" customFormat="1" ht="67.2" customHeight="1" x14ac:dyDescent="0.3">
      <c r="B29" s="60"/>
      <c r="C29" s="180"/>
      <c r="D29" s="180"/>
      <c r="E29" s="180"/>
      <c r="F29" s="180"/>
      <c r="G29" s="180"/>
      <c r="H29" s="180"/>
      <c r="I29" s="181"/>
      <c r="J29" s="161"/>
      <c r="K29" s="162"/>
      <c r="L29" s="162"/>
      <c r="M29" s="162"/>
      <c r="N29" s="162"/>
      <c r="O29" s="162"/>
      <c r="P29" s="60"/>
    </row>
    <row r="30" spans="2:16" s="57" customFormat="1" ht="126" customHeight="1" x14ac:dyDescent="0.3">
      <c r="B30" s="60"/>
      <c r="C30" s="180"/>
      <c r="D30" s="180"/>
      <c r="E30" s="180"/>
      <c r="F30" s="180"/>
      <c r="G30" s="180"/>
      <c r="H30" s="180"/>
      <c r="I30" s="181"/>
      <c r="J30" s="161"/>
      <c r="K30" s="162"/>
      <c r="L30" s="162"/>
      <c r="M30" s="162"/>
      <c r="N30" s="162"/>
      <c r="O30" s="162"/>
      <c r="P30" s="60"/>
    </row>
    <row r="31" spans="2:16" s="57" customFormat="1" ht="108" customHeight="1" x14ac:dyDescent="0.3">
      <c r="B31" s="60"/>
      <c r="C31" s="180"/>
      <c r="D31" s="180"/>
      <c r="E31" s="180"/>
      <c r="F31" s="180"/>
      <c r="G31" s="180"/>
      <c r="H31" s="180"/>
      <c r="I31" s="181"/>
      <c r="J31" s="161"/>
      <c r="K31" s="162"/>
      <c r="L31" s="162"/>
      <c r="M31" s="162"/>
      <c r="N31" s="162"/>
      <c r="O31" s="162"/>
      <c r="P31" s="60"/>
    </row>
    <row r="32" spans="2:16" s="57" customFormat="1" ht="67.8" customHeight="1" x14ac:dyDescent="0.3">
      <c r="B32" s="60"/>
      <c r="C32" s="180"/>
      <c r="D32" s="180"/>
      <c r="E32" s="180"/>
      <c r="F32" s="180"/>
      <c r="G32" s="180"/>
      <c r="H32" s="180"/>
      <c r="I32" s="181"/>
      <c r="J32" s="161"/>
      <c r="K32" s="162"/>
      <c r="L32" s="162"/>
      <c r="M32" s="162"/>
      <c r="N32" s="162"/>
      <c r="O32" s="162"/>
      <c r="P32" s="60"/>
    </row>
    <row r="33" spans="2:16" s="57" customFormat="1" ht="17.399999999999999" customHeight="1" x14ac:dyDescent="0.3">
      <c r="B33" s="60"/>
      <c r="C33" s="180"/>
      <c r="D33" s="180"/>
      <c r="E33" s="180"/>
      <c r="F33" s="180"/>
      <c r="G33" s="180"/>
      <c r="H33" s="180"/>
      <c r="I33" s="181"/>
      <c r="J33" s="163"/>
      <c r="K33" s="164"/>
      <c r="L33" s="164"/>
      <c r="M33" s="164"/>
      <c r="N33" s="164"/>
      <c r="O33" s="164"/>
      <c r="P33" s="60"/>
    </row>
    <row r="34" spans="2:16" s="57" customFormat="1" ht="15.75" customHeight="1" x14ac:dyDescent="0.3">
      <c r="B34" s="60"/>
      <c r="C34" s="180"/>
      <c r="D34" s="180"/>
      <c r="E34" s="180"/>
      <c r="F34" s="180"/>
      <c r="G34" s="180"/>
      <c r="H34" s="180"/>
      <c r="I34" s="181"/>
      <c r="J34" s="165" t="s">
        <v>84</v>
      </c>
      <c r="K34" s="166"/>
      <c r="L34" s="166"/>
      <c r="M34" s="166"/>
      <c r="N34" s="166"/>
      <c r="O34" s="166"/>
      <c r="P34" s="60"/>
    </row>
    <row r="35" spans="2:16" s="57" customFormat="1" ht="16.5" customHeight="1" x14ac:dyDescent="0.3">
      <c r="B35" s="60"/>
      <c r="C35" s="180"/>
      <c r="D35" s="180"/>
      <c r="E35" s="180"/>
      <c r="F35" s="180"/>
      <c r="G35" s="180"/>
      <c r="H35" s="180"/>
      <c r="I35" s="181"/>
      <c r="J35" s="159" t="s">
        <v>303</v>
      </c>
      <c r="K35" s="160"/>
      <c r="L35" s="160"/>
      <c r="M35" s="160"/>
      <c r="N35" s="160"/>
      <c r="O35" s="160"/>
      <c r="P35" s="60"/>
    </row>
    <row r="36" spans="2:16" s="57" customFormat="1" ht="15.75" customHeight="1" x14ac:dyDescent="0.3">
      <c r="B36" s="60"/>
      <c r="C36" s="180"/>
      <c r="D36" s="180"/>
      <c r="E36" s="180"/>
      <c r="F36" s="180"/>
      <c r="G36" s="180"/>
      <c r="H36" s="180"/>
      <c r="I36" s="181"/>
      <c r="J36" s="161"/>
      <c r="K36" s="162"/>
      <c r="L36" s="162"/>
      <c r="M36" s="162"/>
      <c r="N36" s="162"/>
      <c r="O36" s="162"/>
      <c r="P36" s="60"/>
    </row>
    <row r="37" spans="2:16" s="57" customFormat="1" ht="15.75" customHeight="1" x14ac:dyDescent="0.3">
      <c r="B37" s="60"/>
      <c r="C37" s="180"/>
      <c r="D37" s="180"/>
      <c r="E37" s="180"/>
      <c r="F37" s="180"/>
      <c r="G37" s="180"/>
      <c r="H37" s="180"/>
      <c r="I37" s="181"/>
      <c r="J37" s="161"/>
      <c r="K37" s="162"/>
      <c r="L37" s="162"/>
      <c r="M37" s="162"/>
      <c r="N37" s="162"/>
      <c r="O37" s="162"/>
      <c r="P37" s="60"/>
    </row>
    <row r="38" spans="2:16" s="57" customFormat="1" ht="15.75" customHeight="1" x14ac:dyDescent="0.3">
      <c r="B38" s="60"/>
      <c r="C38" s="180"/>
      <c r="D38" s="180"/>
      <c r="E38" s="180"/>
      <c r="F38" s="180"/>
      <c r="G38" s="180"/>
      <c r="H38" s="180"/>
      <c r="I38" s="181"/>
      <c r="J38" s="161"/>
      <c r="K38" s="162"/>
      <c r="L38" s="162"/>
      <c r="M38" s="162"/>
      <c r="N38" s="162"/>
      <c r="O38" s="162"/>
      <c r="P38" s="60"/>
    </row>
    <row r="39" spans="2:16" s="57" customFormat="1" ht="25.8" customHeight="1" x14ac:dyDescent="0.3">
      <c r="B39" s="60"/>
      <c r="C39" s="180"/>
      <c r="D39" s="180"/>
      <c r="E39" s="180"/>
      <c r="F39" s="180"/>
      <c r="G39" s="180"/>
      <c r="H39" s="180"/>
      <c r="I39" s="181"/>
      <c r="J39" s="161"/>
      <c r="K39" s="162"/>
      <c r="L39" s="162"/>
      <c r="M39" s="162"/>
      <c r="N39" s="162"/>
      <c r="O39" s="162"/>
      <c r="P39" s="60"/>
    </row>
    <row r="40" spans="2:16" s="57" customFormat="1" ht="16.5" customHeight="1" x14ac:dyDescent="0.3">
      <c r="B40" s="60"/>
      <c r="C40" s="180"/>
      <c r="D40" s="180"/>
      <c r="E40" s="180"/>
      <c r="F40" s="180"/>
      <c r="G40" s="180"/>
      <c r="H40" s="180"/>
      <c r="I40" s="181"/>
      <c r="J40" s="163"/>
      <c r="K40" s="164"/>
      <c r="L40" s="164"/>
      <c r="M40" s="164"/>
      <c r="N40" s="164"/>
      <c r="O40" s="164"/>
      <c r="P40" s="60"/>
    </row>
    <row r="41" spans="2:16" s="57" customFormat="1" ht="15.75" customHeight="1" x14ac:dyDescent="0.3">
      <c r="B41" s="60"/>
      <c r="C41" s="180"/>
      <c r="D41" s="180"/>
      <c r="E41" s="180"/>
      <c r="F41" s="180"/>
      <c r="G41" s="180"/>
      <c r="H41" s="180"/>
      <c r="I41" s="181"/>
      <c r="J41" s="165" t="s">
        <v>85</v>
      </c>
      <c r="K41" s="166"/>
      <c r="L41" s="166"/>
      <c r="M41" s="166"/>
      <c r="N41" s="166"/>
      <c r="O41" s="166"/>
      <c r="P41" s="60"/>
    </row>
    <row r="42" spans="2:16" s="57" customFormat="1" ht="15.75" customHeight="1" x14ac:dyDescent="0.3">
      <c r="B42" s="60"/>
      <c r="C42" s="180"/>
      <c r="D42" s="180"/>
      <c r="E42" s="180"/>
      <c r="F42" s="180"/>
      <c r="G42" s="180"/>
      <c r="H42" s="180"/>
      <c r="I42" s="181"/>
      <c r="J42" s="167" t="str">
        <f>+E14</f>
        <v>Jefe de Oficina Admisiones y Registro</v>
      </c>
      <c r="K42" s="168"/>
      <c r="L42" s="168"/>
      <c r="M42" s="168"/>
      <c r="N42" s="168"/>
      <c r="O42" s="168"/>
      <c r="P42" s="60"/>
    </row>
    <row r="43" spans="2:16" s="57" customFormat="1" ht="16.5" customHeight="1" x14ac:dyDescent="0.3">
      <c r="B43" s="60"/>
      <c r="C43" s="180"/>
      <c r="D43" s="180"/>
      <c r="E43" s="180"/>
      <c r="F43" s="180"/>
      <c r="G43" s="180"/>
      <c r="H43" s="180"/>
      <c r="I43" s="181"/>
      <c r="J43" s="184"/>
      <c r="K43" s="160"/>
      <c r="L43" s="160"/>
      <c r="M43" s="160"/>
      <c r="N43" s="160"/>
      <c r="O43" s="160"/>
      <c r="P43" s="60"/>
    </row>
    <row r="44" spans="2:16" s="57" customFormat="1" ht="16.5" customHeight="1" x14ac:dyDescent="0.3">
      <c r="B44" s="60"/>
      <c r="C44" s="67"/>
      <c r="D44" s="67"/>
      <c r="E44" s="67"/>
      <c r="F44" s="67"/>
      <c r="G44" s="67"/>
      <c r="H44" s="67"/>
      <c r="I44" s="67"/>
      <c r="J44" s="67"/>
      <c r="K44" s="67"/>
      <c r="L44" s="67"/>
      <c r="M44" s="67"/>
      <c r="N44" s="67"/>
      <c r="O44" s="67"/>
      <c r="P44" s="60"/>
    </row>
    <row r="45" spans="2:16" s="69" customFormat="1" ht="15" customHeight="1" x14ac:dyDescent="0.3">
      <c r="B45" s="68"/>
      <c r="C45" s="169" t="s">
        <v>86</v>
      </c>
      <c r="D45" s="170"/>
      <c r="E45" s="170"/>
      <c r="F45" s="170"/>
      <c r="G45" s="170"/>
      <c r="H45" s="170"/>
      <c r="I45" s="170"/>
      <c r="J45" s="170"/>
      <c r="K45" s="170"/>
      <c r="L45" s="170"/>
      <c r="M45" s="170"/>
      <c r="N45" s="170"/>
      <c r="O45" s="171"/>
      <c r="P45" s="68"/>
    </row>
    <row r="46" spans="2:16" s="69" customFormat="1" x14ac:dyDescent="0.3">
      <c r="B46" s="68"/>
      <c r="C46" s="19" t="s">
        <v>5</v>
      </c>
      <c r="D46" s="11" t="str">
        <f ca="1">IF(J23="MENSUAL","ENERO",IF(J23="TRIMESTRAL","MARZO",IF(J23="SEMESTRAL","JUNIO",IF(J23="ANUAL",YEAR(TODAY()),""))))</f>
        <v>JUNIO</v>
      </c>
      <c r="E46" s="11" t="str">
        <f>IF(J23="MENSUAL","FEBRERO",IF(J23="TRIMESTRAL","JUNIO",IF(J23="SEMESTRAL","DICIEMBRE","")))</f>
        <v>DICIEMBRE</v>
      </c>
      <c r="F46" s="11" t="str">
        <f>IF(J23="MENSUAL","MARZO",IF(J23="TRIMESTRAL","SEPTIEMBRE",""))</f>
        <v/>
      </c>
      <c r="G46" s="11" t="str">
        <f>IF(J23="MENSUAL","ABRIL",IF(J23="TRIMESTRAL","DICIEMBRE",""))</f>
        <v/>
      </c>
      <c r="H46" s="11" t="str">
        <f>IF(J23="MENSUAL","MAYO","")</f>
        <v/>
      </c>
      <c r="I46" s="11" t="str">
        <f>IF(J23="MENSUAL","JUNIO","")</f>
        <v/>
      </c>
      <c r="J46" s="11" t="str">
        <f>IF(J23="MENSUAL","JULIO","")</f>
        <v/>
      </c>
      <c r="K46" s="11" t="str">
        <f>IF(J23="MENSUAL","AGOSTO","")</f>
        <v/>
      </c>
      <c r="L46" s="11" t="str">
        <f>IF(J23="MENSUAL","SEPTIEMBRE","")</f>
        <v/>
      </c>
      <c r="M46" s="11" t="str">
        <f>IF(J23="MENSUAL","OCTUBRE","")</f>
        <v/>
      </c>
      <c r="N46" s="11" t="str">
        <f>IF(J23="MENSUAL","NOVIEMBRE","")</f>
        <v/>
      </c>
      <c r="O46" s="11" t="str">
        <f>IF(J23="MENSUAL","DICIEMBRE","")</f>
        <v/>
      </c>
      <c r="P46" s="68"/>
    </row>
    <row r="47" spans="2:16" s="69" customFormat="1" ht="82.8" x14ac:dyDescent="0.3">
      <c r="B47" s="68"/>
      <c r="C47" s="20" t="str">
        <f>G18</f>
        <v>Número de matriculados efectivos nuevos regulares(matricula financiera y academica) * 100</v>
      </c>
      <c r="D47" s="11">
        <v>1874</v>
      </c>
      <c r="E47" s="70"/>
      <c r="F47" s="11"/>
      <c r="G47" s="11"/>
      <c r="H47" s="11"/>
      <c r="I47" s="11"/>
      <c r="J47" s="11"/>
      <c r="K47" s="11"/>
      <c r="L47" s="11"/>
      <c r="M47" s="11"/>
      <c r="N47" s="11"/>
      <c r="O47" s="11"/>
      <c r="P47" s="68"/>
    </row>
    <row r="48" spans="2:16" s="69" customFormat="1" ht="55.2" x14ac:dyDescent="0.3">
      <c r="B48" s="68"/>
      <c r="C48" s="20" t="str">
        <f>G19</f>
        <v>Total  Número de estudiantes a admitir (Lineamientos Institucionales)</v>
      </c>
      <c r="D48" s="11">
        <v>1970</v>
      </c>
      <c r="E48" s="70"/>
      <c r="F48" s="11"/>
      <c r="G48" s="11"/>
      <c r="H48" s="11"/>
      <c r="I48" s="11"/>
      <c r="J48" s="11"/>
      <c r="K48" s="11"/>
      <c r="L48" s="11"/>
      <c r="M48" s="11"/>
      <c r="N48" s="11"/>
      <c r="O48" s="11"/>
      <c r="P48" s="71"/>
    </row>
    <row r="49" spans="1:28" s="69" customFormat="1" x14ac:dyDescent="0.3">
      <c r="B49" s="68"/>
      <c r="C49" s="12" t="s">
        <v>87</v>
      </c>
      <c r="D49" s="97">
        <f>IFERROR(IF($E$17=1,D47/D48,IF($E$17=2,D47,"")),"")</f>
        <v>0.95126903553299491</v>
      </c>
      <c r="E49" s="14" t="str">
        <f t="shared" ref="E49:O49" si="0">IFERROR(IF($E$17=1,E47/E48,IF($E$17=2,E47,"")),"")</f>
        <v/>
      </c>
      <c r="F49" s="14" t="str">
        <f t="shared" si="0"/>
        <v/>
      </c>
      <c r="G49" s="14" t="str">
        <f t="shared" si="0"/>
        <v/>
      </c>
      <c r="H49" s="14" t="str">
        <f t="shared" si="0"/>
        <v/>
      </c>
      <c r="I49" s="14" t="str">
        <f t="shared" si="0"/>
        <v/>
      </c>
      <c r="J49" s="14" t="str">
        <f t="shared" si="0"/>
        <v/>
      </c>
      <c r="K49" s="14" t="str">
        <f t="shared" si="0"/>
        <v/>
      </c>
      <c r="L49" s="14" t="str">
        <f t="shared" si="0"/>
        <v/>
      </c>
      <c r="M49" s="14" t="str">
        <f t="shared" si="0"/>
        <v/>
      </c>
      <c r="N49" s="14" t="str">
        <f t="shared" si="0"/>
        <v/>
      </c>
      <c r="O49" s="14" t="str">
        <f t="shared" si="0"/>
        <v/>
      </c>
      <c r="P49" s="68"/>
    </row>
    <row r="50" spans="1:28" s="69" customFormat="1" x14ac:dyDescent="0.3">
      <c r="B50" s="68"/>
      <c r="C50" s="13" t="s">
        <v>88</v>
      </c>
      <c r="D50" s="14">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1</v>
      </c>
      <c r="E50" s="14">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1</v>
      </c>
      <c r="F50" s="14" t="str">
        <f>IF(AND(N23="ANUAL",J23="MENSUAL"),N17/12+E50,IF(AND(N23="ANUAL",J23="TRIMESTRAL"),N17/4+E50,IF(AND(N23="SEMESTRAL",J23="MENSUAL"),N17/6+E50,IF(AND(N23="SEMESTRAL",J23="TRIMESTRAL"),N17/2,IF(AND(N23="TRIMESTRAL",J23="MENSUAL"),N17/3+E50,IF(AND(N23="TRIMESTRAL",J23="TRIMESTRAL"),N17,IF(AND(N23="MENSUAL",J23="MENSUAL"),N17,"")))))))</f>
        <v/>
      </c>
      <c r="G50" s="14" t="str">
        <f>IF(AND(N23="ANUAL",J23="MENSUAL"),N17/12+F50,IF(AND(N23="ANUAL",J23="TRIMESTRAL"),N17/4+F50,IF(AND(N23="SEMESTRAL",J23="MENSUAL"),N17/6+F50,IF(AND(N23="SEMESTRAL",J23="TRIMESTRAL"),N17/2+F50,IF(AND(N23="TRIMESTRAL",J23="MENSUAL"),N17/3,IF(AND(N23="TRIMESTRAL",J23="TRIMESTRAL"),N17,IF(AND(N23="MENSUAL",J23="MENSUAL"),N17,"")))))))</f>
        <v/>
      </c>
      <c r="H50" s="14" t="str">
        <f>IF(AND($N$23="ANUAL",$J$23="MENSUAL"),$N$17/12+G50,IF(AND(N23="SEMESTRAL",J23="MENSUAL"),N17/6+G50,IF(AND(N23="TRIMESTRAL",J23="MENSUAL"),N17/3+G50,IF(AND(N23="MENSUAL",J23="MENSUAL"),N17,""))))</f>
        <v/>
      </c>
      <c r="I50" s="14" t="str">
        <f>IF(AND($N$23="ANUAL",$J$23="MENSUAL"),$N$17/12+H50,IF(AND(N23="SEMESTRAL",J23="MENSUAL"),N17/6+H50,IF(AND(N23="TRIMESTRAL",J23="MENSUAL"),N17/3+H50,IF(AND(N23="MENSUAL",J23="MENSUAL"),N17,""))))</f>
        <v/>
      </c>
      <c r="J50" s="14" t="str">
        <f>IF(AND($N$23="ANUAL",$J$23="MENSUAL"),$N$17/12+I50,IF(AND(N23="SEMESTRAL",J23="MENSUAL"),N17/6,IF(AND(N23="TRIMESTRAL",J23="MENSUAL"),N17/3,IF(AND(N23="MENSUAL",J23="MENSUAL"),N17,""))))</f>
        <v/>
      </c>
      <c r="K50" s="14" t="str">
        <f>IF(AND($N$23="ANUAL",$J$23="MENSUAL"),$N$17/12+J50,IF(AND(N23="SEMESTRAL",J23="MENSUAL"),N17/6+J50,IF(AND(N23="TRIMESTRAL",J23="MENSUAL"),N17/3+J50,IF(AND(N23="MENSUAL",J23="MENSUAL"),N17,""))))</f>
        <v/>
      </c>
      <c r="L50" s="14" t="str">
        <f>IF(AND($N$23="ANUAL",$J$23="MENSUAL"),$N$17/12+K50,IF(AND(N23="SEMESTRAL",J23="MENSUAL"),N17/6+K50,IF(AND(N23="TRIMESTRAL",J23="MENSUAL"),N17/3+K50,IF(AND(N23="MENSUAL",J23="MENSUAL"),N17,""))))</f>
        <v/>
      </c>
      <c r="M50" s="14" t="str">
        <f>IF(AND($N$23="ANUAL",$J$23="MENSUAL"),$N$17/12+L50,IF(AND(N23="SEMESTRAL",J23="MENSUAL"),N17/6+L50,IF(AND(N23="TRIMESTRAL",J23="MENSUAL"),N17/3,IF(AND(N23="MENSUAL",J23="MENSUAL"),N17,""))))</f>
        <v/>
      </c>
      <c r="N50" s="14" t="str">
        <f>IF(AND($N$23="ANUAL",$J$23="MENSUAL"),$N$17/12+M50,IF(AND(N23="SEMESTRAL",J23="MENSUAL"),N17/6+M50,IF(AND(N23="TRIMESTRAL",J23="MENSUAL"),N17/3+M50,IF(AND(N23="MENSUAL",J23="MENSUAL"),N17,""))))</f>
        <v/>
      </c>
      <c r="O50" s="14" t="str">
        <f>IF(AND($N$23="ANUAL",$J$23="MENSUAL"),$N$17/12+N50,IF(AND(N23="SEMESTRAL",J23="MENSUAL"),N17/6+N50,IF(AND(N23="TRIMESTRAL",J23="MENSUAL"),N17/3+N50,IF(AND(N23="MENSUAL",J23="MENSUAL"),N17,""))))</f>
        <v/>
      </c>
      <c r="P50" s="68"/>
    </row>
    <row r="51" spans="1:28" s="69" customFormat="1" x14ac:dyDescent="0.3">
      <c r="B51" s="68"/>
      <c r="C51" s="67"/>
      <c r="D51" s="67"/>
      <c r="E51" s="67"/>
      <c r="F51" s="67"/>
      <c r="G51" s="67"/>
      <c r="H51" s="67"/>
      <c r="I51" s="67"/>
      <c r="J51" s="67"/>
      <c r="K51" s="67"/>
      <c r="L51" s="67"/>
      <c r="M51" s="67"/>
      <c r="N51" s="67"/>
      <c r="O51" s="67"/>
      <c r="P51" s="68"/>
    </row>
    <row r="52" spans="1:28" s="73" customFormat="1" x14ac:dyDescent="0.25">
      <c r="A52" s="72"/>
      <c r="B52" s="1"/>
      <c r="C52" s="172" t="s">
        <v>76</v>
      </c>
      <c r="D52" s="172"/>
      <c r="E52" s="172"/>
      <c r="F52" s="172"/>
      <c r="G52" s="172"/>
      <c r="H52" s="172"/>
      <c r="I52" s="172"/>
      <c r="J52" s="172"/>
      <c r="K52" s="172"/>
      <c r="L52" s="172"/>
      <c r="M52" s="172"/>
      <c r="N52" s="172"/>
      <c r="O52" s="172"/>
      <c r="P52" s="1"/>
      <c r="Q52" s="72"/>
      <c r="R52" s="72"/>
      <c r="S52" s="72"/>
      <c r="T52" s="72"/>
      <c r="U52" s="72"/>
      <c r="V52" s="72"/>
      <c r="W52" s="72"/>
      <c r="X52" s="72"/>
      <c r="Y52" s="72"/>
      <c r="Z52" s="72"/>
      <c r="AA52" s="72"/>
      <c r="AB52" s="72"/>
    </row>
    <row r="53" spans="1:28" s="73" customFormat="1" x14ac:dyDescent="0.25">
      <c r="A53" s="72"/>
      <c r="B53" s="1"/>
      <c r="C53" s="173" t="s">
        <v>89</v>
      </c>
      <c r="D53" s="173"/>
      <c r="E53" s="173"/>
      <c r="F53" s="173"/>
      <c r="G53" s="174" t="s">
        <v>90</v>
      </c>
      <c r="H53" s="174"/>
      <c r="I53" s="174"/>
      <c r="J53" s="174"/>
      <c r="K53" s="174" t="s">
        <v>91</v>
      </c>
      <c r="L53" s="174"/>
      <c r="M53" s="174"/>
      <c r="N53" s="174"/>
      <c r="O53" s="174"/>
      <c r="P53" s="1"/>
      <c r="Q53" s="72"/>
      <c r="R53" s="72"/>
      <c r="S53" s="72"/>
      <c r="T53" s="72"/>
      <c r="U53" s="72"/>
      <c r="V53" s="72"/>
      <c r="W53" s="72"/>
      <c r="X53" s="72"/>
      <c r="Y53" s="72"/>
      <c r="Z53" s="72"/>
      <c r="AA53" s="72"/>
      <c r="AB53" s="72"/>
    </row>
    <row r="54" spans="1:28" s="73" customFormat="1" ht="49.5" customHeight="1" x14ac:dyDescent="0.25">
      <c r="A54" s="72"/>
      <c r="B54" s="1"/>
      <c r="C54" s="148" t="s">
        <v>230</v>
      </c>
      <c r="D54" s="148"/>
      <c r="E54" s="148"/>
      <c r="F54" s="148"/>
      <c r="G54" s="245">
        <f>+(425*100%)/435</f>
        <v>0.97701149425287359</v>
      </c>
      <c r="H54" s="245"/>
      <c r="I54" s="245"/>
      <c r="J54" s="245"/>
      <c r="K54" s="246" t="s">
        <v>295</v>
      </c>
      <c r="L54" s="246"/>
      <c r="M54" s="246"/>
      <c r="N54" s="246"/>
      <c r="O54" s="246"/>
      <c r="P54" s="1"/>
      <c r="Q54" s="72"/>
      <c r="R54" s="72"/>
      <c r="S54" s="72"/>
      <c r="T54" s="72"/>
      <c r="U54" s="72"/>
      <c r="V54" s="72"/>
      <c r="W54" s="72"/>
      <c r="X54" s="72"/>
      <c r="Y54" s="72"/>
      <c r="Z54" s="72"/>
      <c r="AA54" s="72"/>
      <c r="AB54" s="72"/>
    </row>
    <row r="55" spans="1:28" s="73" customFormat="1" ht="49.5" customHeight="1" x14ac:dyDescent="0.25">
      <c r="A55" s="72"/>
      <c r="B55" s="1"/>
      <c r="C55" s="148" t="s">
        <v>231</v>
      </c>
      <c r="D55" s="148"/>
      <c r="E55" s="148"/>
      <c r="F55" s="148"/>
      <c r="G55" s="245">
        <f>+(197*100%)/215</f>
        <v>0.91627906976744189</v>
      </c>
      <c r="H55" s="245"/>
      <c r="I55" s="245"/>
      <c r="J55" s="245"/>
      <c r="K55" s="246" t="s">
        <v>296</v>
      </c>
      <c r="L55" s="246"/>
      <c r="M55" s="246"/>
      <c r="N55" s="246"/>
      <c r="O55" s="246"/>
      <c r="P55" s="1"/>
      <c r="Q55" s="72"/>
      <c r="R55" s="72"/>
      <c r="S55" s="72"/>
      <c r="T55" s="72"/>
      <c r="U55" s="72"/>
      <c r="V55" s="72"/>
      <c r="W55" s="72"/>
      <c r="X55" s="72"/>
      <c r="Y55" s="72"/>
      <c r="Z55" s="72"/>
      <c r="AA55" s="72"/>
      <c r="AB55" s="72"/>
    </row>
    <row r="56" spans="1:28" s="73" customFormat="1" ht="49.5" customHeight="1" x14ac:dyDescent="0.25">
      <c r="A56" s="72"/>
      <c r="B56" s="1"/>
      <c r="C56" s="148" t="s">
        <v>232</v>
      </c>
      <c r="D56" s="148"/>
      <c r="E56" s="148"/>
      <c r="F56" s="148"/>
      <c r="G56" s="245">
        <f>+(180*100%)/190</f>
        <v>0.94736842105263153</v>
      </c>
      <c r="H56" s="245"/>
      <c r="I56" s="245"/>
      <c r="J56" s="245"/>
      <c r="K56" s="246" t="s">
        <v>297</v>
      </c>
      <c r="L56" s="246"/>
      <c r="M56" s="246"/>
      <c r="N56" s="246"/>
      <c r="O56" s="246"/>
      <c r="P56" s="1"/>
      <c r="Q56" s="72"/>
      <c r="R56" s="72"/>
      <c r="S56" s="72"/>
      <c r="T56" s="72"/>
      <c r="U56" s="72"/>
      <c r="V56" s="72"/>
      <c r="W56" s="72"/>
      <c r="X56" s="72"/>
      <c r="Y56" s="72"/>
      <c r="Z56" s="72"/>
      <c r="AA56" s="72"/>
      <c r="AB56" s="72"/>
    </row>
    <row r="57" spans="1:28" s="73" customFormat="1" ht="49.5" customHeight="1" x14ac:dyDescent="0.25">
      <c r="A57" s="72"/>
      <c r="B57" s="1"/>
      <c r="C57" s="148" t="s">
        <v>233</v>
      </c>
      <c r="D57" s="148"/>
      <c r="E57" s="148"/>
      <c r="F57" s="148"/>
      <c r="G57" s="245">
        <f>+(369*100%)/375</f>
        <v>0.98399999999999999</v>
      </c>
      <c r="H57" s="245"/>
      <c r="I57" s="245"/>
      <c r="J57" s="245"/>
      <c r="K57" s="246" t="s">
        <v>298</v>
      </c>
      <c r="L57" s="246"/>
      <c r="M57" s="246"/>
      <c r="N57" s="246"/>
      <c r="O57" s="246"/>
      <c r="P57" s="1"/>
      <c r="Q57" s="72"/>
      <c r="R57" s="72"/>
      <c r="S57" s="72"/>
      <c r="T57" s="72"/>
      <c r="U57" s="72"/>
      <c r="V57" s="72"/>
      <c r="W57" s="72"/>
      <c r="X57" s="72"/>
      <c r="Y57" s="72"/>
      <c r="Z57" s="72"/>
      <c r="AA57" s="72"/>
      <c r="AB57" s="72"/>
    </row>
    <row r="58" spans="1:28" s="73" customFormat="1" ht="49.5" customHeight="1" x14ac:dyDescent="0.25">
      <c r="A58" s="72"/>
      <c r="B58" s="1"/>
      <c r="C58" s="148" t="s">
        <v>234</v>
      </c>
      <c r="D58" s="148"/>
      <c r="E58" s="148"/>
      <c r="F58" s="148"/>
      <c r="G58" s="245">
        <f>+(345*100%)/390</f>
        <v>0.88461538461538458</v>
      </c>
      <c r="H58" s="245"/>
      <c r="I58" s="245"/>
      <c r="J58" s="245"/>
      <c r="K58" s="246" t="s">
        <v>299</v>
      </c>
      <c r="L58" s="246"/>
      <c r="M58" s="246"/>
      <c r="N58" s="246"/>
      <c r="O58" s="246"/>
      <c r="P58" s="1"/>
      <c r="Q58" s="72"/>
      <c r="R58" s="72"/>
      <c r="S58" s="72"/>
      <c r="T58" s="72"/>
      <c r="U58" s="72"/>
      <c r="V58" s="72"/>
      <c r="W58" s="72"/>
      <c r="X58" s="72"/>
      <c r="Y58" s="72"/>
      <c r="Z58" s="72"/>
      <c r="AA58" s="72"/>
      <c r="AB58" s="72"/>
    </row>
    <row r="59" spans="1:28" s="73" customFormat="1" ht="49.5" customHeight="1" x14ac:dyDescent="0.25">
      <c r="A59" s="72"/>
      <c r="B59" s="1"/>
      <c r="C59" s="247" t="s">
        <v>235</v>
      </c>
      <c r="D59" s="247"/>
      <c r="E59" s="247"/>
      <c r="F59" s="247"/>
      <c r="G59" s="245">
        <f>+(20*100%)/20</f>
        <v>1</v>
      </c>
      <c r="H59" s="245"/>
      <c r="I59" s="245"/>
      <c r="J59" s="245"/>
      <c r="K59" s="246" t="s">
        <v>300</v>
      </c>
      <c r="L59" s="246"/>
      <c r="M59" s="246"/>
      <c r="N59" s="246"/>
      <c r="O59" s="246"/>
      <c r="P59" s="1"/>
      <c r="Q59" s="72"/>
      <c r="R59" s="72"/>
      <c r="S59" s="72"/>
      <c r="T59" s="72"/>
      <c r="U59" s="72"/>
      <c r="V59" s="72"/>
      <c r="W59" s="72"/>
      <c r="X59" s="72"/>
      <c r="Y59" s="72"/>
      <c r="Z59" s="72"/>
      <c r="AA59" s="72"/>
      <c r="AB59" s="72"/>
    </row>
    <row r="60" spans="1:28" s="73" customFormat="1" ht="49.5" customHeight="1" x14ac:dyDescent="0.25">
      <c r="A60" s="72"/>
      <c r="B60" s="1"/>
      <c r="C60" s="248" t="s">
        <v>236</v>
      </c>
      <c r="D60" s="248"/>
      <c r="E60" s="248"/>
      <c r="F60" s="248"/>
      <c r="G60" s="245">
        <f>+(338*100%)/345</f>
        <v>0.97971014492753628</v>
      </c>
      <c r="H60" s="245"/>
      <c r="I60" s="245"/>
      <c r="J60" s="245"/>
      <c r="K60" s="246" t="s">
        <v>301</v>
      </c>
      <c r="L60" s="246"/>
      <c r="M60" s="246"/>
      <c r="N60" s="246"/>
      <c r="O60" s="246"/>
      <c r="P60" s="1"/>
      <c r="Q60" s="72"/>
      <c r="R60" s="72"/>
      <c r="S60" s="72"/>
      <c r="T60" s="72"/>
      <c r="U60" s="72"/>
      <c r="V60" s="72"/>
      <c r="W60" s="72"/>
      <c r="X60" s="72"/>
      <c r="Y60" s="72"/>
      <c r="Z60" s="72"/>
      <c r="AA60" s="72"/>
      <c r="AB60" s="72"/>
    </row>
    <row r="61" spans="1:28" s="73" customFormat="1" x14ac:dyDescent="0.25">
      <c r="A61" s="72"/>
      <c r="B61" s="1"/>
      <c r="C61" s="74"/>
      <c r="D61" s="75"/>
      <c r="E61" s="75"/>
      <c r="F61" s="75"/>
      <c r="G61" s="75"/>
      <c r="H61" s="75"/>
      <c r="I61" s="75"/>
      <c r="J61" s="75"/>
      <c r="K61" s="75"/>
      <c r="L61" s="75"/>
      <c r="M61" s="75"/>
      <c r="N61" s="75"/>
      <c r="O61" s="75"/>
      <c r="P61" s="1"/>
      <c r="Q61" s="72"/>
      <c r="R61" s="72"/>
      <c r="S61" s="72"/>
      <c r="T61" s="72"/>
      <c r="U61" s="72"/>
      <c r="V61" s="72"/>
      <c r="W61" s="72"/>
      <c r="X61" s="72"/>
      <c r="Y61" s="72"/>
      <c r="Z61" s="72"/>
      <c r="AA61" s="72"/>
      <c r="AB61" s="72"/>
    </row>
    <row r="62" spans="1:28" s="73" customFormat="1" ht="56.25" customHeight="1" x14ac:dyDescent="0.25">
      <c r="A62" s="72"/>
      <c r="B62" s="1"/>
      <c r="C62" s="108" t="s">
        <v>29</v>
      </c>
      <c r="D62" s="108"/>
      <c r="E62" s="108"/>
      <c r="F62" s="108"/>
      <c r="G62" s="108"/>
      <c r="H62" s="108"/>
      <c r="I62" s="108"/>
      <c r="J62" s="108"/>
      <c r="K62" s="108"/>
      <c r="L62" s="108"/>
      <c r="M62" s="108"/>
      <c r="N62" s="108"/>
      <c r="O62" s="108"/>
      <c r="P62" s="1"/>
      <c r="Q62" s="72"/>
      <c r="R62" s="72"/>
      <c r="S62" s="72"/>
      <c r="T62" s="72"/>
      <c r="U62" s="72"/>
      <c r="V62" s="72"/>
      <c r="W62" s="72"/>
      <c r="X62" s="72"/>
      <c r="Y62" s="72"/>
      <c r="Z62" s="72"/>
      <c r="AA62" s="72"/>
      <c r="AB62" s="72"/>
    </row>
    <row r="63" spans="1:28" s="73" customFormat="1" ht="44.25" customHeight="1" x14ac:dyDescent="0.25">
      <c r="A63" s="72"/>
      <c r="B63" s="1"/>
      <c r="C63" s="109" t="s">
        <v>30</v>
      </c>
      <c r="D63" s="109"/>
      <c r="E63" s="109"/>
      <c r="F63" s="109"/>
      <c r="G63" s="109"/>
      <c r="H63" s="109"/>
      <c r="I63" s="109"/>
      <c r="J63" s="109"/>
      <c r="K63" s="109"/>
      <c r="L63" s="109"/>
      <c r="M63" s="109"/>
      <c r="N63" s="109"/>
      <c r="O63" s="109"/>
      <c r="P63" s="1"/>
      <c r="Q63" s="72"/>
      <c r="R63" s="72"/>
      <c r="S63" s="72"/>
      <c r="T63" s="72"/>
      <c r="U63" s="72"/>
      <c r="V63" s="72"/>
      <c r="W63" s="72"/>
      <c r="X63" s="72"/>
      <c r="Y63" s="72"/>
      <c r="Z63" s="72"/>
      <c r="AA63" s="72"/>
      <c r="AB63" s="72"/>
    </row>
    <row r="66" spans="3:15" s="77" customFormat="1" x14ac:dyDescent="0.25">
      <c r="C66" s="76"/>
      <c r="D66" s="76"/>
      <c r="E66" s="76"/>
      <c r="F66" s="76"/>
      <c r="G66" s="76"/>
      <c r="H66" s="76"/>
      <c r="I66" s="76"/>
      <c r="J66" s="76"/>
      <c r="K66" s="76"/>
      <c r="L66" s="76"/>
      <c r="M66" s="76"/>
      <c r="N66" s="76"/>
      <c r="O66" s="76"/>
    </row>
    <row r="67" spans="3:15" s="77" customFormat="1" x14ac:dyDescent="0.25">
      <c r="C67" s="76"/>
      <c r="D67" s="76"/>
      <c r="E67" s="76"/>
      <c r="F67" s="76"/>
      <c r="G67" s="76"/>
      <c r="H67" s="76"/>
      <c r="I67" s="76"/>
      <c r="J67" s="76"/>
      <c r="K67" s="76"/>
      <c r="L67" s="76"/>
      <c r="M67" s="76"/>
      <c r="N67" s="76"/>
      <c r="O67" s="76"/>
    </row>
    <row r="68" spans="3:15" s="77" customFormat="1" x14ac:dyDescent="0.25">
      <c r="C68" s="76"/>
      <c r="D68" s="76"/>
      <c r="E68" s="76"/>
      <c r="F68" s="76"/>
      <c r="G68" s="76"/>
      <c r="H68" s="76"/>
      <c r="I68" s="76"/>
      <c r="J68" s="76"/>
      <c r="K68" s="76"/>
      <c r="L68" s="76"/>
      <c r="M68" s="76"/>
      <c r="N68" s="76"/>
      <c r="O68" s="76"/>
    </row>
    <row r="69" spans="3:15" s="77" customFormat="1" hidden="1" x14ac:dyDescent="0.25">
      <c r="C69" s="76"/>
      <c r="D69" s="76"/>
      <c r="E69" s="76"/>
      <c r="F69" s="76"/>
      <c r="G69" s="76"/>
      <c r="H69" s="76"/>
      <c r="I69" s="76"/>
      <c r="J69" s="76"/>
      <c r="K69" s="76"/>
      <c r="L69" s="76"/>
      <c r="M69" s="76"/>
      <c r="N69" s="76"/>
      <c r="O69" s="76"/>
    </row>
    <row r="70" spans="3:15" s="77" customFormat="1" hidden="1" x14ac:dyDescent="0.25">
      <c r="C70" s="76"/>
      <c r="D70" s="76"/>
      <c r="E70" s="76"/>
      <c r="F70" s="76"/>
      <c r="G70" s="76"/>
      <c r="H70" s="76"/>
      <c r="I70" s="76"/>
      <c r="J70" s="76"/>
      <c r="K70" s="76"/>
      <c r="L70" s="76"/>
      <c r="M70" s="76"/>
      <c r="N70" s="76"/>
      <c r="O70" s="76"/>
    </row>
    <row r="71" spans="3:15" s="77" customFormat="1" hidden="1" x14ac:dyDescent="0.25">
      <c r="C71" s="76"/>
      <c r="D71" s="76"/>
      <c r="E71" s="76"/>
      <c r="F71" s="76"/>
      <c r="G71" s="76"/>
      <c r="H71" s="76"/>
      <c r="I71" s="76"/>
      <c r="J71" s="76"/>
      <c r="K71" s="76"/>
      <c r="L71" s="76"/>
      <c r="M71" s="76"/>
      <c r="N71" s="76"/>
      <c r="O71" s="76"/>
    </row>
    <row r="72" spans="3:15" s="77" customFormat="1" hidden="1" x14ac:dyDescent="0.25">
      <c r="C72" s="76"/>
      <c r="D72" s="76"/>
      <c r="E72" s="76"/>
      <c r="F72" s="76"/>
      <c r="G72" s="78" t="s">
        <v>92</v>
      </c>
      <c r="H72" s="79"/>
      <c r="I72" s="79"/>
      <c r="J72" s="78" t="s">
        <v>93</v>
      </c>
      <c r="K72" s="76"/>
      <c r="L72" s="76"/>
      <c r="M72" s="76"/>
      <c r="N72" s="76"/>
      <c r="O72" s="76"/>
    </row>
    <row r="73" spans="3:15" s="77" customFormat="1" hidden="1" x14ac:dyDescent="0.25">
      <c r="C73" s="76"/>
      <c r="D73" s="76"/>
      <c r="E73" s="76"/>
      <c r="F73" s="76"/>
      <c r="G73" s="78" t="s">
        <v>94</v>
      </c>
      <c r="H73" s="79"/>
      <c r="I73" s="79"/>
      <c r="J73" s="78" t="s">
        <v>95</v>
      </c>
      <c r="K73" s="76"/>
      <c r="L73" s="76"/>
      <c r="M73" s="76"/>
      <c r="N73" s="76"/>
      <c r="O73" s="76"/>
    </row>
    <row r="74" spans="3:15" s="77" customFormat="1" hidden="1" x14ac:dyDescent="0.25">
      <c r="C74" s="76"/>
      <c r="D74" s="76"/>
      <c r="E74" s="76"/>
      <c r="F74" s="76"/>
      <c r="G74" s="78" t="s">
        <v>96</v>
      </c>
      <c r="H74" s="79"/>
      <c r="I74" s="79"/>
      <c r="J74" s="78" t="s">
        <v>97</v>
      </c>
      <c r="K74" s="76"/>
      <c r="L74" s="76"/>
      <c r="M74" s="76"/>
      <c r="N74" s="76"/>
      <c r="O74" s="76"/>
    </row>
    <row r="75" spans="3:15" s="77" customFormat="1" hidden="1" x14ac:dyDescent="0.25">
      <c r="C75" s="76"/>
      <c r="D75" s="76"/>
      <c r="E75" s="76"/>
      <c r="F75" s="76"/>
      <c r="G75" s="78" t="s">
        <v>98</v>
      </c>
      <c r="H75" s="79"/>
      <c r="I75" s="79"/>
      <c r="J75" s="78" t="s">
        <v>99</v>
      </c>
      <c r="K75" s="76"/>
      <c r="L75" s="76"/>
      <c r="M75" s="76"/>
      <c r="N75" s="76"/>
      <c r="O75" s="76"/>
    </row>
    <row r="76" spans="3:15" s="77" customFormat="1" hidden="1" x14ac:dyDescent="0.25">
      <c r="C76" s="76"/>
      <c r="D76" s="76"/>
      <c r="E76" s="76"/>
      <c r="F76" s="76"/>
      <c r="G76" s="78" t="s">
        <v>100</v>
      </c>
      <c r="H76" s="79"/>
      <c r="I76" s="79"/>
      <c r="J76" s="78" t="s">
        <v>101</v>
      </c>
      <c r="K76" s="76"/>
      <c r="L76" s="76"/>
      <c r="M76" s="76"/>
      <c r="N76" s="76"/>
      <c r="O76" s="76"/>
    </row>
    <row r="77" spans="3:15" s="77" customFormat="1" hidden="1" x14ac:dyDescent="0.25">
      <c r="C77" s="76"/>
      <c r="D77" s="76"/>
      <c r="E77" s="76"/>
      <c r="F77" s="76"/>
      <c r="G77" s="78" t="s">
        <v>102</v>
      </c>
      <c r="H77" s="79"/>
      <c r="I77" s="79"/>
      <c r="J77" s="78" t="s">
        <v>103</v>
      </c>
      <c r="K77" s="76"/>
      <c r="L77" s="76"/>
      <c r="M77" s="76"/>
      <c r="N77" s="76"/>
      <c r="O77" s="76"/>
    </row>
    <row r="78" spans="3:15" s="77" customFormat="1" hidden="1" x14ac:dyDescent="0.25">
      <c r="C78" s="76"/>
      <c r="D78" s="76"/>
      <c r="E78" s="76"/>
      <c r="F78" s="76"/>
      <c r="G78" s="78" t="s">
        <v>104</v>
      </c>
      <c r="H78" s="79"/>
      <c r="I78" s="79"/>
      <c r="J78" s="78" t="s">
        <v>105</v>
      </c>
      <c r="K78" s="76"/>
      <c r="L78" s="76"/>
      <c r="M78" s="76"/>
      <c r="N78" s="76"/>
      <c r="O78" s="76"/>
    </row>
    <row r="79" spans="3:15" s="77" customFormat="1" hidden="1" x14ac:dyDescent="0.25">
      <c r="C79" s="76"/>
      <c r="D79" s="76"/>
      <c r="E79" s="76"/>
      <c r="F79" s="76"/>
      <c r="G79" s="78" t="s">
        <v>106</v>
      </c>
      <c r="H79" s="79"/>
      <c r="I79" s="79"/>
      <c r="J79" s="78" t="s">
        <v>107</v>
      </c>
      <c r="K79" s="76"/>
      <c r="L79" s="76"/>
      <c r="M79" s="76"/>
      <c r="N79" s="76"/>
      <c r="O79" s="76"/>
    </row>
    <row r="80" spans="3:15" s="77" customFormat="1" hidden="1" x14ac:dyDescent="0.25">
      <c r="C80" s="76"/>
      <c r="D80" s="76"/>
      <c r="E80" s="76"/>
      <c r="F80" s="76"/>
      <c r="G80" s="78" t="s">
        <v>108</v>
      </c>
      <c r="H80" s="79"/>
      <c r="I80" s="79"/>
      <c r="J80" s="78" t="s">
        <v>109</v>
      </c>
      <c r="K80" s="76"/>
      <c r="L80" s="76"/>
      <c r="M80" s="76"/>
      <c r="N80" s="76"/>
      <c r="O80" s="76"/>
    </row>
    <row r="81" spans="3:15" s="77" customFormat="1" hidden="1" x14ac:dyDescent="0.25">
      <c r="C81" s="76"/>
      <c r="D81" s="76"/>
      <c r="E81" s="76"/>
      <c r="F81" s="76"/>
      <c r="G81" s="78" t="s">
        <v>110</v>
      </c>
      <c r="H81" s="79"/>
      <c r="I81" s="79"/>
      <c r="J81" s="78" t="s">
        <v>111</v>
      </c>
      <c r="K81" s="76"/>
      <c r="L81" s="76"/>
      <c r="M81" s="76"/>
      <c r="N81" s="76"/>
      <c r="O81" s="76"/>
    </row>
    <row r="82" spans="3:15" s="77" customFormat="1" hidden="1" x14ac:dyDescent="0.25">
      <c r="C82" s="76"/>
      <c r="D82" s="76"/>
      <c r="E82" s="76"/>
      <c r="F82" s="76"/>
      <c r="G82" s="78" t="s">
        <v>112</v>
      </c>
      <c r="H82" s="79"/>
      <c r="I82" s="79"/>
      <c r="J82" s="78" t="s">
        <v>113</v>
      </c>
      <c r="K82" s="76"/>
      <c r="L82" s="76"/>
      <c r="M82" s="76"/>
      <c r="N82" s="76"/>
      <c r="O82" s="76"/>
    </row>
    <row r="83" spans="3:15" s="77" customFormat="1" hidden="1" x14ac:dyDescent="0.25">
      <c r="C83" s="76"/>
      <c r="D83" s="76"/>
      <c r="E83" s="76"/>
      <c r="F83" s="76"/>
      <c r="G83" s="78" t="s">
        <v>114</v>
      </c>
      <c r="H83" s="79"/>
      <c r="I83" s="79"/>
      <c r="J83" s="78" t="s">
        <v>115</v>
      </c>
      <c r="K83" s="76"/>
      <c r="L83" s="76"/>
      <c r="M83" s="76"/>
      <c r="N83" s="76"/>
      <c r="O83" s="76"/>
    </row>
    <row r="84" spans="3:15" hidden="1" x14ac:dyDescent="0.25">
      <c r="G84" s="78" t="s">
        <v>116</v>
      </c>
      <c r="H84" s="79"/>
      <c r="I84" s="79"/>
      <c r="J84" s="79"/>
      <c r="K84" s="76"/>
      <c r="L84" s="76"/>
    </row>
    <row r="85" spans="3:15" hidden="1" x14ac:dyDescent="0.25">
      <c r="G85" s="78" t="s">
        <v>117</v>
      </c>
      <c r="H85" s="79"/>
      <c r="I85" s="79"/>
      <c r="J85" s="79"/>
      <c r="K85" s="76"/>
      <c r="L85" s="76"/>
    </row>
    <row r="86" spans="3:15" hidden="1" x14ac:dyDescent="0.25">
      <c r="G86" s="78" t="s">
        <v>118</v>
      </c>
      <c r="H86" s="79"/>
      <c r="I86" s="79"/>
      <c r="J86" s="79"/>
      <c r="K86" s="76"/>
      <c r="L86" s="76"/>
    </row>
    <row r="87" spans="3:15" hidden="1" x14ac:dyDescent="0.25">
      <c r="G87" s="78" t="s">
        <v>119</v>
      </c>
      <c r="H87" s="79"/>
      <c r="I87" s="79"/>
      <c r="J87" s="79"/>
      <c r="K87" s="76"/>
      <c r="L87" s="76"/>
    </row>
    <row r="88" spans="3:15" hidden="1" x14ac:dyDescent="0.25">
      <c r="G88" s="78" t="s">
        <v>120</v>
      </c>
      <c r="H88" s="79"/>
      <c r="I88" s="79"/>
      <c r="J88" s="79"/>
      <c r="K88" s="76"/>
      <c r="L88" s="76"/>
    </row>
    <row r="89" spans="3:15" hidden="1" x14ac:dyDescent="0.25">
      <c r="G89" s="78" t="s">
        <v>121</v>
      </c>
      <c r="H89" s="79"/>
      <c r="I89" s="79"/>
      <c r="J89" s="79"/>
      <c r="K89" s="76"/>
      <c r="L89" s="76"/>
    </row>
    <row r="90" spans="3:15" hidden="1" x14ac:dyDescent="0.25">
      <c r="G90" s="78" t="s">
        <v>122</v>
      </c>
      <c r="H90" s="79"/>
      <c r="I90" s="79"/>
      <c r="J90" s="79"/>
      <c r="K90" s="76"/>
      <c r="L90" s="76"/>
    </row>
    <row r="91" spans="3:15" hidden="1" x14ac:dyDescent="0.25">
      <c r="G91" s="78" t="s">
        <v>123</v>
      </c>
      <c r="H91" s="79"/>
      <c r="I91" s="79"/>
      <c r="J91" s="79"/>
      <c r="K91" s="76"/>
      <c r="L91" s="76"/>
    </row>
    <row r="92" spans="3:15" hidden="1" x14ac:dyDescent="0.25">
      <c r="G92" s="78" t="s">
        <v>124</v>
      </c>
      <c r="H92" s="79"/>
      <c r="I92" s="79"/>
      <c r="J92" s="79"/>
      <c r="K92" s="76"/>
      <c r="L92" s="76"/>
    </row>
    <row r="93" spans="3:15" hidden="1" x14ac:dyDescent="0.25">
      <c r="G93" s="78" t="s">
        <v>125</v>
      </c>
      <c r="H93" s="79"/>
      <c r="I93" s="79"/>
      <c r="J93" s="79"/>
      <c r="K93" s="76"/>
      <c r="L93" s="76"/>
    </row>
    <row r="94" spans="3:15" hidden="1" x14ac:dyDescent="0.25">
      <c r="G94" s="78" t="s">
        <v>126</v>
      </c>
      <c r="H94" s="79"/>
      <c r="I94" s="79"/>
      <c r="J94" s="79"/>
    </row>
    <row r="95" spans="3:15" hidden="1" x14ac:dyDescent="0.25">
      <c r="G95" s="78" t="s">
        <v>127</v>
      </c>
      <c r="H95" s="79"/>
      <c r="I95" s="79"/>
      <c r="J95" s="79"/>
    </row>
    <row r="96" spans="3:15" hidden="1" x14ac:dyDescent="0.25">
      <c r="G96" s="78" t="s">
        <v>128</v>
      </c>
      <c r="H96" s="79"/>
      <c r="I96" s="79"/>
      <c r="J96" s="79"/>
    </row>
    <row r="97" spans="7:10" hidden="1" x14ac:dyDescent="0.25">
      <c r="G97" s="78" t="s">
        <v>129</v>
      </c>
      <c r="H97" s="79"/>
      <c r="I97" s="79"/>
      <c r="J97" s="79"/>
    </row>
    <row r="98" spans="7:10" hidden="1" x14ac:dyDescent="0.25">
      <c r="G98" s="78" t="s">
        <v>130</v>
      </c>
      <c r="H98" s="79"/>
      <c r="I98" s="79"/>
      <c r="J98" s="79"/>
    </row>
    <row r="99" spans="7:10" hidden="1" x14ac:dyDescent="0.25"/>
    <row r="100" spans="7:10" hidden="1" x14ac:dyDescent="0.25"/>
    <row r="101" spans="7:10" hidden="1" x14ac:dyDescent="0.25"/>
  </sheetData>
  <sheetProtection algorithmName="SHA-512" hashValue="8OwVR9gRDvOJnU/EFa4Wz8OQWUWACqjThguDve02u4kTZUUbQCQOoYjlWkQc8KAbmNuySisEKMQtcDDWgNRSvQ==" saltValue="TWnITH+3giHC2WQoo1g7QQ==" spinCount="100000" sheet="1" formatCells="0" formatColumns="0" formatRows="0" insertRows="0" deleteRows="0"/>
  <mergeCells count="86">
    <mergeCell ref="C62:O62"/>
    <mergeCell ref="C63:O63"/>
    <mergeCell ref="L17:M17"/>
    <mergeCell ref="N17:O17"/>
    <mergeCell ref="L18:M19"/>
    <mergeCell ref="N18:O19"/>
    <mergeCell ref="L20:O20"/>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C26:O26"/>
    <mergeCell ref="C27:I43"/>
    <mergeCell ref="J27:O27"/>
    <mergeCell ref="J42:O42"/>
    <mergeCell ref="J43:O43"/>
    <mergeCell ref="C45:O45"/>
    <mergeCell ref="C52:O52"/>
    <mergeCell ref="C53:F53"/>
    <mergeCell ref="G53:J53"/>
    <mergeCell ref="K53:O53"/>
    <mergeCell ref="P27:P28"/>
    <mergeCell ref="J28:O33"/>
    <mergeCell ref="J34:O34"/>
    <mergeCell ref="J35:O40"/>
    <mergeCell ref="J41:O41"/>
    <mergeCell ref="N23:O24"/>
    <mergeCell ref="C24:D24"/>
    <mergeCell ref="E24:G24"/>
    <mergeCell ref="C20:D22"/>
    <mergeCell ref="E20:G22"/>
    <mergeCell ref="H20:I22"/>
    <mergeCell ref="J20:K22"/>
    <mergeCell ref="C23:D23"/>
    <mergeCell ref="E23:G23"/>
    <mergeCell ref="H23:I24"/>
    <mergeCell ref="J23:K24"/>
    <mergeCell ref="L23:M24"/>
    <mergeCell ref="P17:P18"/>
    <mergeCell ref="C18:D19"/>
    <mergeCell ref="E18:F18"/>
    <mergeCell ref="G18:K18"/>
    <mergeCell ref="E19:F19"/>
    <mergeCell ref="G19:K19"/>
    <mergeCell ref="C17:D17"/>
    <mergeCell ref="E17:G17"/>
    <mergeCell ref="H17:I17"/>
    <mergeCell ref="J17:K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E13:O13" xr:uid="{305FAC94-FE7F-4A6D-9FE0-274B75706BEC}">
      <formula1>$G$76:$G$98</formula1>
    </dataValidation>
    <dataValidation type="list" allowBlank="1" showInputMessage="1" showErrorMessage="1" sqref="E12:H12" xr:uid="{2B032808-0652-42FE-929D-CE3EB46E8548}">
      <formula1>$G$72:$G$75</formula1>
    </dataValidation>
    <dataValidation type="list" allowBlank="1" showInputMessage="1" showErrorMessage="1" sqref="J17:K17" xr:uid="{AD6A506F-C1A2-4620-9021-18A90965D12E}">
      <formula1>$J$72:$J$74</formula1>
    </dataValidation>
    <dataValidation type="list" allowBlank="1" showInputMessage="1" showErrorMessage="1" sqref="J20:K22" xr:uid="{60B7FBBD-417D-45E9-9506-F498DE369CC4}">
      <formula1>$J$77:$J$83</formula1>
    </dataValidation>
    <dataValidation type="list" allowBlank="1" showInputMessage="1" showErrorMessage="1" sqref="E20:G22" xr:uid="{903D12B1-8C47-4093-BE3F-057CDBD3ED81}">
      <formula1>$J$75:$J$76</formula1>
    </dataValidation>
  </dataValidations>
  <hyperlinks>
    <hyperlink ref="B2:C4" location="'MATRIZ DE INDICADORES'!A1" display="    REGRESAR" xr:uid="{E0186959-F13B-44CF-ACA4-8E3CEEAD3E1A}"/>
  </hyperlinks>
  <pageMargins left="0.70866141732283472" right="0.70866141732283472" top="0.74803149606299213" bottom="0.74803149606299213" header="0.31496062992125984" footer="0.31496062992125984"/>
  <pageSetup paperSize="5" scale="39"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macro="[0]!PORCENTAJE">
                <anchor moveWithCells="1">
                  <from>
                    <xdr:col>5</xdr:col>
                    <xdr:colOff>670560</xdr:colOff>
                    <xdr:row>16</xdr:row>
                    <xdr:rowOff>121920</xdr:rowOff>
                  </from>
                  <to>
                    <xdr:col>6</xdr:col>
                    <xdr:colOff>518160</xdr:colOff>
                    <xdr:row>16</xdr:row>
                    <xdr:rowOff>312420</xdr:rowOff>
                  </to>
                </anchor>
              </controlPr>
            </control>
          </mc:Choice>
        </mc:AlternateContent>
        <mc:AlternateContent xmlns:mc="http://schemas.openxmlformats.org/markup-compatibility/2006">
          <mc:Choice Requires="x14">
            <control shapeId="3074" r:id="rId5" name="Option Button 2">
              <controlPr defaultSize="0" autoFill="0" autoLine="0" autoPict="0" macro="[0]!RELATIVO">
                <anchor moveWithCells="1">
                  <from>
                    <xdr:col>4</xdr:col>
                    <xdr:colOff>464820</xdr:colOff>
                    <xdr:row>16</xdr:row>
                    <xdr:rowOff>106680</xdr:rowOff>
                  </from>
                  <to>
                    <xdr:col>5</xdr:col>
                    <xdr:colOff>60960</xdr:colOff>
                    <xdr:row>16</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C2C23BC-4214-499F-A252-8FF56024F05E}">
          <x14:formula1>
            <xm:f>ITEM!$A$1:$A$4</xm:f>
          </x14:formula1>
          <xm:sqref>J23:K24 N23:O24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73D3-15DB-4A44-91EF-346C1ED15546}">
  <sheetPr codeName="Hoja85">
    <tabColor rgb="FFEDE394"/>
    <pageSetUpPr fitToPage="1"/>
  </sheetPr>
  <dimension ref="A1:AB101"/>
  <sheetViews>
    <sheetView zoomScale="70" zoomScaleNormal="70" zoomScaleSheetLayoutView="55" workbookViewId="0">
      <selection activeCell="J35" sqref="J35:O40"/>
    </sheetView>
  </sheetViews>
  <sheetFormatPr baseColWidth="10" defaultColWidth="11.44140625" defaultRowHeight="15" x14ac:dyDescent="0.25"/>
  <cols>
    <col min="1" max="1" width="4" style="80" customWidth="1"/>
    <col min="2" max="2" width="6.6640625" style="80" customWidth="1"/>
    <col min="3" max="3" width="24.88671875" style="26" customWidth="1"/>
    <col min="4" max="4" width="15.109375" style="26" customWidth="1"/>
    <col min="5" max="5" width="15.5546875" style="26" customWidth="1"/>
    <col min="6" max="6" width="15.109375" style="26" customWidth="1"/>
    <col min="7" max="7" width="14" style="26" customWidth="1"/>
    <col min="8" max="8" width="14.33203125" style="26" customWidth="1"/>
    <col min="9" max="9" width="14.6640625" style="26" customWidth="1"/>
    <col min="10" max="10" width="15.5546875" style="26" customWidth="1"/>
    <col min="11" max="11" width="14.44140625" style="26" customWidth="1"/>
    <col min="12" max="12" width="17.109375" style="26" customWidth="1"/>
    <col min="13" max="13" width="19.6640625" style="26" customWidth="1"/>
    <col min="14" max="15" width="15.33203125" style="26" customWidth="1"/>
    <col min="16" max="16" width="6.6640625" style="80" customWidth="1"/>
    <col min="17" max="16384" width="11.44140625" style="80"/>
  </cols>
  <sheetData>
    <row r="1" spans="2:16" s="57" customFormat="1" ht="8.25" customHeight="1" x14ac:dyDescent="0.3">
      <c r="C1" s="58"/>
      <c r="D1" s="58"/>
      <c r="E1" s="58"/>
      <c r="F1" s="58"/>
      <c r="G1" s="58"/>
      <c r="H1" s="58"/>
      <c r="I1" s="58"/>
      <c r="J1" s="58"/>
      <c r="K1" s="58"/>
      <c r="L1" s="58"/>
      <c r="M1" s="58"/>
      <c r="N1" s="58"/>
      <c r="O1" s="58"/>
    </row>
    <row r="2" spans="2:16" s="57" customFormat="1" ht="15.75" customHeight="1" x14ac:dyDescent="0.3">
      <c r="B2" s="230" t="s">
        <v>65</v>
      </c>
      <c r="C2" s="230"/>
      <c r="D2" s="59"/>
      <c r="E2" s="59"/>
      <c r="F2" s="59"/>
      <c r="G2" s="59"/>
      <c r="H2" s="59"/>
      <c r="I2" s="59"/>
      <c r="J2" s="59"/>
      <c r="K2" s="59"/>
      <c r="L2" s="59"/>
      <c r="M2" s="59"/>
      <c r="N2" s="59"/>
      <c r="O2" s="59"/>
      <c r="P2" s="60"/>
    </row>
    <row r="3" spans="2:16" s="57" customFormat="1" ht="15.75" customHeight="1" x14ac:dyDescent="0.3">
      <c r="B3" s="230"/>
      <c r="C3" s="230"/>
      <c r="D3" s="59"/>
      <c r="E3" s="59"/>
      <c r="F3" s="59"/>
      <c r="G3" s="59"/>
      <c r="H3" s="59"/>
      <c r="I3" s="59"/>
      <c r="J3" s="59"/>
      <c r="K3" s="59"/>
      <c r="L3" s="59"/>
      <c r="M3" s="59"/>
      <c r="N3" s="59"/>
      <c r="O3" s="59"/>
      <c r="P3" s="60"/>
    </row>
    <row r="4" spans="2:16" s="57" customFormat="1" ht="15" customHeight="1" x14ac:dyDescent="0.3">
      <c r="B4" s="230"/>
      <c r="C4" s="230"/>
      <c r="D4" s="59"/>
      <c r="E4" s="59"/>
      <c r="F4" s="59"/>
      <c r="G4" s="59"/>
      <c r="H4" s="59"/>
      <c r="I4" s="59"/>
      <c r="J4" s="59"/>
      <c r="K4" s="59"/>
      <c r="L4" s="59"/>
      <c r="M4" s="59"/>
      <c r="N4" s="59"/>
      <c r="O4" s="59"/>
      <c r="P4" s="60"/>
    </row>
    <row r="5" spans="2:16" s="57" customFormat="1" ht="24.75" customHeight="1" x14ac:dyDescent="0.3">
      <c r="B5" s="60"/>
      <c r="C5" s="231"/>
      <c r="D5" s="232"/>
      <c r="E5" s="237" t="s">
        <v>0</v>
      </c>
      <c r="F5" s="110"/>
      <c r="G5" s="110"/>
      <c r="H5" s="110"/>
      <c r="I5" s="110"/>
      <c r="J5" s="110"/>
      <c r="K5" s="110"/>
      <c r="L5" s="111"/>
      <c r="M5" s="112" t="s">
        <v>155</v>
      </c>
      <c r="N5" s="112"/>
      <c r="O5" s="113"/>
      <c r="P5" s="60"/>
    </row>
    <row r="6" spans="2:16" s="57" customFormat="1" ht="27" customHeight="1" x14ac:dyDescent="0.3">
      <c r="B6" s="61"/>
      <c r="C6" s="233"/>
      <c r="D6" s="234"/>
      <c r="E6" s="237" t="s">
        <v>2</v>
      </c>
      <c r="F6" s="110"/>
      <c r="G6" s="110"/>
      <c r="H6" s="110"/>
      <c r="I6" s="110"/>
      <c r="J6" s="110"/>
      <c r="K6" s="110"/>
      <c r="L6" s="111"/>
      <c r="M6" s="110" t="s">
        <v>131</v>
      </c>
      <c r="N6" s="110"/>
      <c r="O6" s="111"/>
      <c r="P6" s="60"/>
    </row>
    <row r="7" spans="2:16" s="57" customFormat="1" ht="30" customHeight="1" x14ac:dyDescent="0.3">
      <c r="B7" s="60"/>
      <c r="C7" s="233"/>
      <c r="D7" s="234"/>
      <c r="E7" s="238" t="s">
        <v>143</v>
      </c>
      <c r="F7" s="239"/>
      <c r="G7" s="239"/>
      <c r="H7" s="239"/>
      <c r="I7" s="239"/>
      <c r="J7" s="239"/>
      <c r="K7" s="239"/>
      <c r="L7" s="240"/>
      <c r="M7" s="112" t="s">
        <v>153</v>
      </c>
      <c r="N7" s="112"/>
      <c r="O7" s="113"/>
      <c r="P7" s="60"/>
    </row>
    <row r="8" spans="2:16" s="57" customFormat="1" ht="25.5" customHeight="1" x14ac:dyDescent="0.3">
      <c r="B8" s="60"/>
      <c r="C8" s="235"/>
      <c r="D8" s="236"/>
      <c r="E8" s="241"/>
      <c r="F8" s="242"/>
      <c r="G8" s="242"/>
      <c r="H8" s="242"/>
      <c r="I8" s="242"/>
      <c r="J8" s="242"/>
      <c r="K8" s="242"/>
      <c r="L8" s="243"/>
      <c r="M8" s="110" t="s">
        <v>156</v>
      </c>
      <c r="N8" s="110"/>
      <c r="O8" s="111"/>
      <c r="P8" s="60"/>
    </row>
    <row r="9" spans="2:16" s="57" customFormat="1" ht="15.75" customHeight="1" x14ac:dyDescent="0.3">
      <c r="B9" s="60"/>
      <c r="C9" s="222" t="s">
        <v>28</v>
      </c>
      <c r="D9" s="222"/>
      <c r="E9" s="222"/>
      <c r="F9" s="222"/>
      <c r="G9" s="222"/>
      <c r="H9" s="222"/>
      <c r="I9" s="222"/>
      <c r="J9" s="222"/>
      <c r="K9" s="222"/>
      <c r="L9" s="222"/>
      <c r="M9" s="222"/>
      <c r="N9" s="222"/>
      <c r="O9" s="222"/>
      <c r="P9" s="60"/>
    </row>
    <row r="10" spans="2:16" s="57" customFormat="1" ht="15.75" customHeight="1" x14ac:dyDescent="0.3">
      <c r="B10" s="60"/>
      <c r="C10" s="223" t="s">
        <v>66</v>
      </c>
      <c r="D10" s="223"/>
      <c r="E10" s="223"/>
      <c r="F10" s="223"/>
      <c r="G10" s="223"/>
      <c r="H10" s="223"/>
      <c r="I10" s="223"/>
      <c r="J10" s="223"/>
      <c r="K10" s="223"/>
      <c r="L10" s="223"/>
      <c r="M10" s="223"/>
      <c r="N10" s="223"/>
      <c r="O10" s="223"/>
      <c r="P10" s="60"/>
    </row>
    <row r="11" spans="2:16" s="57" customFormat="1" ht="15" customHeight="1" x14ac:dyDescent="0.3">
      <c r="B11" s="60"/>
      <c r="C11" s="223"/>
      <c r="D11" s="223"/>
      <c r="E11" s="223"/>
      <c r="F11" s="223"/>
      <c r="G11" s="223"/>
      <c r="H11" s="223"/>
      <c r="I11" s="223"/>
      <c r="J11" s="223"/>
      <c r="K11" s="223"/>
      <c r="L11" s="223"/>
      <c r="M11" s="223"/>
      <c r="N11" s="223"/>
      <c r="O11" s="223"/>
      <c r="P11" s="60"/>
    </row>
    <row r="12" spans="2:16" s="57" customFormat="1" ht="30" customHeight="1" x14ac:dyDescent="0.3">
      <c r="B12" s="60"/>
      <c r="C12" s="224" t="s">
        <v>67</v>
      </c>
      <c r="D12" s="224"/>
      <c r="E12" s="225" t="s">
        <v>94</v>
      </c>
      <c r="F12" s="225"/>
      <c r="G12" s="225"/>
      <c r="H12" s="225"/>
      <c r="I12" s="224" t="s">
        <v>68</v>
      </c>
      <c r="J12" s="224"/>
      <c r="K12" s="226" t="s">
        <v>246</v>
      </c>
      <c r="L12" s="226"/>
      <c r="M12" s="226"/>
      <c r="N12" s="226"/>
      <c r="O12" s="226"/>
      <c r="P12" s="60"/>
    </row>
    <row r="13" spans="2:16" s="57" customFormat="1" x14ac:dyDescent="0.3">
      <c r="B13" s="60"/>
      <c r="C13" s="176" t="s">
        <v>8</v>
      </c>
      <c r="D13" s="176"/>
      <c r="E13" s="227" t="s">
        <v>118</v>
      </c>
      <c r="F13" s="228"/>
      <c r="G13" s="228"/>
      <c r="H13" s="228"/>
      <c r="I13" s="228"/>
      <c r="J13" s="228"/>
      <c r="K13" s="228"/>
      <c r="L13" s="228"/>
      <c r="M13" s="228"/>
      <c r="N13" s="228"/>
      <c r="O13" s="228"/>
      <c r="P13" s="60"/>
    </row>
    <row r="14" spans="2:16" s="57" customFormat="1" x14ac:dyDescent="0.3">
      <c r="B14" s="60"/>
      <c r="C14" s="176" t="s">
        <v>69</v>
      </c>
      <c r="D14" s="176"/>
      <c r="E14" s="227" t="s">
        <v>225</v>
      </c>
      <c r="F14" s="227"/>
      <c r="G14" s="227"/>
      <c r="H14" s="227"/>
      <c r="I14" s="227"/>
      <c r="J14" s="227"/>
      <c r="K14" s="227"/>
      <c r="L14" s="227"/>
      <c r="M14" s="227"/>
      <c r="N14" s="227"/>
      <c r="O14" s="227"/>
      <c r="P14" s="60"/>
    </row>
    <row r="15" spans="2:16" s="57" customFormat="1" x14ac:dyDescent="0.3">
      <c r="B15" s="60"/>
      <c r="C15" s="229"/>
      <c r="D15" s="180"/>
      <c r="E15" s="180"/>
      <c r="F15" s="180"/>
      <c r="G15" s="180"/>
      <c r="H15" s="180"/>
      <c r="I15" s="180"/>
      <c r="J15" s="180"/>
      <c r="K15" s="180"/>
      <c r="L15" s="180"/>
      <c r="M15" s="180"/>
      <c r="N15" s="180"/>
      <c r="O15" s="181"/>
      <c r="P15" s="60"/>
    </row>
    <row r="16" spans="2:16" s="57" customFormat="1" x14ac:dyDescent="0.3">
      <c r="B16" s="60"/>
      <c r="C16" s="178" t="s">
        <v>70</v>
      </c>
      <c r="D16" s="178"/>
      <c r="E16" s="178"/>
      <c r="F16" s="178"/>
      <c r="G16" s="178"/>
      <c r="H16" s="178"/>
      <c r="I16" s="178"/>
      <c r="J16" s="178"/>
      <c r="K16" s="178"/>
      <c r="L16" s="178"/>
      <c r="M16" s="178"/>
      <c r="N16" s="178"/>
      <c r="O16" s="178"/>
      <c r="P16" s="60"/>
    </row>
    <row r="17" spans="2:16" s="57" customFormat="1" ht="36" customHeight="1" x14ac:dyDescent="0.3">
      <c r="B17" s="60"/>
      <c r="C17" s="176" t="s">
        <v>71</v>
      </c>
      <c r="D17" s="176"/>
      <c r="E17" s="218">
        <v>1</v>
      </c>
      <c r="F17" s="219"/>
      <c r="G17" s="220"/>
      <c r="H17" s="176" t="s">
        <v>16</v>
      </c>
      <c r="I17" s="176"/>
      <c r="J17" s="211" t="s">
        <v>93</v>
      </c>
      <c r="K17" s="213"/>
      <c r="L17" s="176" t="s">
        <v>18</v>
      </c>
      <c r="M17" s="176"/>
      <c r="N17" s="221">
        <v>0.85</v>
      </c>
      <c r="O17" s="221"/>
      <c r="P17" s="158"/>
    </row>
    <row r="18" spans="2:16" s="57" customFormat="1" ht="15.75" customHeight="1" x14ac:dyDescent="0.3">
      <c r="B18" s="60"/>
      <c r="C18" s="176" t="s">
        <v>72</v>
      </c>
      <c r="D18" s="176"/>
      <c r="E18" s="176" t="s">
        <v>73</v>
      </c>
      <c r="F18" s="176"/>
      <c r="G18" s="211" t="s">
        <v>247</v>
      </c>
      <c r="H18" s="212"/>
      <c r="I18" s="212"/>
      <c r="J18" s="212"/>
      <c r="K18" s="213"/>
      <c r="L18" s="189" t="s">
        <v>77</v>
      </c>
      <c r="M18" s="190"/>
      <c r="N18" s="214" t="s">
        <v>137</v>
      </c>
      <c r="O18" s="215"/>
      <c r="P18" s="158"/>
    </row>
    <row r="19" spans="2:16" s="57" customFormat="1" ht="15.75" customHeight="1" x14ac:dyDescent="0.3">
      <c r="B19" s="60"/>
      <c r="C19" s="176"/>
      <c r="D19" s="176"/>
      <c r="E19" s="176" t="s">
        <v>74</v>
      </c>
      <c r="F19" s="176"/>
      <c r="G19" s="251" t="s">
        <v>248</v>
      </c>
      <c r="H19" s="252"/>
      <c r="I19" s="252"/>
      <c r="J19" s="252"/>
      <c r="K19" s="253"/>
      <c r="L19" s="193"/>
      <c r="M19" s="194"/>
      <c r="N19" s="216"/>
      <c r="O19" s="217"/>
      <c r="P19" s="60"/>
    </row>
    <row r="20" spans="2:16" s="57" customFormat="1" ht="15.75" customHeight="1" x14ac:dyDescent="0.3">
      <c r="B20" s="60"/>
      <c r="C20" s="189" t="s">
        <v>75</v>
      </c>
      <c r="D20" s="190"/>
      <c r="E20" s="195" t="s">
        <v>99</v>
      </c>
      <c r="F20" s="196"/>
      <c r="G20" s="197"/>
      <c r="H20" s="204" t="s">
        <v>76</v>
      </c>
      <c r="I20" s="186"/>
      <c r="J20" s="195" t="s">
        <v>115</v>
      </c>
      <c r="K20" s="197"/>
      <c r="L20" s="208" t="s">
        <v>138</v>
      </c>
      <c r="M20" s="209"/>
      <c r="N20" s="209"/>
      <c r="O20" s="210"/>
      <c r="P20" s="60"/>
    </row>
    <row r="21" spans="2:16" s="57" customFormat="1" ht="15.75" customHeight="1" x14ac:dyDescent="0.3">
      <c r="B21" s="60"/>
      <c r="C21" s="191"/>
      <c r="D21" s="192"/>
      <c r="E21" s="198"/>
      <c r="F21" s="199"/>
      <c r="G21" s="200"/>
      <c r="H21" s="205"/>
      <c r="I21" s="206"/>
      <c r="J21" s="198"/>
      <c r="K21" s="200"/>
      <c r="L21" s="11" t="s">
        <v>139</v>
      </c>
      <c r="M21" s="11" t="s">
        <v>140</v>
      </c>
      <c r="N21" s="11" t="s">
        <v>141</v>
      </c>
      <c r="O21" s="11" t="s">
        <v>142</v>
      </c>
      <c r="P21" s="60"/>
    </row>
    <row r="22" spans="2:16" s="57" customFormat="1" ht="15.75" customHeight="1" x14ac:dyDescent="0.3">
      <c r="B22" s="60"/>
      <c r="C22" s="193"/>
      <c r="D22" s="194"/>
      <c r="E22" s="201"/>
      <c r="F22" s="202"/>
      <c r="G22" s="203"/>
      <c r="H22" s="207"/>
      <c r="I22" s="188"/>
      <c r="J22" s="201"/>
      <c r="K22" s="203"/>
      <c r="L22" s="62" t="s">
        <v>250</v>
      </c>
      <c r="M22" s="63" t="s">
        <v>251</v>
      </c>
      <c r="N22" s="64" t="s">
        <v>252</v>
      </c>
      <c r="O22" s="65" t="s">
        <v>253</v>
      </c>
      <c r="P22" s="60"/>
    </row>
    <row r="23" spans="2:16" s="57" customFormat="1" ht="26.25" customHeight="1" x14ac:dyDescent="0.3">
      <c r="B23" s="60"/>
      <c r="C23" s="176" t="s">
        <v>78</v>
      </c>
      <c r="D23" s="176"/>
      <c r="E23" s="177" t="s">
        <v>249</v>
      </c>
      <c r="F23" s="177"/>
      <c r="G23" s="177"/>
      <c r="H23" s="185" t="s">
        <v>79</v>
      </c>
      <c r="I23" s="186"/>
      <c r="J23" s="175" t="s">
        <v>62</v>
      </c>
      <c r="K23" s="175"/>
      <c r="L23" s="176" t="s">
        <v>80</v>
      </c>
      <c r="M23" s="176"/>
      <c r="N23" s="175" t="s">
        <v>62</v>
      </c>
      <c r="O23" s="175"/>
      <c r="P23" s="60"/>
    </row>
    <row r="24" spans="2:16" s="57" customFormat="1" ht="26.25" customHeight="1" x14ac:dyDescent="0.3">
      <c r="B24" s="60"/>
      <c r="C24" s="176" t="s">
        <v>81</v>
      </c>
      <c r="D24" s="176"/>
      <c r="E24" s="177" t="s">
        <v>249</v>
      </c>
      <c r="F24" s="177"/>
      <c r="G24" s="177"/>
      <c r="H24" s="187"/>
      <c r="I24" s="188"/>
      <c r="J24" s="175"/>
      <c r="K24" s="175"/>
      <c r="L24" s="176"/>
      <c r="M24" s="176"/>
      <c r="N24" s="175"/>
      <c r="O24" s="175"/>
      <c r="P24" s="60"/>
    </row>
    <row r="25" spans="2:16" s="57" customFormat="1" ht="15.75" customHeight="1" x14ac:dyDescent="0.3">
      <c r="B25" s="60"/>
      <c r="C25" s="66"/>
      <c r="D25" s="66"/>
      <c r="E25" s="22"/>
      <c r="F25" s="22"/>
      <c r="G25" s="66"/>
      <c r="H25" s="66"/>
      <c r="I25" s="66"/>
      <c r="J25" s="22"/>
      <c r="K25" s="22"/>
      <c r="L25" s="66"/>
      <c r="M25" s="66"/>
      <c r="N25" s="22"/>
      <c r="O25" s="22"/>
      <c r="P25" s="60"/>
    </row>
    <row r="26" spans="2:16" s="57" customFormat="1" ht="15" customHeight="1" x14ac:dyDescent="0.3">
      <c r="B26" s="60"/>
      <c r="C26" s="178" t="s">
        <v>82</v>
      </c>
      <c r="D26" s="178"/>
      <c r="E26" s="178"/>
      <c r="F26" s="178"/>
      <c r="G26" s="178"/>
      <c r="H26" s="178"/>
      <c r="I26" s="178"/>
      <c r="J26" s="179"/>
      <c r="K26" s="179"/>
      <c r="L26" s="179"/>
      <c r="M26" s="179"/>
      <c r="N26" s="179"/>
      <c r="O26" s="179"/>
      <c r="P26" s="60"/>
    </row>
    <row r="27" spans="2:16" s="57" customFormat="1" ht="15" customHeight="1" x14ac:dyDescent="0.3">
      <c r="B27" s="60"/>
      <c r="C27" s="180"/>
      <c r="D27" s="180"/>
      <c r="E27" s="180"/>
      <c r="F27" s="180"/>
      <c r="G27" s="180"/>
      <c r="H27" s="180"/>
      <c r="I27" s="181"/>
      <c r="J27" s="182" t="s">
        <v>83</v>
      </c>
      <c r="K27" s="183"/>
      <c r="L27" s="183"/>
      <c r="M27" s="183"/>
      <c r="N27" s="183"/>
      <c r="O27" s="183"/>
      <c r="P27" s="158"/>
    </row>
    <row r="28" spans="2:16" s="57" customFormat="1" ht="24" customHeight="1" x14ac:dyDescent="0.3">
      <c r="B28" s="60"/>
      <c r="C28" s="180"/>
      <c r="D28" s="180"/>
      <c r="E28" s="180"/>
      <c r="F28" s="180"/>
      <c r="G28" s="180"/>
      <c r="H28" s="180"/>
      <c r="I28" s="181"/>
      <c r="J28" s="159" t="s">
        <v>312</v>
      </c>
      <c r="K28" s="160"/>
      <c r="L28" s="160"/>
      <c r="M28" s="160"/>
      <c r="N28" s="160"/>
      <c r="O28" s="160"/>
      <c r="P28" s="158"/>
    </row>
    <row r="29" spans="2:16" s="57" customFormat="1" ht="24" customHeight="1" x14ac:dyDescent="0.3">
      <c r="B29" s="60"/>
      <c r="C29" s="180"/>
      <c r="D29" s="180"/>
      <c r="E29" s="180"/>
      <c r="F29" s="180"/>
      <c r="G29" s="180"/>
      <c r="H29" s="180"/>
      <c r="I29" s="181"/>
      <c r="J29" s="161"/>
      <c r="K29" s="162"/>
      <c r="L29" s="162"/>
      <c r="M29" s="162"/>
      <c r="N29" s="162"/>
      <c r="O29" s="162"/>
      <c r="P29" s="60"/>
    </row>
    <row r="30" spans="2:16" s="57" customFormat="1" ht="24" customHeight="1" x14ac:dyDescent="0.3">
      <c r="B30" s="60"/>
      <c r="C30" s="180"/>
      <c r="D30" s="180"/>
      <c r="E30" s="180"/>
      <c r="F30" s="180"/>
      <c r="G30" s="180"/>
      <c r="H30" s="180"/>
      <c r="I30" s="181"/>
      <c r="J30" s="161"/>
      <c r="K30" s="162"/>
      <c r="L30" s="162"/>
      <c r="M30" s="162"/>
      <c r="N30" s="162"/>
      <c r="O30" s="162"/>
      <c r="P30" s="60"/>
    </row>
    <row r="31" spans="2:16" s="57" customFormat="1" ht="42" customHeight="1" x14ac:dyDescent="0.3">
      <c r="B31" s="60"/>
      <c r="C31" s="180"/>
      <c r="D31" s="180"/>
      <c r="E31" s="180"/>
      <c r="F31" s="180"/>
      <c r="G31" s="180"/>
      <c r="H31" s="180"/>
      <c r="I31" s="181"/>
      <c r="J31" s="161"/>
      <c r="K31" s="162"/>
      <c r="L31" s="162"/>
      <c r="M31" s="162"/>
      <c r="N31" s="162"/>
      <c r="O31" s="162"/>
      <c r="P31" s="60"/>
    </row>
    <row r="32" spans="2:16" s="57" customFormat="1" ht="18.600000000000001" customHeight="1" x14ac:dyDescent="0.3">
      <c r="B32" s="60"/>
      <c r="C32" s="180"/>
      <c r="D32" s="180"/>
      <c r="E32" s="180"/>
      <c r="F32" s="180"/>
      <c r="G32" s="180"/>
      <c r="H32" s="180"/>
      <c r="I32" s="181"/>
      <c r="J32" s="161"/>
      <c r="K32" s="162"/>
      <c r="L32" s="162"/>
      <c r="M32" s="162"/>
      <c r="N32" s="162"/>
      <c r="O32" s="162"/>
      <c r="P32" s="60"/>
    </row>
    <row r="33" spans="2:16" s="57" customFormat="1" ht="38.4" customHeight="1" x14ac:dyDescent="0.3">
      <c r="B33" s="60"/>
      <c r="C33" s="180"/>
      <c r="D33" s="180"/>
      <c r="E33" s="180"/>
      <c r="F33" s="180"/>
      <c r="G33" s="180"/>
      <c r="H33" s="180"/>
      <c r="I33" s="181"/>
      <c r="J33" s="163"/>
      <c r="K33" s="164"/>
      <c r="L33" s="164"/>
      <c r="M33" s="164"/>
      <c r="N33" s="164"/>
      <c r="O33" s="164"/>
      <c r="P33" s="60"/>
    </row>
    <row r="34" spans="2:16" s="57" customFormat="1" ht="15.75" customHeight="1" x14ac:dyDescent="0.3">
      <c r="B34" s="60"/>
      <c r="C34" s="180"/>
      <c r="D34" s="180"/>
      <c r="E34" s="180"/>
      <c r="F34" s="180"/>
      <c r="G34" s="180"/>
      <c r="H34" s="180"/>
      <c r="I34" s="181"/>
      <c r="J34" s="165" t="s">
        <v>84</v>
      </c>
      <c r="K34" s="166"/>
      <c r="L34" s="166"/>
      <c r="M34" s="166"/>
      <c r="N34" s="166"/>
      <c r="O34" s="166"/>
      <c r="P34" s="60"/>
    </row>
    <row r="35" spans="2:16" s="57" customFormat="1" ht="22.5" customHeight="1" x14ac:dyDescent="0.3">
      <c r="B35" s="60"/>
      <c r="C35" s="180"/>
      <c r="D35" s="180"/>
      <c r="E35" s="180"/>
      <c r="F35" s="180"/>
      <c r="G35" s="180"/>
      <c r="H35" s="180"/>
      <c r="I35" s="181"/>
      <c r="J35" s="159" t="s">
        <v>311</v>
      </c>
      <c r="K35" s="160"/>
      <c r="L35" s="160"/>
      <c r="M35" s="160"/>
      <c r="N35" s="160"/>
      <c r="O35" s="160"/>
      <c r="P35" s="60"/>
    </row>
    <row r="36" spans="2:16" s="57" customFormat="1" ht="22.5" customHeight="1" x14ac:dyDescent="0.3">
      <c r="B36" s="60"/>
      <c r="C36" s="180"/>
      <c r="D36" s="180"/>
      <c r="E36" s="180"/>
      <c r="F36" s="180"/>
      <c r="G36" s="180"/>
      <c r="H36" s="180"/>
      <c r="I36" s="181"/>
      <c r="J36" s="161"/>
      <c r="K36" s="162"/>
      <c r="L36" s="162"/>
      <c r="M36" s="162"/>
      <c r="N36" s="162"/>
      <c r="O36" s="162"/>
      <c r="P36" s="60"/>
    </row>
    <row r="37" spans="2:16" s="57" customFormat="1" ht="22.5" customHeight="1" x14ac:dyDescent="0.3">
      <c r="B37" s="60"/>
      <c r="C37" s="180"/>
      <c r="D37" s="180"/>
      <c r="E37" s="180"/>
      <c r="F37" s="180"/>
      <c r="G37" s="180"/>
      <c r="H37" s="180"/>
      <c r="I37" s="181"/>
      <c r="J37" s="161"/>
      <c r="K37" s="162"/>
      <c r="L37" s="162"/>
      <c r="M37" s="162"/>
      <c r="N37" s="162"/>
      <c r="O37" s="162"/>
      <c r="P37" s="60"/>
    </row>
    <row r="38" spans="2:16" s="57" customFormat="1" ht="22.5" customHeight="1" x14ac:dyDescent="0.3">
      <c r="B38" s="60"/>
      <c r="C38" s="180"/>
      <c r="D38" s="180"/>
      <c r="E38" s="180"/>
      <c r="F38" s="180"/>
      <c r="G38" s="180"/>
      <c r="H38" s="180"/>
      <c r="I38" s="181"/>
      <c r="J38" s="161"/>
      <c r="K38" s="162"/>
      <c r="L38" s="162"/>
      <c r="M38" s="162"/>
      <c r="N38" s="162"/>
      <c r="O38" s="162"/>
      <c r="P38" s="60"/>
    </row>
    <row r="39" spans="2:16" s="57" customFormat="1" ht="22.5" customHeight="1" x14ac:dyDescent="0.3">
      <c r="B39" s="60"/>
      <c r="C39" s="180"/>
      <c r="D39" s="180"/>
      <c r="E39" s="180"/>
      <c r="F39" s="180"/>
      <c r="G39" s="180"/>
      <c r="H39" s="180"/>
      <c r="I39" s="181"/>
      <c r="J39" s="161"/>
      <c r="K39" s="162"/>
      <c r="L39" s="162"/>
      <c r="M39" s="162"/>
      <c r="N39" s="162"/>
      <c r="O39" s="162"/>
      <c r="P39" s="60"/>
    </row>
    <row r="40" spans="2:16" s="57" customFormat="1" ht="22.5" customHeight="1" x14ac:dyDescent="0.3">
      <c r="B40" s="60"/>
      <c r="C40" s="180"/>
      <c r="D40" s="180"/>
      <c r="E40" s="180"/>
      <c r="F40" s="180"/>
      <c r="G40" s="180"/>
      <c r="H40" s="180"/>
      <c r="I40" s="181"/>
      <c r="J40" s="163"/>
      <c r="K40" s="164"/>
      <c r="L40" s="164"/>
      <c r="M40" s="164"/>
      <c r="N40" s="164"/>
      <c r="O40" s="164"/>
      <c r="P40" s="60"/>
    </row>
    <row r="41" spans="2:16" s="57" customFormat="1" ht="15.75" customHeight="1" x14ac:dyDescent="0.3">
      <c r="B41" s="60"/>
      <c r="C41" s="180"/>
      <c r="D41" s="180"/>
      <c r="E41" s="180"/>
      <c r="F41" s="180"/>
      <c r="G41" s="180"/>
      <c r="H41" s="180"/>
      <c r="I41" s="181"/>
      <c r="J41" s="165" t="s">
        <v>85</v>
      </c>
      <c r="K41" s="166"/>
      <c r="L41" s="166"/>
      <c r="M41" s="166"/>
      <c r="N41" s="166"/>
      <c r="O41" s="166"/>
      <c r="P41" s="60"/>
    </row>
    <row r="42" spans="2:16" s="57" customFormat="1" ht="15.75" customHeight="1" x14ac:dyDescent="0.3">
      <c r="B42" s="60"/>
      <c r="C42" s="180"/>
      <c r="D42" s="180"/>
      <c r="E42" s="180"/>
      <c r="F42" s="180"/>
      <c r="G42" s="180"/>
      <c r="H42" s="180"/>
      <c r="I42" s="181"/>
      <c r="J42" s="167" t="str">
        <f>+E14</f>
        <v>Jefe de Oficina Admisiones y Registro</v>
      </c>
      <c r="K42" s="168"/>
      <c r="L42" s="168"/>
      <c r="M42" s="168"/>
      <c r="N42" s="168"/>
      <c r="O42" s="168"/>
      <c r="P42" s="60"/>
    </row>
    <row r="43" spans="2:16" s="57" customFormat="1" ht="16.5" customHeight="1" x14ac:dyDescent="0.3">
      <c r="B43" s="60"/>
      <c r="C43" s="180"/>
      <c r="D43" s="180"/>
      <c r="E43" s="180"/>
      <c r="F43" s="180"/>
      <c r="G43" s="180"/>
      <c r="H43" s="180"/>
      <c r="I43" s="181"/>
      <c r="J43" s="184"/>
      <c r="K43" s="160"/>
      <c r="L43" s="160"/>
      <c r="M43" s="160"/>
      <c r="N43" s="160"/>
      <c r="O43" s="160"/>
      <c r="P43" s="60"/>
    </row>
    <row r="44" spans="2:16" s="57" customFormat="1" ht="16.5" customHeight="1" x14ac:dyDescent="0.3">
      <c r="B44" s="60"/>
      <c r="C44" s="67"/>
      <c r="D44" s="67"/>
      <c r="E44" s="67"/>
      <c r="F44" s="67"/>
      <c r="G44" s="67"/>
      <c r="H44" s="67"/>
      <c r="I44" s="67"/>
      <c r="J44" s="67"/>
      <c r="K44" s="67"/>
      <c r="L44" s="67"/>
      <c r="M44" s="67"/>
      <c r="N44" s="67"/>
      <c r="O44" s="67"/>
      <c r="P44" s="60"/>
    </row>
    <row r="45" spans="2:16" s="69" customFormat="1" ht="15" customHeight="1" x14ac:dyDescent="0.3">
      <c r="B45" s="68"/>
      <c r="C45" s="169" t="s">
        <v>86</v>
      </c>
      <c r="D45" s="170"/>
      <c r="E45" s="170"/>
      <c r="F45" s="170"/>
      <c r="G45" s="170"/>
      <c r="H45" s="170"/>
      <c r="I45" s="170"/>
      <c r="J45" s="170"/>
      <c r="K45" s="170"/>
      <c r="L45" s="170"/>
      <c r="M45" s="170"/>
      <c r="N45" s="170"/>
      <c r="O45" s="171"/>
      <c r="P45" s="68"/>
    </row>
    <row r="46" spans="2:16" s="69" customFormat="1" x14ac:dyDescent="0.3">
      <c r="B46" s="68"/>
      <c r="C46" s="19" t="s">
        <v>5</v>
      </c>
      <c r="D46" s="11" t="str">
        <f ca="1">IF(J23="MENSUAL","ENERO",IF(J23="TRIMESTRAL","MARZO",IF(J23="SEMESTRAL","JUNIO",IF(J23="ANUAL",YEAR(TODAY()),""))))</f>
        <v>JUNIO</v>
      </c>
      <c r="E46" s="11" t="str">
        <f>IF(J23="MENSUAL","FEBRERO",IF(J23="TRIMESTRAL","JUNIO",IF(J23="SEMESTRAL","DICIEMBRE","")))</f>
        <v>DICIEMBRE</v>
      </c>
      <c r="F46" s="11" t="str">
        <f>IF(J23="MENSUAL","MARZO",IF(J23="TRIMESTRAL","SEPTIEMBRE",""))</f>
        <v/>
      </c>
      <c r="G46" s="11" t="str">
        <f>IF(J23="MENSUAL","ABRIL",IF(J23="TRIMESTRAL","DICIEMBRE",""))</f>
        <v/>
      </c>
      <c r="H46" s="11" t="str">
        <f>IF(J23="MENSUAL","MAYO","")</f>
        <v/>
      </c>
      <c r="I46" s="11" t="str">
        <f>IF(J23="MENSUAL","JUNIO","")</f>
        <v/>
      </c>
      <c r="J46" s="11" t="str">
        <f>IF(J23="MENSUAL","JULIO","")</f>
        <v/>
      </c>
      <c r="K46" s="11" t="str">
        <f>IF(J23="MENSUAL","AGOSTO","")</f>
        <v/>
      </c>
      <c r="L46" s="11" t="str">
        <f>IF(J23="MENSUAL","SEPTIEMBRE","")</f>
        <v/>
      </c>
      <c r="M46" s="11" t="str">
        <f>IF(J23="MENSUAL","OCTUBRE","")</f>
        <v/>
      </c>
      <c r="N46" s="11" t="str">
        <f>IF(J23="MENSUAL","NOVIEMBRE","")</f>
        <v/>
      </c>
      <c r="O46" s="11" t="str">
        <f>IF(J23="MENSUAL","DICIEMBRE","")</f>
        <v/>
      </c>
      <c r="P46" s="68"/>
    </row>
    <row r="47" spans="2:16" s="69" customFormat="1" ht="41.4" x14ac:dyDescent="0.3">
      <c r="B47" s="68"/>
      <c r="C47" s="20" t="str">
        <f>G18</f>
        <v>(Total encuestas calificación mayor a 4) *100</v>
      </c>
      <c r="D47" s="11">
        <v>1301</v>
      </c>
      <c r="E47" s="11"/>
      <c r="F47" s="11"/>
      <c r="G47" s="11"/>
      <c r="H47" s="11"/>
      <c r="I47" s="11"/>
      <c r="J47" s="11"/>
      <c r="K47" s="11"/>
      <c r="L47" s="11"/>
      <c r="M47" s="11"/>
      <c r="N47" s="11"/>
      <c r="O47" s="11"/>
      <c r="P47" s="68"/>
    </row>
    <row r="48" spans="2:16" s="69" customFormat="1" ht="27.6" x14ac:dyDescent="0.3">
      <c r="B48" s="68"/>
      <c r="C48" s="20" t="str">
        <f>G19</f>
        <v xml:space="preserve"> Total encuestas recibidas</v>
      </c>
      <c r="D48" s="96">
        <v>1596</v>
      </c>
      <c r="E48" s="11"/>
      <c r="F48" s="11"/>
      <c r="G48" s="11"/>
      <c r="H48" s="11"/>
      <c r="I48" s="11"/>
      <c r="J48" s="11"/>
      <c r="K48" s="11"/>
      <c r="L48" s="11"/>
      <c r="M48" s="11"/>
      <c r="N48" s="11"/>
      <c r="O48" s="11"/>
      <c r="P48" s="71"/>
    </row>
    <row r="49" spans="1:28" s="69" customFormat="1" x14ac:dyDescent="0.3">
      <c r="B49" s="68"/>
      <c r="C49" s="12" t="s">
        <v>87</v>
      </c>
      <c r="D49" s="304">
        <f>IFERROR(IF($E$17=1,D47/D48,IF($E$17=2,D47,"")),"")</f>
        <v>0.81516290726817042</v>
      </c>
      <c r="E49" s="14" t="str">
        <f t="shared" ref="E49:O49" si="0">IFERROR(IF($E$17=1,E47/E48,IF($E$17=2,E47,"")),"")</f>
        <v/>
      </c>
      <c r="F49" s="14" t="str">
        <f t="shared" si="0"/>
        <v/>
      </c>
      <c r="G49" s="14" t="str">
        <f t="shared" si="0"/>
        <v/>
      </c>
      <c r="H49" s="14" t="str">
        <f t="shared" si="0"/>
        <v/>
      </c>
      <c r="I49" s="14" t="str">
        <f t="shared" si="0"/>
        <v/>
      </c>
      <c r="J49" s="14" t="str">
        <f t="shared" si="0"/>
        <v/>
      </c>
      <c r="K49" s="14" t="str">
        <f t="shared" si="0"/>
        <v/>
      </c>
      <c r="L49" s="14" t="str">
        <f t="shared" si="0"/>
        <v/>
      </c>
      <c r="M49" s="14" t="str">
        <f t="shared" si="0"/>
        <v/>
      </c>
      <c r="N49" s="14" t="str">
        <f t="shared" si="0"/>
        <v/>
      </c>
      <c r="O49" s="14" t="str">
        <f t="shared" si="0"/>
        <v/>
      </c>
      <c r="P49" s="68"/>
    </row>
    <row r="50" spans="1:28" s="69" customFormat="1" x14ac:dyDescent="0.3">
      <c r="B50" s="68"/>
      <c r="C50" s="13" t="s">
        <v>88</v>
      </c>
      <c r="D50" s="14">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0.85</v>
      </c>
      <c r="E50" s="14">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0.85</v>
      </c>
      <c r="F50" s="14" t="str">
        <f>IF(AND(N23="ANUAL",J23="MENSUAL"),N17/12+E50,IF(AND(N23="ANUAL",J23="TRIMESTRAL"),N17/4+E50,IF(AND(N23="SEMESTRAL",J23="MENSUAL"),N17/6+E50,IF(AND(N23="SEMESTRAL",J23="TRIMESTRAL"),N17/2,IF(AND(N23="TRIMESTRAL",J23="MENSUAL"),N17/3+E50,IF(AND(N23="TRIMESTRAL",J23="TRIMESTRAL"),N17,IF(AND(N23="MENSUAL",J23="MENSUAL"),N17,"")))))))</f>
        <v/>
      </c>
      <c r="G50" s="14" t="str">
        <f>IF(AND(N23="ANUAL",J23="MENSUAL"),N17/12+F50,IF(AND(N23="ANUAL",J23="TRIMESTRAL"),N17/4+F50,IF(AND(N23="SEMESTRAL",J23="MENSUAL"),N17/6+F50,IF(AND(N23="SEMESTRAL",J23="TRIMESTRAL"),N17/2+F50,IF(AND(N23="TRIMESTRAL",J23="MENSUAL"),N17/3,IF(AND(N23="TRIMESTRAL",J23="TRIMESTRAL"),N17,IF(AND(N23="MENSUAL",J23="MENSUAL"),N17,"")))))))</f>
        <v/>
      </c>
      <c r="H50" s="14" t="str">
        <f>IF(AND($N$23="ANUAL",$J$23="MENSUAL"),$N$17/12+G50,IF(AND(N23="SEMESTRAL",J23="MENSUAL"),N17/6+G50,IF(AND(N23="TRIMESTRAL",J23="MENSUAL"),N17/3+G50,IF(AND(N23="MENSUAL",J23="MENSUAL"),N17,""))))</f>
        <v/>
      </c>
      <c r="I50" s="14" t="str">
        <f>IF(AND($N$23="ANUAL",$J$23="MENSUAL"),$N$17/12+H50,IF(AND(N23="SEMESTRAL",J23="MENSUAL"),N17/6+H50,IF(AND(N23="TRIMESTRAL",J23="MENSUAL"),N17/3+H50,IF(AND(N23="MENSUAL",J23="MENSUAL"),N17,""))))</f>
        <v/>
      </c>
      <c r="J50" s="14" t="str">
        <f>IF(AND($N$23="ANUAL",$J$23="MENSUAL"),$N$17/12+I50,IF(AND(N23="SEMESTRAL",J23="MENSUAL"),N17/6,IF(AND(N23="TRIMESTRAL",J23="MENSUAL"),N17/3,IF(AND(N23="MENSUAL",J23="MENSUAL"),N17,""))))</f>
        <v/>
      </c>
      <c r="K50" s="14" t="str">
        <f>IF(AND($N$23="ANUAL",$J$23="MENSUAL"),$N$17/12+J50,IF(AND(N23="SEMESTRAL",J23="MENSUAL"),N17/6+J50,IF(AND(N23="TRIMESTRAL",J23="MENSUAL"),N17/3+J50,IF(AND(N23="MENSUAL",J23="MENSUAL"),N17,""))))</f>
        <v/>
      </c>
      <c r="L50" s="14" t="str">
        <f>IF(AND($N$23="ANUAL",$J$23="MENSUAL"),$N$17/12+K50,IF(AND(N23="SEMESTRAL",J23="MENSUAL"),N17/6+K50,IF(AND(N23="TRIMESTRAL",J23="MENSUAL"),N17/3+K50,IF(AND(N23="MENSUAL",J23="MENSUAL"),N17,""))))</f>
        <v/>
      </c>
      <c r="M50" s="14" t="str">
        <f>IF(AND($N$23="ANUAL",$J$23="MENSUAL"),$N$17/12+L50,IF(AND(N23="SEMESTRAL",J23="MENSUAL"),N17/6+L50,IF(AND(N23="TRIMESTRAL",J23="MENSUAL"),N17/3,IF(AND(N23="MENSUAL",J23="MENSUAL"),N17,""))))</f>
        <v/>
      </c>
      <c r="N50" s="14" t="str">
        <f>IF(AND($N$23="ANUAL",$J$23="MENSUAL"),$N$17/12+M50,IF(AND(N23="SEMESTRAL",J23="MENSUAL"),N17/6+M50,IF(AND(N23="TRIMESTRAL",J23="MENSUAL"),N17/3+M50,IF(AND(N23="MENSUAL",J23="MENSUAL"),N17,""))))</f>
        <v/>
      </c>
      <c r="O50" s="14" t="str">
        <f>IF(AND($N$23="ANUAL",$J$23="MENSUAL"),$N$17/12+N50,IF(AND(N23="SEMESTRAL",J23="MENSUAL"),N17/6+N50,IF(AND(N23="TRIMESTRAL",J23="MENSUAL"),N17/3+N50,IF(AND(N23="MENSUAL",J23="MENSUAL"),N17,""))))</f>
        <v/>
      </c>
      <c r="P50" s="68"/>
    </row>
    <row r="51" spans="1:28" s="69" customFormat="1" x14ac:dyDescent="0.3">
      <c r="B51" s="68"/>
      <c r="C51" s="67"/>
      <c r="D51" s="67"/>
      <c r="E51" s="67"/>
      <c r="F51" s="67"/>
      <c r="G51" s="67"/>
      <c r="H51" s="67"/>
      <c r="I51" s="67"/>
      <c r="J51" s="67"/>
      <c r="K51" s="67"/>
      <c r="L51" s="67"/>
      <c r="M51" s="67"/>
      <c r="N51" s="67"/>
      <c r="O51" s="67"/>
      <c r="P51" s="68"/>
    </row>
    <row r="52" spans="1:28" s="73" customFormat="1" x14ac:dyDescent="0.25">
      <c r="A52" s="72"/>
      <c r="B52" s="1"/>
      <c r="C52" s="172" t="s">
        <v>76</v>
      </c>
      <c r="D52" s="172"/>
      <c r="E52" s="172"/>
      <c r="F52" s="172"/>
      <c r="G52" s="172"/>
      <c r="H52" s="172"/>
      <c r="I52" s="172"/>
      <c r="J52" s="172"/>
      <c r="K52" s="172"/>
      <c r="L52" s="172"/>
      <c r="M52" s="172"/>
      <c r="N52" s="172"/>
      <c r="O52" s="172"/>
      <c r="P52" s="1"/>
      <c r="Q52" s="72"/>
      <c r="R52" s="72"/>
      <c r="S52" s="72"/>
      <c r="T52" s="72"/>
      <c r="U52" s="72"/>
      <c r="V52" s="72"/>
      <c r="W52" s="72"/>
      <c r="X52" s="72"/>
      <c r="Y52" s="72"/>
      <c r="Z52" s="72"/>
      <c r="AA52" s="72"/>
      <c r="AB52" s="72"/>
    </row>
    <row r="53" spans="1:28" s="73" customFormat="1" x14ac:dyDescent="0.25">
      <c r="A53" s="72"/>
      <c r="B53" s="1"/>
      <c r="C53" s="173" t="s">
        <v>89</v>
      </c>
      <c r="D53" s="173"/>
      <c r="E53" s="173"/>
      <c r="F53" s="173"/>
      <c r="G53" s="174" t="s">
        <v>90</v>
      </c>
      <c r="H53" s="174"/>
      <c r="I53" s="174"/>
      <c r="J53" s="174"/>
      <c r="K53" s="174" t="s">
        <v>91</v>
      </c>
      <c r="L53" s="174"/>
      <c r="M53" s="174"/>
      <c r="N53" s="174"/>
      <c r="O53" s="174"/>
      <c r="P53" s="1"/>
      <c r="Q53" s="72"/>
      <c r="R53" s="72"/>
      <c r="S53" s="72"/>
      <c r="T53" s="72"/>
      <c r="U53" s="72"/>
      <c r="V53" s="72"/>
      <c r="W53" s="72"/>
      <c r="X53" s="72"/>
      <c r="Y53" s="72"/>
      <c r="Z53" s="72"/>
      <c r="AA53" s="72"/>
      <c r="AB53" s="72"/>
    </row>
    <row r="54" spans="1:28" s="73" customFormat="1" x14ac:dyDescent="0.25">
      <c r="A54" s="72"/>
      <c r="B54" s="1"/>
      <c r="C54" s="148"/>
      <c r="D54" s="148"/>
      <c r="E54" s="148"/>
      <c r="F54" s="148"/>
      <c r="G54" s="250"/>
      <c r="H54" s="250"/>
      <c r="I54" s="250"/>
      <c r="J54" s="250"/>
      <c r="K54" s="148"/>
      <c r="L54" s="148"/>
      <c r="M54" s="148"/>
      <c r="N54" s="148"/>
      <c r="O54" s="148"/>
      <c r="P54" s="1"/>
      <c r="Q54" s="72"/>
      <c r="R54" s="72"/>
      <c r="S54" s="72"/>
      <c r="T54" s="72"/>
      <c r="U54" s="72"/>
      <c r="V54" s="72"/>
      <c r="W54" s="72"/>
      <c r="X54" s="72"/>
      <c r="Y54" s="72"/>
      <c r="Z54" s="72"/>
      <c r="AA54" s="72"/>
      <c r="AB54" s="72"/>
    </row>
    <row r="55" spans="1:28" s="73" customFormat="1" x14ac:dyDescent="0.25">
      <c r="A55" s="72"/>
      <c r="B55" s="1"/>
      <c r="C55" s="148"/>
      <c r="D55" s="148"/>
      <c r="E55" s="148"/>
      <c r="F55" s="148"/>
      <c r="G55" s="250"/>
      <c r="H55" s="250"/>
      <c r="I55" s="250"/>
      <c r="J55" s="250"/>
      <c r="K55" s="148"/>
      <c r="L55" s="148"/>
      <c r="M55" s="148"/>
      <c r="N55" s="148"/>
      <c r="O55" s="148"/>
      <c r="P55" s="1"/>
      <c r="Q55" s="72"/>
      <c r="R55" s="72"/>
      <c r="S55" s="72"/>
      <c r="T55" s="72"/>
      <c r="U55" s="72"/>
      <c r="V55" s="72"/>
      <c r="W55" s="72"/>
      <c r="X55" s="72"/>
      <c r="Y55" s="72"/>
      <c r="Z55" s="72"/>
      <c r="AA55" s="72"/>
      <c r="AB55" s="72"/>
    </row>
    <row r="56" spans="1:28" s="73" customFormat="1" x14ac:dyDescent="0.25">
      <c r="A56" s="72"/>
      <c r="B56" s="1"/>
      <c r="C56" s="148"/>
      <c r="D56" s="148"/>
      <c r="E56" s="148"/>
      <c r="F56" s="148"/>
      <c r="G56" s="250"/>
      <c r="H56" s="250"/>
      <c r="I56" s="250"/>
      <c r="J56" s="250"/>
      <c r="K56" s="148"/>
      <c r="L56" s="148"/>
      <c r="M56" s="148"/>
      <c r="N56" s="148"/>
      <c r="O56" s="148"/>
      <c r="P56" s="1"/>
      <c r="Q56" s="72"/>
      <c r="R56" s="72"/>
      <c r="S56" s="72"/>
      <c r="T56" s="72"/>
      <c r="U56" s="72"/>
      <c r="V56" s="72"/>
      <c r="W56" s="72"/>
      <c r="X56" s="72"/>
      <c r="Y56" s="72"/>
      <c r="Z56" s="72"/>
      <c r="AA56" s="72"/>
      <c r="AB56" s="72"/>
    </row>
    <row r="57" spans="1:28" s="73" customFormat="1" x14ac:dyDescent="0.25">
      <c r="A57" s="72"/>
      <c r="B57" s="1"/>
      <c r="C57" s="148"/>
      <c r="D57" s="148"/>
      <c r="E57" s="148"/>
      <c r="F57" s="148"/>
      <c r="G57" s="148"/>
      <c r="H57" s="148"/>
      <c r="I57" s="148"/>
      <c r="J57" s="148"/>
      <c r="K57" s="148"/>
      <c r="L57" s="148"/>
      <c r="M57" s="148"/>
      <c r="N57" s="148"/>
      <c r="O57" s="148"/>
      <c r="P57" s="1"/>
      <c r="Q57" s="72"/>
      <c r="R57" s="72"/>
      <c r="S57" s="72"/>
      <c r="T57" s="72"/>
      <c r="U57" s="72"/>
      <c r="V57" s="72"/>
      <c r="W57" s="72"/>
      <c r="X57" s="72"/>
      <c r="Y57" s="72"/>
      <c r="Z57" s="72"/>
      <c r="AA57" s="72"/>
      <c r="AB57" s="72"/>
    </row>
    <row r="58" spans="1:28" s="73" customFormat="1" x14ac:dyDescent="0.25">
      <c r="A58" s="72"/>
      <c r="B58" s="1"/>
      <c r="C58" s="148"/>
      <c r="D58" s="148"/>
      <c r="E58" s="148"/>
      <c r="F58" s="148"/>
      <c r="G58" s="148"/>
      <c r="H58" s="148"/>
      <c r="I58" s="148"/>
      <c r="J58" s="148"/>
      <c r="K58" s="148"/>
      <c r="L58" s="148"/>
      <c r="M58" s="148"/>
      <c r="N58" s="148"/>
      <c r="O58" s="148"/>
      <c r="P58" s="1"/>
      <c r="Q58" s="72"/>
      <c r="R58" s="72"/>
      <c r="S58" s="72"/>
      <c r="T58" s="72"/>
      <c r="U58" s="72"/>
      <c r="V58" s="72"/>
      <c r="W58" s="72"/>
      <c r="X58" s="72"/>
      <c r="Y58" s="72"/>
      <c r="Z58" s="72"/>
      <c r="AA58" s="72"/>
      <c r="AB58" s="72"/>
    </row>
    <row r="59" spans="1:28" s="73" customFormat="1" x14ac:dyDescent="0.25">
      <c r="A59" s="72"/>
      <c r="B59" s="1"/>
      <c r="C59" s="148"/>
      <c r="D59" s="148"/>
      <c r="E59" s="148"/>
      <c r="F59" s="148"/>
      <c r="G59" s="148"/>
      <c r="H59" s="148"/>
      <c r="I59" s="148"/>
      <c r="J59" s="148"/>
      <c r="K59" s="148"/>
      <c r="L59" s="148"/>
      <c r="M59" s="148"/>
      <c r="N59" s="148"/>
      <c r="O59" s="148"/>
      <c r="P59" s="1"/>
      <c r="Q59" s="72"/>
      <c r="R59" s="72"/>
      <c r="S59" s="72"/>
      <c r="T59" s="72"/>
      <c r="U59" s="72"/>
      <c r="V59" s="72"/>
      <c r="W59" s="72"/>
      <c r="X59" s="72"/>
      <c r="Y59" s="72"/>
      <c r="Z59" s="72"/>
      <c r="AA59" s="72"/>
      <c r="AB59" s="72"/>
    </row>
    <row r="60" spans="1:28" s="73" customFormat="1" x14ac:dyDescent="0.25">
      <c r="A60" s="72"/>
      <c r="B60" s="1"/>
      <c r="C60" s="249"/>
      <c r="D60" s="249"/>
      <c r="E60" s="249"/>
      <c r="F60" s="249"/>
      <c r="G60" s="249"/>
      <c r="H60" s="249"/>
      <c r="I60" s="249"/>
      <c r="J60" s="249"/>
      <c r="K60" s="249"/>
      <c r="L60" s="249"/>
      <c r="M60" s="249"/>
      <c r="N60" s="249"/>
      <c r="O60" s="249"/>
      <c r="P60" s="1"/>
      <c r="Q60" s="72"/>
      <c r="R60" s="72"/>
      <c r="S60" s="72"/>
      <c r="T60" s="72"/>
      <c r="U60" s="72"/>
      <c r="V60" s="72"/>
      <c r="W60" s="72"/>
      <c r="X60" s="72"/>
      <c r="Y60" s="72"/>
      <c r="Z60" s="72"/>
      <c r="AA60" s="72"/>
      <c r="AB60" s="72"/>
    </row>
    <row r="61" spans="1:28" s="73" customFormat="1" x14ac:dyDescent="0.25">
      <c r="A61" s="72"/>
      <c r="B61" s="1"/>
      <c r="C61" s="74"/>
      <c r="D61" s="75"/>
      <c r="E61" s="75"/>
      <c r="F61" s="75"/>
      <c r="G61" s="75"/>
      <c r="H61" s="75"/>
      <c r="I61" s="75"/>
      <c r="J61" s="75"/>
      <c r="K61" s="75"/>
      <c r="L61" s="75"/>
      <c r="M61" s="75"/>
      <c r="N61" s="75"/>
      <c r="O61" s="75"/>
      <c r="P61" s="1"/>
      <c r="Q61" s="72"/>
      <c r="R61" s="72"/>
      <c r="S61" s="72"/>
      <c r="T61" s="72"/>
      <c r="U61" s="72"/>
      <c r="V61" s="72"/>
      <c r="W61" s="72"/>
      <c r="X61" s="72"/>
      <c r="Y61" s="72"/>
      <c r="Z61" s="72"/>
      <c r="AA61" s="72"/>
      <c r="AB61" s="72"/>
    </row>
    <row r="62" spans="1:28" s="73" customFormat="1" ht="56.25" customHeight="1" x14ac:dyDescent="0.25">
      <c r="A62" s="72"/>
      <c r="B62" s="1"/>
      <c r="C62" s="108" t="s">
        <v>29</v>
      </c>
      <c r="D62" s="108"/>
      <c r="E62" s="108"/>
      <c r="F62" s="108"/>
      <c r="G62" s="108"/>
      <c r="H62" s="108"/>
      <c r="I62" s="108"/>
      <c r="J62" s="108"/>
      <c r="K62" s="108"/>
      <c r="L62" s="108"/>
      <c r="M62" s="108"/>
      <c r="N62" s="108"/>
      <c r="O62" s="108"/>
      <c r="P62" s="1"/>
      <c r="Q62" s="72"/>
      <c r="R62" s="72"/>
      <c r="S62" s="72"/>
      <c r="T62" s="72"/>
      <c r="U62" s="72"/>
      <c r="V62" s="72"/>
      <c r="W62" s="72"/>
      <c r="X62" s="72"/>
      <c r="Y62" s="72"/>
      <c r="Z62" s="72"/>
      <c r="AA62" s="72"/>
      <c r="AB62" s="72"/>
    </row>
    <row r="63" spans="1:28" s="73" customFormat="1" ht="44.25" customHeight="1" x14ac:dyDescent="0.25">
      <c r="A63" s="72"/>
      <c r="B63" s="1"/>
      <c r="C63" s="109" t="s">
        <v>30</v>
      </c>
      <c r="D63" s="109"/>
      <c r="E63" s="109"/>
      <c r="F63" s="109"/>
      <c r="G63" s="109"/>
      <c r="H63" s="109"/>
      <c r="I63" s="109"/>
      <c r="J63" s="109"/>
      <c r="K63" s="109"/>
      <c r="L63" s="109"/>
      <c r="M63" s="109"/>
      <c r="N63" s="109"/>
      <c r="O63" s="109"/>
      <c r="P63" s="1"/>
      <c r="Q63" s="72"/>
      <c r="R63" s="72"/>
      <c r="S63" s="72"/>
      <c r="T63" s="72"/>
      <c r="U63" s="72"/>
      <c r="V63" s="72"/>
      <c r="W63" s="72"/>
      <c r="X63" s="72"/>
      <c r="Y63" s="72"/>
      <c r="Z63" s="72"/>
      <c r="AA63" s="72"/>
      <c r="AB63" s="72"/>
    </row>
    <row r="66" spans="3:15" s="77" customFormat="1" x14ac:dyDescent="0.25">
      <c r="C66" s="76"/>
      <c r="D66" s="76"/>
      <c r="E66" s="76"/>
      <c r="F66" s="76"/>
      <c r="G66" s="76"/>
      <c r="H66" s="76"/>
      <c r="I66" s="76"/>
      <c r="J66" s="76"/>
      <c r="K66" s="76"/>
      <c r="L66" s="76"/>
      <c r="M66" s="76"/>
      <c r="N66" s="76"/>
      <c r="O66" s="76"/>
    </row>
    <row r="67" spans="3:15" s="77" customFormat="1" x14ac:dyDescent="0.25">
      <c r="C67" s="76"/>
      <c r="D67" s="76"/>
      <c r="E67" s="76"/>
      <c r="F67" s="76"/>
      <c r="G67" s="76"/>
      <c r="H67" s="76"/>
      <c r="I67" s="76"/>
      <c r="J67" s="76"/>
      <c r="K67" s="76"/>
      <c r="L67" s="76"/>
      <c r="M67" s="76"/>
      <c r="N67" s="76"/>
      <c r="O67" s="76"/>
    </row>
    <row r="68" spans="3:15" s="77" customFormat="1" x14ac:dyDescent="0.25">
      <c r="C68" s="76"/>
      <c r="D68" s="76"/>
      <c r="E68" s="76"/>
      <c r="F68" s="76"/>
      <c r="G68" s="76"/>
      <c r="H68" s="76"/>
      <c r="I68" s="76"/>
      <c r="J68" s="76"/>
      <c r="K68" s="76"/>
      <c r="L68" s="76"/>
      <c r="M68" s="76"/>
      <c r="N68" s="76"/>
      <c r="O68" s="76"/>
    </row>
    <row r="69" spans="3:15" s="77" customFormat="1" hidden="1" x14ac:dyDescent="0.25">
      <c r="C69" s="76"/>
      <c r="D69" s="76"/>
      <c r="E69" s="76"/>
      <c r="F69" s="76"/>
      <c r="G69" s="76"/>
      <c r="H69" s="76"/>
      <c r="I69" s="76"/>
      <c r="J69" s="76"/>
      <c r="K69" s="76"/>
      <c r="L69" s="76"/>
      <c r="M69" s="76"/>
      <c r="N69" s="76"/>
      <c r="O69" s="76"/>
    </row>
    <row r="70" spans="3:15" s="77" customFormat="1" hidden="1" x14ac:dyDescent="0.25">
      <c r="C70" s="76"/>
      <c r="D70" s="76"/>
      <c r="E70" s="76"/>
      <c r="F70" s="76"/>
      <c r="G70" s="76"/>
      <c r="H70" s="76"/>
      <c r="I70" s="76"/>
      <c r="J70" s="76"/>
      <c r="K70" s="76"/>
      <c r="L70" s="76"/>
      <c r="M70" s="76"/>
      <c r="N70" s="76"/>
      <c r="O70" s="76"/>
    </row>
    <row r="71" spans="3:15" s="77" customFormat="1" hidden="1" x14ac:dyDescent="0.25">
      <c r="C71" s="76"/>
      <c r="D71" s="76"/>
      <c r="E71" s="76"/>
      <c r="F71" s="76"/>
      <c r="G71" s="76"/>
      <c r="H71" s="76"/>
      <c r="I71" s="76"/>
      <c r="J71" s="76"/>
      <c r="K71" s="76"/>
      <c r="L71" s="76"/>
      <c r="M71" s="76"/>
      <c r="N71" s="76"/>
      <c r="O71" s="76"/>
    </row>
    <row r="72" spans="3:15" s="77" customFormat="1" hidden="1" x14ac:dyDescent="0.25">
      <c r="C72" s="76"/>
      <c r="D72" s="76"/>
      <c r="E72" s="76"/>
      <c r="F72" s="76"/>
      <c r="G72" s="78" t="s">
        <v>92</v>
      </c>
      <c r="H72" s="79"/>
      <c r="I72" s="79"/>
      <c r="J72" s="78" t="s">
        <v>93</v>
      </c>
      <c r="K72" s="76"/>
      <c r="L72" s="76"/>
      <c r="M72" s="76"/>
      <c r="N72" s="76"/>
      <c r="O72" s="76"/>
    </row>
    <row r="73" spans="3:15" s="77" customFormat="1" hidden="1" x14ac:dyDescent="0.25">
      <c r="C73" s="76"/>
      <c r="D73" s="76"/>
      <c r="E73" s="76"/>
      <c r="F73" s="76"/>
      <c r="G73" s="78" t="s">
        <v>94</v>
      </c>
      <c r="H73" s="79"/>
      <c r="I73" s="79"/>
      <c r="J73" s="78" t="s">
        <v>95</v>
      </c>
      <c r="K73" s="76"/>
      <c r="L73" s="76"/>
      <c r="M73" s="76"/>
      <c r="N73" s="76"/>
      <c r="O73" s="76"/>
    </row>
    <row r="74" spans="3:15" s="77" customFormat="1" hidden="1" x14ac:dyDescent="0.25">
      <c r="C74" s="76"/>
      <c r="D74" s="76"/>
      <c r="E74" s="76"/>
      <c r="F74" s="76"/>
      <c r="G74" s="78" t="s">
        <v>96</v>
      </c>
      <c r="H74" s="79"/>
      <c r="I74" s="79"/>
      <c r="J74" s="78" t="s">
        <v>97</v>
      </c>
      <c r="K74" s="76"/>
      <c r="L74" s="76"/>
      <c r="M74" s="76"/>
      <c r="N74" s="76"/>
      <c r="O74" s="76"/>
    </row>
    <row r="75" spans="3:15" s="77" customFormat="1" hidden="1" x14ac:dyDescent="0.25">
      <c r="C75" s="76"/>
      <c r="D75" s="76"/>
      <c r="E75" s="76"/>
      <c r="F75" s="76"/>
      <c r="G75" s="78" t="s">
        <v>98</v>
      </c>
      <c r="H75" s="79"/>
      <c r="I75" s="79"/>
      <c r="J75" s="78" t="s">
        <v>99</v>
      </c>
      <c r="K75" s="76"/>
      <c r="L75" s="76"/>
      <c r="M75" s="76"/>
      <c r="N75" s="76"/>
      <c r="O75" s="76"/>
    </row>
    <row r="76" spans="3:15" s="77" customFormat="1" hidden="1" x14ac:dyDescent="0.25">
      <c r="C76" s="76"/>
      <c r="D76" s="76"/>
      <c r="E76" s="76"/>
      <c r="F76" s="76"/>
      <c r="G76" s="78" t="s">
        <v>100</v>
      </c>
      <c r="H76" s="79"/>
      <c r="I76" s="79"/>
      <c r="J76" s="78" t="s">
        <v>101</v>
      </c>
      <c r="K76" s="76"/>
      <c r="L76" s="76"/>
      <c r="M76" s="76"/>
      <c r="N76" s="76"/>
      <c r="O76" s="76"/>
    </row>
    <row r="77" spans="3:15" s="77" customFormat="1" hidden="1" x14ac:dyDescent="0.25">
      <c r="C77" s="76"/>
      <c r="D77" s="76"/>
      <c r="E77" s="76"/>
      <c r="F77" s="76"/>
      <c r="G77" s="78" t="s">
        <v>102</v>
      </c>
      <c r="H77" s="79"/>
      <c r="I77" s="79"/>
      <c r="J77" s="78" t="s">
        <v>103</v>
      </c>
      <c r="K77" s="76"/>
      <c r="L77" s="76"/>
      <c r="M77" s="76"/>
      <c r="N77" s="76"/>
      <c r="O77" s="76"/>
    </row>
    <row r="78" spans="3:15" s="77" customFormat="1" hidden="1" x14ac:dyDescent="0.25">
      <c r="C78" s="76"/>
      <c r="D78" s="76"/>
      <c r="E78" s="76"/>
      <c r="F78" s="76"/>
      <c r="G78" s="78" t="s">
        <v>104</v>
      </c>
      <c r="H78" s="79"/>
      <c r="I78" s="79"/>
      <c r="J78" s="78" t="s">
        <v>105</v>
      </c>
      <c r="K78" s="76"/>
      <c r="L78" s="76"/>
      <c r="M78" s="76"/>
      <c r="N78" s="76"/>
      <c r="O78" s="76"/>
    </row>
    <row r="79" spans="3:15" s="77" customFormat="1" hidden="1" x14ac:dyDescent="0.25">
      <c r="C79" s="76"/>
      <c r="D79" s="76"/>
      <c r="E79" s="76"/>
      <c r="F79" s="76"/>
      <c r="G79" s="78" t="s">
        <v>106</v>
      </c>
      <c r="H79" s="79"/>
      <c r="I79" s="79"/>
      <c r="J79" s="78" t="s">
        <v>107</v>
      </c>
      <c r="K79" s="76"/>
      <c r="L79" s="76"/>
      <c r="M79" s="76"/>
      <c r="N79" s="76"/>
      <c r="O79" s="76"/>
    </row>
    <row r="80" spans="3:15" s="77" customFormat="1" hidden="1" x14ac:dyDescent="0.25">
      <c r="C80" s="76"/>
      <c r="D80" s="76"/>
      <c r="E80" s="76"/>
      <c r="F80" s="76"/>
      <c r="G80" s="78" t="s">
        <v>108</v>
      </c>
      <c r="H80" s="79"/>
      <c r="I80" s="79"/>
      <c r="J80" s="78" t="s">
        <v>109</v>
      </c>
      <c r="K80" s="76"/>
      <c r="L80" s="76"/>
      <c r="M80" s="76"/>
      <c r="N80" s="76"/>
      <c r="O80" s="76"/>
    </row>
    <row r="81" spans="3:15" s="77" customFormat="1" hidden="1" x14ac:dyDescent="0.25">
      <c r="C81" s="76"/>
      <c r="D81" s="76"/>
      <c r="E81" s="76"/>
      <c r="F81" s="76"/>
      <c r="G81" s="78" t="s">
        <v>110</v>
      </c>
      <c r="H81" s="79"/>
      <c r="I81" s="79"/>
      <c r="J81" s="78" t="s">
        <v>111</v>
      </c>
      <c r="K81" s="76"/>
      <c r="L81" s="76"/>
      <c r="M81" s="76"/>
      <c r="N81" s="76"/>
      <c r="O81" s="76"/>
    </row>
    <row r="82" spans="3:15" s="77" customFormat="1" hidden="1" x14ac:dyDescent="0.25">
      <c r="C82" s="76"/>
      <c r="D82" s="76"/>
      <c r="E82" s="76"/>
      <c r="F82" s="76"/>
      <c r="G82" s="78" t="s">
        <v>112</v>
      </c>
      <c r="H82" s="79"/>
      <c r="I82" s="79"/>
      <c r="J82" s="78" t="s">
        <v>113</v>
      </c>
      <c r="K82" s="76"/>
      <c r="L82" s="76"/>
      <c r="M82" s="76"/>
      <c r="N82" s="76"/>
      <c r="O82" s="76"/>
    </row>
    <row r="83" spans="3:15" s="77" customFormat="1" hidden="1" x14ac:dyDescent="0.25">
      <c r="C83" s="76"/>
      <c r="D83" s="76"/>
      <c r="E83" s="76"/>
      <c r="F83" s="76"/>
      <c r="G83" s="78" t="s">
        <v>114</v>
      </c>
      <c r="H83" s="79"/>
      <c r="I83" s="79"/>
      <c r="J83" s="78" t="s">
        <v>115</v>
      </c>
      <c r="K83" s="76"/>
      <c r="L83" s="76"/>
      <c r="M83" s="76"/>
      <c r="N83" s="76"/>
      <c r="O83" s="76"/>
    </row>
    <row r="84" spans="3:15" hidden="1" x14ac:dyDescent="0.25">
      <c r="G84" s="78" t="s">
        <v>116</v>
      </c>
      <c r="H84" s="79"/>
      <c r="I84" s="79"/>
      <c r="J84" s="79"/>
      <c r="K84" s="76"/>
      <c r="L84" s="76"/>
    </row>
    <row r="85" spans="3:15" hidden="1" x14ac:dyDescent="0.25">
      <c r="G85" s="78" t="s">
        <v>117</v>
      </c>
      <c r="H85" s="79"/>
      <c r="I85" s="79"/>
      <c r="J85" s="79"/>
      <c r="K85" s="76"/>
      <c r="L85" s="76"/>
    </row>
    <row r="86" spans="3:15" hidden="1" x14ac:dyDescent="0.25">
      <c r="G86" s="78" t="s">
        <v>118</v>
      </c>
      <c r="H86" s="79"/>
      <c r="I86" s="79"/>
      <c r="J86" s="79"/>
      <c r="K86" s="76"/>
      <c r="L86" s="76"/>
    </row>
    <row r="87" spans="3:15" hidden="1" x14ac:dyDescent="0.25">
      <c r="G87" s="78" t="s">
        <v>119</v>
      </c>
      <c r="H87" s="79"/>
      <c r="I87" s="79"/>
      <c r="J87" s="79"/>
      <c r="K87" s="76"/>
      <c r="L87" s="76"/>
    </row>
    <row r="88" spans="3:15" hidden="1" x14ac:dyDescent="0.25">
      <c r="G88" s="78" t="s">
        <v>120</v>
      </c>
      <c r="H88" s="79"/>
      <c r="I88" s="79"/>
      <c r="J88" s="79"/>
      <c r="K88" s="76"/>
      <c r="L88" s="76"/>
    </row>
    <row r="89" spans="3:15" hidden="1" x14ac:dyDescent="0.25">
      <c r="G89" s="78" t="s">
        <v>121</v>
      </c>
      <c r="H89" s="79"/>
      <c r="I89" s="79"/>
      <c r="J89" s="79"/>
      <c r="K89" s="76"/>
      <c r="L89" s="76"/>
    </row>
    <row r="90" spans="3:15" hidden="1" x14ac:dyDescent="0.25">
      <c r="G90" s="78" t="s">
        <v>122</v>
      </c>
      <c r="H90" s="79"/>
      <c r="I90" s="79"/>
      <c r="J90" s="79"/>
      <c r="K90" s="76"/>
      <c r="L90" s="76"/>
    </row>
    <row r="91" spans="3:15" hidden="1" x14ac:dyDescent="0.25">
      <c r="G91" s="78" t="s">
        <v>123</v>
      </c>
      <c r="H91" s="79"/>
      <c r="I91" s="79"/>
      <c r="J91" s="79"/>
      <c r="K91" s="76"/>
      <c r="L91" s="76"/>
    </row>
    <row r="92" spans="3:15" hidden="1" x14ac:dyDescent="0.25">
      <c r="G92" s="78" t="s">
        <v>124</v>
      </c>
      <c r="H92" s="79"/>
      <c r="I92" s="79"/>
      <c r="J92" s="79"/>
      <c r="K92" s="76"/>
      <c r="L92" s="76"/>
    </row>
    <row r="93" spans="3:15" hidden="1" x14ac:dyDescent="0.25">
      <c r="G93" s="78" t="s">
        <v>125</v>
      </c>
      <c r="H93" s="79"/>
      <c r="I93" s="79"/>
      <c r="J93" s="79"/>
      <c r="K93" s="76"/>
      <c r="L93" s="76"/>
    </row>
    <row r="94" spans="3:15" hidden="1" x14ac:dyDescent="0.25">
      <c r="G94" s="78" t="s">
        <v>126</v>
      </c>
      <c r="H94" s="79"/>
      <c r="I94" s="79"/>
      <c r="J94" s="79"/>
    </row>
    <row r="95" spans="3:15" hidden="1" x14ac:dyDescent="0.25">
      <c r="G95" s="78" t="s">
        <v>127</v>
      </c>
      <c r="H95" s="79"/>
      <c r="I95" s="79"/>
      <c r="J95" s="79"/>
    </row>
    <row r="96" spans="3:15" hidden="1" x14ac:dyDescent="0.25">
      <c r="G96" s="78" t="s">
        <v>128</v>
      </c>
      <c r="H96" s="79"/>
      <c r="I96" s="79"/>
      <c r="J96" s="79"/>
    </row>
    <row r="97" spans="7:10" hidden="1" x14ac:dyDescent="0.25">
      <c r="G97" s="78" t="s">
        <v>129</v>
      </c>
      <c r="H97" s="79"/>
      <c r="I97" s="79"/>
      <c r="J97" s="79"/>
    </row>
    <row r="98" spans="7:10" hidden="1" x14ac:dyDescent="0.25">
      <c r="G98" s="78" t="s">
        <v>130</v>
      </c>
      <c r="H98" s="79"/>
      <c r="I98" s="79"/>
      <c r="J98" s="79"/>
    </row>
    <row r="99" spans="7:10" hidden="1" x14ac:dyDescent="0.25"/>
    <row r="100" spans="7:10" hidden="1" x14ac:dyDescent="0.25"/>
    <row r="101" spans="7:10" hidden="1" x14ac:dyDescent="0.25"/>
  </sheetData>
  <sheetProtection algorithmName="SHA-512" hashValue="qWv1wCHAIyrQDUgeJlr2QB4C5HsK2dDk9sjxDHIYGnn6Y5r5GQdJQMNb/4XYob2iG5L8nX8GS1XXQ3fNwXZJWQ==" saltValue="2U7ev78y9GjeZiHEJVc48g==" spinCount="100000" sheet="1" formatCells="0" formatColumns="0" formatRows="0" insertRows="0" deleteRows="0"/>
  <mergeCells count="86">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C55:F55"/>
    <mergeCell ref="G55:J55"/>
    <mergeCell ref="K55:O55"/>
    <mergeCell ref="C56:F56"/>
    <mergeCell ref="G56:J56"/>
    <mergeCell ref="K56:O56"/>
    <mergeCell ref="C57:F57"/>
    <mergeCell ref="G57:J57"/>
    <mergeCell ref="K57:O57"/>
    <mergeCell ref="C58:F58"/>
    <mergeCell ref="G58:J58"/>
    <mergeCell ref="K58:O58"/>
    <mergeCell ref="C62:O62"/>
    <mergeCell ref="C63:O63"/>
    <mergeCell ref="C59:F59"/>
    <mergeCell ref="G59:J59"/>
    <mergeCell ref="K59:O59"/>
    <mergeCell ref="C60:F60"/>
    <mergeCell ref="G60:J60"/>
    <mergeCell ref="K60:O60"/>
  </mergeCells>
  <dataValidations count="5">
    <dataValidation type="list" allowBlank="1" showInputMessage="1" showErrorMessage="1" sqref="E20:G22" xr:uid="{C05C2FA1-697E-4B31-B556-D405B892BFA0}">
      <formula1>$J$75:$J$76</formula1>
    </dataValidation>
    <dataValidation type="list" allowBlank="1" showInputMessage="1" showErrorMessage="1" sqref="J20:K22" xr:uid="{A8C5C4AA-08C3-415A-BFCE-3AFDF290FC75}">
      <formula1>$J$77:$J$83</formula1>
    </dataValidation>
    <dataValidation type="list" allowBlank="1" showInputMessage="1" showErrorMessage="1" sqref="J17:K17" xr:uid="{32A1C08B-AD2E-4CC8-8F30-F80901A94258}">
      <formula1>$J$72:$J$74</formula1>
    </dataValidation>
    <dataValidation type="list" allowBlank="1" showInputMessage="1" showErrorMessage="1" sqref="E12:H12" xr:uid="{214F8539-004A-469B-8CC8-C4AE51677902}">
      <formula1>$G$72:$G$75</formula1>
    </dataValidation>
    <dataValidation type="list" allowBlank="1" showInputMessage="1" showErrorMessage="1" sqref="E13:O13" xr:uid="{97D753EC-3FFD-44CD-A2D8-9916C201335A}">
      <formula1>$G$76:$G$98</formula1>
    </dataValidation>
  </dataValidations>
  <hyperlinks>
    <hyperlink ref="B2:C4" location="'MATRIZ DE INDICADORES'!A1" display="    REGRESAR" xr:uid="{34A3863A-8E66-429E-98F8-75052354D8DD}"/>
  </hyperlinks>
  <pageMargins left="0.70866141732283472" right="0.70866141732283472" top="0.74803149606299213" bottom="0.74803149606299213" header="0.31496062992125984" footer="0.31496062992125984"/>
  <pageSetup paperSize="5" scale="39"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Option Button 1">
              <controlPr defaultSize="0" autoFill="0" autoLine="0" autoPict="0" macro="[0]!PORCENTAJE">
                <anchor moveWithCells="1">
                  <from>
                    <xdr:col>5</xdr:col>
                    <xdr:colOff>670560</xdr:colOff>
                    <xdr:row>16</xdr:row>
                    <xdr:rowOff>121920</xdr:rowOff>
                  </from>
                  <to>
                    <xdr:col>6</xdr:col>
                    <xdr:colOff>518160</xdr:colOff>
                    <xdr:row>16</xdr:row>
                    <xdr:rowOff>312420</xdr:rowOff>
                  </to>
                </anchor>
              </controlPr>
            </control>
          </mc:Choice>
        </mc:AlternateContent>
        <mc:AlternateContent xmlns:mc="http://schemas.openxmlformats.org/markup-compatibility/2006">
          <mc:Choice Requires="x14">
            <control shapeId="9218" r:id="rId5" name="Option Button 2">
              <controlPr defaultSize="0" autoFill="0" autoLine="0" autoPict="0" macro="[0]!RELATIVO">
                <anchor moveWithCells="1">
                  <from>
                    <xdr:col>4</xdr:col>
                    <xdr:colOff>464820</xdr:colOff>
                    <xdr:row>16</xdr:row>
                    <xdr:rowOff>106680</xdr:rowOff>
                  </from>
                  <to>
                    <xdr:col>5</xdr:col>
                    <xdr:colOff>152400</xdr:colOff>
                    <xdr:row>16</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90CB8C2-2408-431C-AE27-77FA9F9D6C37}">
          <x14:formula1>
            <xm:f>ITEM!$A$1:$A$4</xm:f>
          </x14:formula1>
          <xm:sqref>J23:K24 N23:O24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6623-BD2B-47B4-9EB4-BBF66A416CE0}">
  <sheetPr codeName="Hoja86">
    <tabColor rgb="FFEDE394"/>
    <pageSetUpPr fitToPage="1"/>
  </sheetPr>
  <dimension ref="A1:AB101"/>
  <sheetViews>
    <sheetView view="pageBreakPreview" zoomScale="70" zoomScaleNormal="80" zoomScaleSheetLayoutView="70" workbookViewId="0">
      <selection activeCell="J28" sqref="J28:O33"/>
    </sheetView>
  </sheetViews>
  <sheetFormatPr baseColWidth="10" defaultColWidth="11.44140625" defaultRowHeight="15" x14ac:dyDescent="0.25"/>
  <cols>
    <col min="1" max="1" width="4" style="80" customWidth="1"/>
    <col min="2" max="2" width="6.6640625" style="80" customWidth="1"/>
    <col min="3" max="3" width="24.88671875" style="26" customWidth="1"/>
    <col min="4" max="4" width="15.109375" style="26" customWidth="1"/>
    <col min="5" max="5" width="15.88671875" style="26" customWidth="1"/>
    <col min="6" max="6" width="15.109375" style="26" customWidth="1"/>
    <col min="7" max="7" width="14" style="26" customWidth="1"/>
    <col min="8" max="8" width="11.44140625" style="26"/>
    <col min="9" max="9" width="12.88671875" style="26" customWidth="1"/>
    <col min="10" max="10" width="15.5546875" style="26" customWidth="1"/>
    <col min="11" max="11" width="14.44140625" style="26" customWidth="1"/>
    <col min="12" max="12" width="17.109375" style="26" customWidth="1"/>
    <col min="13" max="13" width="19.6640625" style="26" customWidth="1"/>
    <col min="14" max="15" width="15.33203125" style="26" customWidth="1"/>
    <col min="16" max="16" width="6.6640625" style="80" customWidth="1"/>
    <col min="17" max="16384" width="11.44140625" style="80"/>
  </cols>
  <sheetData>
    <row r="1" spans="2:16" s="57" customFormat="1" ht="8.25" customHeight="1" x14ac:dyDescent="0.3">
      <c r="C1" s="58"/>
      <c r="D1" s="58"/>
      <c r="E1" s="58"/>
      <c r="F1" s="58"/>
      <c r="G1" s="58"/>
      <c r="H1" s="58"/>
      <c r="I1" s="58"/>
      <c r="J1" s="58"/>
      <c r="K1" s="58"/>
      <c r="L1" s="58"/>
      <c r="M1" s="58"/>
      <c r="N1" s="58"/>
      <c r="O1" s="58"/>
    </row>
    <row r="2" spans="2:16" s="57" customFormat="1" ht="15.75" customHeight="1" x14ac:dyDescent="0.3">
      <c r="B2" s="230" t="s">
        <v>65</v>
      </c>
      <c r="C2" s="230"/>
      <c r="D2" s="59"/>
      <c r="E2" s="59"/>
      <c r="F2" s="59"/>
      <c r="G2" s="59"/>
      <c r="H2" s="59"/>
      <c r="I2" s="59"/>
      <c r="J2" s="59"/>
      <c r="K2" s="59"/>
      <c r="L2" s="59"/>
      <c r="M2" s="59"/>
      <c r="N2" s="59"/>
      <c r="O2" s="59"/>
      <c r="P2" s="60"/>
    </row>
    <row r="3" spans="2:16" s="57" customFormat="1" ht="15.75" customHeight="1" x14ac:dyDescent="0.3">
      <c r="B3" s="230"/>
      <c r="C3" s="230"/>
      <c r="D3" s="59"/>
      <c r="E3" s="59"/>
      <c r="F3" s="59"/>
      <c r="G3" s="59"/>
      <c r="H3" s="59"/>
      <c r="I3" s="59"/>
      <c r="J3" s="59"/>
      <c r="K3" s="59"/>
      <c r="L3" s="59"/>
      <c r="M3" s="59"/>
      <c r="N3" s="59"/>
      <c r="O3" s="59"/>
      <c r="P3" s="60"/>
    </row>
    <row r="4" spans="2:16" s="57" customFormat="1" ht="15" customHeight="1" x14ac:dyDescent="0.3">
      <c r="B4" s="230"/>
      <c r="C4" s="230"/>
      <c r="D4" s="59"/>
      <c r="E4" s="59"/>
      <c r="F4" s="59"/>
      <c r="G4" s="59"/>
      <c r="H4" s="59"/>
      <c r="I4" s="59"/>
      <c r="J4" s="59"/>
      <c r="K4" s="59"/>
      <c r="L4" s="59"/>
      <c r="M4" s="59"/>
      <c r="N4" s="59"/>
      <c r="O4" s="59"/>
      <c r="P4" s="60"/>
    </row>
    <row r="5" spans="2:16" s="57" customFormat="1" ht="24.75" customHeight="1" x14ac:dyDescent="0.3">
      <c r="B5" s="60"/>
      <c r="C5" s="231"/>
      <c r="D5" s="232"/>
      <c r="E5" s="237" t="s">
        <v>0</v>
      </c>
      <c r="F5" s="110"/>
      <c r="G5" s="110"/>
      <c r="H5" s="110"/>
      <c r="I5" s="110"/>
      <c r="J5" s="110"/>
      <c r="K5" s="110"/>
      <c r="L5" s="111"/>
      <c r="M5" s="112" t="s">
        <v>155</v>
      </c>
      <c r="N5" s="112"/>
      <c r="O5" s="113"/>
      <c r="P5" s="60"/>
    </row>
    <row r="6" spans="2:16" s="57" customFormat="1" ht="27" customHeight="1" x14ac:dyDescent="0.3">
      <c r="B6" s="61"/>
      <c r="C6" s="233"/>
      <c r="D6" s="234"/>
      <c r="E6" s="237" t="s">
        <v>2</v>
      </c>
      <c r="F6" s="110"/>
      <c r="G6" s="110"/>
      <c r="H6" s="110"/>
      <c r="I6" s="110"/>
      <c r="J6" s="110"/>
      <c r="K6" s="110"/>
      <c r="L6" s="111"/>
      <c r="M6" s="110" t="s">
        <v>131</v>
      </c>
      <c r="N6" s="110"/>
      <c r="O6" s="111"/>
      <c r="P6" s="60"/>
    </row>
    <row r="7" spans="2:16" s="57" customFormat="1" ht="30" customHeight="1" x14ac:dyDescent="0.3">
      <c r="B7" s="60"/>
      <c r="C7" s="233"/>
      <c r="D7" s="234"/>
      <c r="E7" s="238" t="s">
        <v>143</v>
      </c>
      <c r="F7" s="239"/>
      <c r="G7" s="239"/>
      <c r="H7" s="239"/>
      <c r="I7" s="239"/>
      <c r="J7" s="239"/>
      <c r="K7" s="239"/>
      <c r="L7" s="240"/>
      <c r="M7" s="112" t="s">
        <v>153</v>
      </c>
      <c r="N7" s="112"/>
      <c r="O7" s="113"/>
      <c r="P7" s="60"/>
    </row>
    <row r="8" spans="2:16" s="57" customFormat="1" ht="25.5" customHeight="1" x14ac:dyDescent="0.3">
      <c r="B8" s="60"/>
      <c r="C8" s="235"/>
      <c r="D8" s="236"/>
      <c r="E8" s="241"/>
      <c r="F8" s="242"/>
      <c r="G8" s="242"/>
      <c r="H8" s="242"/>
      <c r="I8" s="242"/>
      <c r="J8" s="242"/>
      <c r="K8" s="242"/>
      <c r="L8" s="243"/>
      <c r="M8" s="110" t="s">
        <v>156</v>
      </c>
      <c r="N8" s="110"/>
      <c r="O8" s="111"/>
      <c r="P8" s="60"/>
    </row>
    <row r="9" spans="2:16" s="57" customFormat="1" ht="15.75" customHeight="1" x14ac:dyDescent="0.3">
      <c r="B9" s="60"/>
      <c r="C9" s="222" t="s">
        <v>28</v>
      </c>
      <c r="D9" s="222"/>
      <c r="E9" s="222"/>
      <c r="F9" s="222"/>
      <c r="G9" s="222"/>
      <c r="H9" s="222"/>
      <c r="I9" s="222"/>
      <c r="J9" s="222"/>
      <c r="K9" s="222"/>
      <c r="L9" s="222"/>
      <c r="M9" s="222"/>
      <c r="N9" s="222"/>
      <c r="O9" s="222"/>
      <c r="P9" s="60"/>
    </row>
    <row r="10" spans="2:16" s="57" customFormat="1" ht="15.75" customHeight="1" x14ac:dyDescent="0.3">
      <c r="B10" s="60"/>
      <c r="C10" s="223" t="s">
        <v>66</v>
      </c>
      <c r="D10" s="223"/>
      <c r="E10" s="223"/>
      <c r="F10" s="223"/>
      <c r="G10" s="223"/>
      <c r="H10" s="223"/>
      <c r="I10" s="223"/>
      <c r="J10" s="223"/>
      <c r="K10" s="223"/>
      <c r="L10" s="223"/>
      <c r="M10" s="223"/>
      <c r="N10" s="223"/>
      <c r="O10" s="223"/>
      <c r="P10" s="60"/>
    </row>
    <row r="11" spans="2:16" s="57" customFormat="1" ht="15" customHeight="1" x14ac:dyDescent="0.3">
      <c r="B11" s="60"/>
      <c r="C11" s="223"/>
      <c r="D11" s="223"/>
      <c r="E11" s="223"/>
      <c r="F11" s="223"/>
      <c r="G11" s="223"/>
      <c r="H11" s="223"/>
      <c r="I11" s="223"/>
      <c r="J11" s="223"/>
      <c r="K11" s="223"/>
      <c r="L11" s="223"/>
      <c r="M11" s="223"/>
      <c r="N11" s="223"/>
      <c r="O11" s="223"/>
      <c r="P11" s="60"/>
    </row>
    <row r="12" spans="2:16" s="57" customFormat="1" ht="30" customHeight="1" x14ac:dyDescent="0.3">
      <c r="B12" s="60"/>
      <c r="C12" s="224" t="s">
        <v>67</v>
      </c>
      <c r="D12" s="224"/>
      <c r="E12" s="225" t="s">
        <v>94</v>
      </c>
      <c r="F12" s="225"/>
      <c r="G12" s="225"/>
      <c r="H12" s="225"/>
      <c r="I12" s="224" t="s">
        <v>68</v>
      </c>
      <c r="J12" s="224"/>
      <c r="K12" s="226" t="s">
        <v>220</v>
      </c>
      <c r="L12" s="226"/>
      <c r="M12" s="226"/>
      <c r="N12" s="226"/>
      <c r="O12" s="226"/>
      <c r="P12" s="60"/>
    </row>
    <row r="13" spans="2:16" s="57" customFormat="1" x14ac:dyDescent="0.3">
      <c r="B13" s="60"/>
      <c r="C13" s="176" t="s">
        <v>8</v>
      </c>
      <c r="D13" s="176"/>
      <c r="E13" s="227" t="s">
        <v>118</v>
      </c>
      <c r="F13" s="228"/>
      <c r="G13" s="228"/>
      <c r="H13" s="228"/>
      <c r="I13" s="228"/>
      <c r="J13" s="228"/>
      <c r="K13" s="228"/>
      <c r="L13" s="228"/>
      <c r="M13" s="228"/>
      <c r="N13" s="228"/>
      <c r="O13" s="228"/>
      <c r="P13" s="60"/>
    </row>
    <row r="14" spans="2:16" s="57" customFormat="1" x14ac:dyDescent="0.3">
      <c r="B14" s="60"/>
      <c r="C14" s="176" t="s">
        <v>69</v>
      </c>
      <c r="D14" s="176"/>
      <c r="E14" s="227" t="s">
        <v>258</v>
      </c>
      <c r="F14" s="227"/>
      <c r="G14" s="227"/>
      <c r="H14" s="227"/>
      <c r="I14" s="227"/>
      <c r="J14" s="227"/>
      <c r="K14" s="227"/>
      <c r="L14" s="227"/>
      <c r="M14" s="227"/>
      <c r="N14" s="227"/>
      <c r="O14" s="227"/>
      <c r="P14" s="60"/>
    </row>
    <row r="15" spans="2:16" s="57" customFormat="1" x14ac:dyDescent="0.3">
      <c r="B15" s="60"/>
      <c r="C15" s="229"/>
      <c r="D15" s="180"/>
      <c r="E15" s="180"/>
      <c r="F15" s="180"/>
      <c r="G15" s="180"/>
      <c r="H15" s="180"/>
      <c r="I15" s="180"/>
      <c r="J15" s="180"/>
      <c r="K15" s="180"/>
      <c r="L15" s="180"/>
      <c r="M15" s="180"/>
      <c r="N15" s="180"/>
      <c r="O15" s="181"/>
      <c r="P15" s="60"/>
    </row>
    <row r="16" spans="2:16" s="57" customFormat="1" x14ac:dyDescent="0.3">
      <c r="B16" s="60"/>
      <c r="C16" s="178" t="s">
        <v>70</v>
      </c>
      <c r="D16" s="178"/>
      <c r="E16" s="178"/>
      <c r="F16" s="178"/>
      <c r="G16" s="178"/>
      <c r="H16" s="178"/>
      <c r="I16" s="178"/>
      <c r="J16" s="178"/>
      <c r="K16" s="178"/>
      <c r="L16" s="178"/>
      <c r="M16" s="178"/>
      <c r="N16" s="178"/>
      <c r="O16" s="178"/>
      <c r="P16" s="60"/>
    </row>
    <row r="17" spans="2:16" s="57" customFormat="1" ht="36" customHeight="1" x14ac:dyDescent="0.3">
      <c r="B17" s="60"/>
      <c r="C17" s="176" t="s">
        <v>71</v>
      </c>
      <c r="D17" s="176"/>
      <c r="E17" s="218">
        <v>1</v>
      </c>
      <c r="F17" s="219"/>
      <c r="G17" s="220"/>
      <c r="H17" s="176" t="s">
        <v>16</v>
      </c>
      <c r="I17" s="176"/>
      <c r="J17" s="211" t="s">
        <v>97</v>
      </c>
      <c r="K17" s="213"/>
      <c r="L17" s="176" t="s">
        <v>18</v>
      </c>
      <c r="M17" s="176"/>
      <c r="N17" s="221">
        <v>0.9</v>
      </c>
      <c r="O17" s="221"/>
      <c r="P17" s="158"/>
    </row>
    <row r="18" spans="2:16" s="57" customFormat="1" ht="15.75" customHeight="1" x14ac:dyDescent="0.3">
      <c r="B18" s="60"/>
      <c r="C18" s="176" t="s">
        <v>72</v>
      </c>
      <c r="D18" s="176"/>
      <c r="E18" s="176" t="s">
        <v>73</v>
      </c>
      <c r="F18" s="176"/>
      <c r="G18" s="251" t="s">
        <v>259</v>
      </c>
      <c r="H18" s="252"/>
      <c r="I18" s="252"/>
      <c r="J18" s="252"/>
      <c r="K18" s="253"/>
      <c r="L18" s="189" t="s">
        <v>77</v>
      </c>
      <c r="M18" s="190"/>
      <c r="N18" s="214" t="s">
        <v>137</v>
      </c>
      <c r="O18" s="215"/>
      <c r="P18" s="158"/>
    </row>
    <row r="19" spans="2:16" s="57" customFormat="1" ht="15.75" customHeight="1" x14ac:dyDescent="0.3">
      <c r="B19" s="60"/>
      <c r="C19" s="176"/>
      <c r="D19" s="176"/>
      <c r="E19" s="176" t="s">
        <v>74</v>
      </c>
      <c r="F19" s="176"/>
      <c r="G19" s="251" t="s">
        <v>260</v>
      </c>
      <c r="H19" s="252"/>
      <c r="I19" s="252"/>
      <c r="J19" s="252"/>
      <c r="K19" s="253"/>
      <c r="L19" s="193"/>
      <c r="M19" s="194"/>
      <c r="N19" s="216"/>
      <c r="O19" s="217"/>
      <c r="P19" s="60"/>
    </row>
    <row r="20" spans="2:16" s="57" customFormat="1" ht="15.75" customHeight="1" x14ac:dyDescent="0.3">
      <c r="B20" s="60"/>
      <c r="C20" s="189" t="s">
        <v>75</v>
      </c>
      <c r="D20" s="190"/>
      <c r="E20" s="195" t="s">
        <v>99</v>
      </c>
      <c r="F20" s="196"/>
      <c r="G20" s="197"/>
      <c r="H20" s="204" t="s">
        <v>76</v>
      </c>
      <c r="I20" s="186"/>
      <c r="J20" s="195" t="s">
        <v>115</v>
      </c>
      <c r="K20" s="197"/>
      <c r="L20" s="208" t="s">
        <v>138</v>
      </c>
      <c r="M20" s="209"/>
      <c r="N20" s="209"/>
      <c r="O20" s="210"/>
      <c r="P20" s="60"/>
    </row>
    <row r="21" spans="2:16" s="57" customFormat="1" ht="15.75" customHeight="1" x14ac:dyDescent="0.3">
      <c r="B21" s="60"/>
      <c r="C21" s="191"/>
      <c r="D21" s="192"/>
      <c r="E21" s="198"/>
      <c r="F21" s="199"/>
      <c r="G21" s="200"/>
      <c r="H21" s="205"/>
      <c r="I21" s="206"/>
      <c r="J21" s="198"/>
      <c r="K21" s="200"/>
      <c r="L21" s="11" t="s">
        <v>139</v>
      </c>
      <c r="M21" s="11" t="s">
        <v>140</v>
      </c>
      <c r="N21" s="11" t="s">
        <v>141</v>
      </c>
      <c r="O21" s="11" t="s">
        <v>142</v>
      </c>
      <c r="P21" s="60"/>
    </row>
    <row r="22" spans="2:16" s="57" customFormat="1" ht="15.75" customHeight="1" x14ac:dyDescent="0.3">
      <c r="B22" s="60"/>
      <c r="C22" s="193"/>
      <c r="D22" s="194"/>
      <c r="E22" s="201"/>
      <c r="F22" s="202"/>
      <c r="G22" s="203"/>
      <c r="H22" s="207"/>
      <c r="I22" s="188"/>
      <c r="J22" s="201"/>
      <c r="K22" s="203"/>
      <c r="L22" s="62" t="s">
        <v>263</v>
      </c>
      <c r="M22" s="63" t="s">
        <v>264</v>
      </c>
      <c r="N22" s="64" t="s">
        <v>265</v>
      </c>
      <c r="O22" s="82" t="s">
        <v>266</v>
      </c>
      <c r="P22" s="60"/>
    </row>
    <row r="23" spans="2:16" s="57" customFormat="1" ht="26.25" customHeight="1" x14ac:dyDescent="0.3">
      <c r="B23" s="60"/>
      <c r="C23" s="176" t="s">
        <v>78</v>
      </c>
      <c r="D23" s="176"/>
      <c r="E23" s="254" t="s">
        <v>261</v>
      </c>
      <c r="F23" s="254"/>
      <c r="G23" s="254"/>
      <c r="H23" s="185" t="s">
        <v>79</v>
      </c>
      <c r="I23" s="186"/>
      <c r="J23" s="175" t="s">
        <v>62</v>
      </c>
      <c r="K23" s="175"/>
      <c r="L23" s="176" t="s">
        <v>80</v>
      </c>
      <c r="M23" s="176"/>
      <c r="N23" s="175" t="s">
        <v>62</v>
      </c>
      <c r="O23" s="175"/>
      <c r="P23" s="60"/>
    </row>
    <row r="24" spans="2:16" s="57" customFormat="1" ht="26.25" customHeight="1" x14ac:dyDescent="0.3">
      <c r="B24" s="60"/>
      <c r="C24" s="176" t="s">
        <v>81</v>
      </c>
      <c r="D24" s="176"/>
      <c r="E24" s="254" t="s">
        <v>262</v>
      </c>
      <c r="F24" s="254"/>
      <c r="G24" s="254"/>
      <c r="H24" s="187"/>
      <c r="I24" s="188"/>
      <c r="J24" s="175"/>
      <c r="K24" s="175"/>
      <c r="L24" s="176"/>
      <c r="M24" s="176"/>
      <c r="N24" s="175"/>
      <c r="O24" s="175"/>
      <c r="P24" s="60"/>
    </row>
    <row r="25" spans="2:16" s="57" customFormat="1" ht="15.75" customHeight="1" x14ac:dyDescent="0.3">
      <c r="B25" s="60"/>
      <c r="C25" s="66"/>
      <c r="D25" s="66"/>
      <c r="E25" s="22"/>
      <c r="F25" s="22"/>
      <c r="G25" s="66"/>
      <c r="H25" s="66"/>
      <c r="I25" s="66"/>
      <c r="J25" s="22"/>
      <c r="K25" s="22"/>
      <c r="L25" s="66"/>
      <c r="M25" s="66"/>
      <c r="N25" s="22"/>
      <c r="O25" s="22"/>
      <c r="P25" s="60"/>
    </row>
    <row r="26" spans="2:16" s="57" customFormat="1" ht="15" customHeight="1" x14ac:dyDescent="0.3">
      <c r="B26" s="60"/>
      <c r="C26" s="178" t="s">
        <v>82</v>
      </c>
      <c r="D26" s="178"/>
      <c r="E26" s="178"/>
      <c r="F26" s="178"/>
      <c r="G26" s="178"/>
      <c r="H26" s="178"/>
      <c r="I26" s="178"/>
      <c r="J26" s="179"/>
      <c r="K26" s="179"/>
      <c r="L26" s="179"/>
      <c r="M26" s="179"/>
      <c r="N26" s="179"/>
      <c r="O26" s="179"/>
      <c r="P26" s="60"/>
    </row>
    <row r="27" spans="2:16" s="57" customFormat="1" ht="15" customHeight="1" x14ac:dyDescent="0.3">
      <c r="B27" s="60"/>
      <c r="C27" s="180"/>
      <c r="D27" s="180"/>
      <c r="E27" s="180"/>
      <c r="F27" s="180"/>
      <c r="G27" s="180"/>
      <c r="H27" s="180"/>
      <c r="I27" s="181"/>
      <c r="J27" s="182" t="s">
        <v>83</v>
      </c>
      <c r="K27" s="183"/>
      <c r="L27" s="183"/>
      <c r="M27" s="183"/>
      <c r="N27" s="183"/>
      <c r="O27" s="183"/>
      <c r="P27" s="158"/>
    </row>
    <row r="28" spans="2:16" s="57" customFormat="1" ht="23.25" customHeight="1" x14ac:dyDescent="0.3">
      <c r="B28" s="60"/>
      <c r="C28" s="180"/>
      <c r="D28" s="180"/>
      <c r="E28" s="180"/>
      <c r="F28" s="180"/>
      <c r="G28" s="180"/>
      <c r="H28" s="180"/>
      <c r="I28" s="181"/>
      <c r="J28" s="159" t="s">
        <v>305</v>
      </c>
      <c r="K28" s="160"/>
      <c r="L28" s="160"/>
      <c r="M28" s="160"/>
      <c r="N28" s="160"/>
      <c r="O28" s="160"/>
      <c r="P28" s="158"/>
    </row>
    <row r="29" spans="2:16" s="57" customFormat="1" ht="23.25" customHeight="1" x14ac:dyDescent="0.3">
      <c r="B29" s="60"/>
      <c r="C29" s="180"/>
      <c r="D29" s="180"/>
      <c r="E29" s="180"/>
      <c r="F29" s="180"/>
      <c r="G29" s="180"/>
      <c r="H29" s="180"/>
      <c r="I29" s="181"/>
      <c r="J29" s="161"/>
      <c r="K29" s="162"/>
      <c r="L29" s="162"/>
      <c r="M29" s="162"/>
      <c r="N29" s="162"/>
      <c r="O29" s="162"/>
      <c r="P29" s="60"/>
    </row>
    <row r="30" spans="2:16" s="57" customFormat="1" ht="23.25" customHeight="1" x14ac:dyDescent="0.3">
      <c r="B30" s="60"/>
      <c r="C30" s="180"/>
      <c r="D30" s="180"/>
      <c r="E30" s="180"/>
      <c r="F30" s="180"/>
      <c r="G30" s="180"/>
      <c r="H30" s="180"/>
      <c r="I30" s="181"/>
      <c r="J30" s="161"/>
      <c r="K30" s="162"/>
      <c r="L30" s="162"/>
      <c r="M30" s="162"/>
      <c r="N30" s="162"/>
      <c r="O30" s="162"/>
      <c r="P30" s="60"/>
    </row>
    <row r="31" spans="2:16" s="57" customFormat="1" ht="23.25" customHeight="1" x14ac:dyDescent="0.3">
      <c r="B31" s="60"/>
      <c r="C31" s="180"/>
      <c r="D31" s="180"/>
      <c r="E31" s="180"/>
      <c r="F31" s="180"/>
      <c r="G31" s="180"/>
      <c r="H31" s="180"/>
      <c r="I31" s="181"/>
      <c r="J31" s="161"/>
      <c r="K31" s="162"/>
      <c r="L31" s="162"/>
      <c r="M31" s="162"/>
      <c r="N31" s="162"/>
      <c r="O31" s="162"/>
      <c r="P31" s="60"/>
    </row>
    <row r="32" spans="2:16" s="57" customFormat="1" ht="52.8" customHeight="1" x14ac:dyDescent="0.3">
      <c r="B32" s="60"/>
      <c r="C32" s="180"/>
      <c r="D32" s="180"/>
      <c r="E32" s="180"/>
      <c r="F32" s="180"/>
      <c r="G32" s="180"/>
      <c r="H32" s="180"/>
      <c r="I32" s="181"/>
      <c r="J32" s="161"/>
      <c r="K32" s="162"/>
      <c r="L32" s="162"/>
      <c r="M32" s="162"/>
      <c r="N32" s="162"/>
      <c r="O32" s="162"/>
      <c r="P32" s="60"/>
    </row>
    <row r="33" spans="2:16" s="57" customFormat="1" ht="23.25" customHeight="1" x14ac:dyDescent="0.3">
      <c r="B33" s="60"/>
      <c r="C33" s="180"/>
      <c r="D33" s="180"/>
      <c r="E33" s="180"/>
      <c r="F33" s="180"/>
      <c r="G33" s="180"/>
      <c r="H33" s="180"/>
      <c r="I33" s="181"/>
      <c r="J33" s="163"/>
      <c r="K33" s="164"/>
      <c r="L33" s="164"/>
      <c r="M33" s="164"/>
      <c r="N33" s="164"/>
      <c r="O33" s="164"/>
      <c r="P33" s="60"/>
    </row>
    <row r="34" spans="2:16" s="57" customFormat="1" ht="15.75" customHeight="1" x14ac:dyDescent="0.3">
      <c r="B34" s="60"/>
      <c r="C34" s="180"/>
      <c r="D34" s="180"/>
      <c r="E34" s="180"/>
      <c r="F34" s="180"/>
      <c r="G34" s="180"/>
      <c r="H34" s="180"/>
      <c r="I34" s="181"/>
      <c r="J34" s="165" t="s">
        <v>84</v>
      </c>
      <c r="K34" s="166"/>
      <c r="L34" s="166"/>
      <c r="M34" s="166"/>
      <c r="N34" s="166"/>
      <c r="O34" s="166"/>
      <c r="P34" s="60"/>
    </row>
    <row r="35" spans="2:16" s="57" customFormat="1" ht="16.5" customHeight="1" x14ac:dyDescent="0.3">
      <c r="B35" s="60"/>
      <c r="C35" s="180"/>
      <c r="D35" s="180"/>
      <c r="E35" s="180"/>
      <c r="F35" s="180"/>
      <c r="G35" s="180"/>
      <c r="H35" s="180"/>
      <c r="I35" s="181"/>
      <c r="J35" s="159" t="s">
        <v>306</v>
      </c>
      <c r="K35" s="160"/>
      <c r="L35" s="160"/>
      <c r="M35" s="160"/>
      <c r="N35" s="160"/>
      <c r="O35" s="160"/>
      <c r="P35" s="60"/>
    </row>
    <row r="36" spans="2:16" s="57" customFormat="1" ht="15.75" customHeight="1" x14ac:dyDescent="0.3">
      <c r="B36" s="60"/>
      <c r="C36" s="180"/>
      <c r="D36" s="180"/>
      <c r="E36" s="180"/>
      <c r="F36" s="180"/>
      <c r="G36" s="180"/>
      <c r="H36" s="180"/>
      <c r="I36" s="181"/>
      <c r="J36" s="161"/>
      <c r="K36" s="162"/>
      <c r="L36" s="162"/>
      <c r="M36" s="162"/>
      <c r="N36" s="162"/>
      <c r="O36" s="162"/>
      <c r="P36" s="60"/>
    </row>
    <row r="37" spans="2:16" s="57" customFormat="1" ht="15.75" customHeight="1" x14ac:dyDescent="0.3">
      <c r="B37" s="60"/>
      <c r="C37" s="180"/>
      <c r="D37" s="180"/>
      <c r="E37" s="180"/>
      <c r="F37" s="180"/>
      <c r="G37" s="180"/>
      <c r="H37" s="180"/>
      <c r="I37" s="181"/>
      <c r="J37" s="161"/>
      <c r="K37" s="162"/>
      <c r="L37" s="162"/>
      <c r="M37" s="162"/>
      <c r="N37" s="162"/>
      <c r="O37" s="162"/>
      <c r="P37" s="60"/>
    </row>
    <row r="38" spans="2:16" s="57" customFormat="1" ht="15.75" customHeight="1" x14ac:dyDescent="0.3">
      <c r="B38" s="60"/>
      <c r="C38" s="180"/>
      <c r="D38" s="180"/>
      <c r="E38" s="180"/>
      <c r="F38" s="180"/>
      <c r="G38" s="180"/>
      <c r="H38" s="180"/>
      <c r="I38" s="181"/>
      <c r="J38" s="161"/>
      <c r="K38" s="162"/>
      <c r="L38" s="162"/>
      <c r="M38" s="162"/>
      <c r="N38" s="162"/>
      <c r="O38" s="162"/>
      <c r="P38" s="60"/>
    </row>
    <row r="39" spans="2:16" s="57" customFormat="1" ht="15.75" customHeight="1" x14ac:dyDescent="0.3">
      <c r="B39" s="60"/>
      <c r="C39" s="180"/>
      <c r="D39" s="180"/>
      <c r="E39" s="180"/>
      <c r="F39" s="180"/>
      <c r="G39" s="180"/>
      <c r="H39" s="180"/>
      <c r="I39" s="181"/>
      <c r="J39" s="161"/>
      <c r="K39" s="162"/>
      <c r="L39" s="162"/>
      <c r="M39" s="162"/>
      <c r="N39" s="162"/>
      <c r="O39" s="162"/>
      <c r="P39" s="60"/>
    </row>
    <row r="40" spans="2:16" s="57" customFormat="1" ht="16.5" customHeight="1" x14ac:dyDescent="0.3">
      <c r="B40" s="60"/>
      <c r="C40" s="180"/>
      <c r="D40" s="180"/>
      <c r="E40" s="180"/>
      <c r="F40" s="180"/>
      <c r="G40" s="180"/>
      <c r="H40" s="180"/>
      <c r="I40" s="181"/>
      <c r="J40" s="163"/>
      <c r="K40" s="164"/>
      <c r="L40" s="164"/>
      <c r="M40" s="164"/>
      <c r="N40" s="164"/>
      <c r="O40" s="164"/>
      <c r="P40" s="60"/>
    </row>
    <row r="41" spans="2:16" s="57" customFormat="1" ht="15.75" customHeight="1" x14ac:dyDescent="0.3">
      <c r="B41" s="60"/>
      <c r="C41" s="180"/>
      <c r="D41" s="180"/>
      <c r="E41" s="180"/>
      <c r="F41" s="180"/>
      <c r="G41" s="180"/>
      <c r="H41" s="180"/>
      <c r="I41" s="181"/>
      <c r="J41" s="165" t="s">
        <v>85</v>
      </c>
      <c r="K41" s="166"/>
      <c r="L41" s="166"/>
      <c r="M41" s="166"/>
      <c r="N41" s="166"/>
      <c r="O41" s="166"/>
      <c r="P41" s="60"/>
    </row>
    <row r="42" spans="2:16" s="57" customFormat="1" ht="15.75" customHeight="1" x14ac:dyDescent="0.3">
      <c r="B42" s="60"/>
      <c r="C42" s="180"/>
      <c r="D42" s="180"/>
      <c r="E42" s="180"/>
      <c r="F42" s="180"/>
      <c r="G42" s="180"/>
      <c r="H42" s="180"/>
      <c r="I42" s="181"/>
      <c r="J42" s="167" t="str">
        <f>+E14</f>
        <v>Jefe Oficina de Admisiones y Registro</v>
      </c>
      <c r="K42" s="168"/>
      <c r="L42" s="168"/>
      <c r="M42" s="168"/>
      <c r="N42" s="168"/>
      <c r="O42" s="168"/>
      <c r="P42" s="60"/>
    </row>
    <row r="43" spans="2:16" s="57" customFormat="1" ht="16.5" customHeight="1" x14ac:dyDescent="0.3">
      <c r="B43" s="60"/>
      <c r="C43" s="180"/>
      <c r="D43" s="180"/>
      <c r="E43" s="180"/>
      <c r="F43" s="180"/>
      <c r="G43" s="180"/>
      <c r="H43" s="180"/>
      <c r="I43" s="181"/>
      <c r="J43" s="184"/>
      <c r="K43" s="160"/>
      <c r="L43" s="160"/>
      <c r="M43" s="160"/>
      <c r="N43" s="160"/>
      <c r="O43" s="160"/>
      <c r="P43" s="60"/>
    </row>
    <row r="44" spans="2:16" s="57" customFormat="1" ht="16.5" customHeight="1" x14ac:dyDescent="0.3">
      <c r="B44" s="60"/>
      <c r="C44" s="67"/>
      <c r="D44" s="67"/>
      <c r="E44" s="67"/>
      <c r="F44" s="67"/>
      <c r="G44" s="67"/>
      <c r="H44" s="67"/>
      <c r="I44" s="67"/>
      <c r="J44" s="67"/>
      <c r="K44" s="67"/>
      <c r="L44" s="67"/>
      <c r="M44" s="67"/>
      <c r="N44" s="67"/>
      <c r="O44" s="67"/>
      <c r="P44" s="60"/>
    </row>
    <row r="45" spans="2:16" s="69" customFormat="1" ht="15" customHeight="1" x14ac:dyDescent="0.3">
      <c r="B45" s="68"/>
      <c r="C45" s="169" t="s">
        <v>86</v>
      </c>
      <c r="D45" s="170"/>
      <c r="E45" s="170"/>
      <c r="F45" s="170"/>
      <c r="G45" s="170"/>
      <c r="H45" s="170"/>
      <c r="I45" s="170"/>
      <c r="J45" s="170"/>
      <c r="K45" s="170"/>
      <c r="L45" s="170"/>
      <c r="M45" s="170"/>
      <c r="N45" s="170"/>
      <c r="O45" s="171"/>
      <c r="P45" s="68"/>
    </row>
    <row r="46" spans="2:16" s="69" customFormat="1" x14ac:dyDescent="0.3">
      <c r="B46" s="68"/>
      <c r="C46" s="19" t="s">
        <v>5</v>
      </c>
      <c r="D46" s="11" t="str">
        <f ca="1">IF(J23="MENSUAL","ENERO",IF(J23="TRIMESTRAL","MARZO",IF(J23="SEMESTRAL","JUNIO",IF(J23="ANUAL",YEAR(TODAY()),""))))</f>
        <v>JUNIO</v>
      </c>
      <c r="E46" s="11" t="str">
        <f>IF(J23="MENSUAL","FEBRERO",IF(J23="TRIMESTRAL","JUNIO",IF(J23="SEMESTRAL","DICIEMBRE","")))</f>
        <v>DICIEMBRE</v>
      </c>
      <c r="F46" s="11" t="str">
        <f>IF(J23="MENSUAL","MARZO",IF(J23="TRIMESTRAL","SEPTIEMBRE",""))</f>
        <v/>
      </c>
      <c r="G46" s="11" t="str">
        <f>IF(J23="MENSUAL","ABRIL",IF(J23="TRIMESTRAL","DICIEMBRE",""))</f>
        <v/>
      </c>
      <c r="H46" s="11" t="str">
        <f>IF(J23="MENSUAL","MAYO","")</f>
        <v/>
      </c>
      <c r="I46" s="11" t="str">
        <f>IF(J23="MENSUAL","JUNIO","")</f>
        <v/>
      </c>
      <c r="J46" s="11" t="str">
        <f>IF(J23="MENSUAL","JULIO","")</f>
        <v/>
      </c>
      <c r="K46" s="11" t="str">
        <f>IF(J23="MENSUAL","AGOSTO","")</f>
        <v/>
      </c>
      <c r="L46" s="11" t="str">
        <f>IF(J23="MENSUAL","SEPTIEMBRE","")</f>
        <v/>
      </c>
      <c r="M46" s="11" t="str">
        <f>IF(J23="MENSUAL","OCTUBRE","")</f>
        <v/>
      </c>
      <c r="N46" s="11" t="str">
        <f>IF(J23="MENSUAL","NOVIEMBRE","")</f>
        <v/>
      </c>
      <c r="O46" s="11" t="str">
        <f>IF(J23="MENSUAL","DICIEMBRE","")</f>
        <v/>
      </c>
      <c r="P46" s="68"/>
    </row>
    <row r="47" spans="2:16" s="69" customFormat="1" ht="41.4" x14ac:dyDescent="0.3">
      <c r="B47" s="68"/>
      <c r="C47" s="20" t="str">
        <f>G18</f>
        <v xml:space="preserve">Total estudiantes admitidos caracterizados </v>
      </c>
      <c r="D47" s="11">
        <v>2276</v>
      </c>
      <c r="E47" s="11"/>
      <c r="F47" s="11"/>
      <c r="G47" s="11"/>
      <c r="H47" s="11"/>
      <c r="I47" s="11"/>
      <c r="J47" s="11"/>
      <c r="K47" s="11"/>
      <c r="L47" s="11"/>
      <c r="M47" s="11"/>
      <c r="N47" s="11"/>
      <c r="O47" s="11"/>
      <c r="P47" s="68"/>
    </row>
    <row r="48" spans="2:16" s="69" customFormat="1" ht="27.6" x14ac:dyDescent="0.3">
      <c r="B48" s="68"/>
      <c r="C48" s="20" t="str">
        <f>G19</f>
        <v>Total estudiantes admitidos *100</v>
      </c>
      <c r="D48" s="11">
        <v>2514</v>
      </c>
      <c r="E48" s="11"/>
      <c r="F48" s="11"/>
      <c r="G48" s="11"/>
      <c r="H48" s="11"/>
      <c r="I48" s="11"/>
      <c r="J48" s="11"/>
      <c r="K48" s="11"/>
      <c r="L48" s="11"/>
      <c r="M48" s="11"/>
      <c r="N48" s="11"/>
      <c r="O48" s="11"/>
      <c r="P48" s="71"/>
    </row>
    <row r="49" spans="1:28" s="69" customFormat="1" x14ac:dyDescent="0.3">
      <c r="B49" s="68"/>
      <c r="C49" s="12" t="s">
        <v>87</v>
      </c>
      <c r="D49" s="97">
        <f>IFERROR(IF($E$17=1,D47/D48,IF($E$17=2,D47,"")),"")</f>
        <v>0.90533015115354021</v>
      </c>
      <c r="E49" s="14" t="str">
        <f t="shared" ref="E49:O49" si="0">IFERROR(IF($E$17=1,E47/E48,IF($E$17=2,E47,"")),"")</f>
        <v/>
      </c>
      <c r="F49" s="14" t="str">
        <f t="shared" si="0"/>
        <v/>
      </c>
      <c r="G49" s="14" t="str">
        <f t="shared" si="0"/>
        <v/>
      </c>
      <c r="H49" s="14" t="str">
        <f t="shared" si="0"/>
        <v/>
      </c>
      <c r="I49" s="14" t="str">
        <f t="shared" si="0"/>
        <v/>
      </c>
      <c r="J49" s="14" t="str">
        <f t="shared" si="0"/>
        <v/>
      </c>
      <c r="K49" s="14" t="str">
        <f t="shared" si="0"/>
        <v/>
      </c>
      <c r="L49" s="14" t="str">
        <f t="shared" si="0"/>
        <v/>
      </c>
      <c r="M49" s="14" t="str">
        <f t="shared" si="0"/>
        <v/>
      </c>
      <c r="N49" s="14" t="str">
        <f t="shared" si="0"/>
        <v/>
      </c>
      <c r="O49" s="14" t="str">
        <f t="shared" si="0"/>
        <v/>
      </c>
      <c r="P49" s="68"/>
    </row>
    <row r="50" spans="1:28" s="69" customFormat="1" x14ac:dyDescent="0.3">
      <c r="B50" s="68"/>
      <c r="C50" s="13" t="s">
        <v>88</v>
      </c>
      <c r="D50" s="14">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v>
      </c>
      <c r="E50" s="14">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0.9</v>
      </c>
      <c r="F50" s="14" t="str">
        <f>IF(AND(N23="ANUAL",J23="MENSUAL"),N17/12+E50,IF(AND(N23="ANUAL",J23="TRIMESTRAL"),N17/4+E50,IF(AND(N23="SEMESTRAL",J23="MENSUAL"),N17/6+E50,IF(AND(N23="SEMESTRAL",J23="TRIMESTRAL"),N17/2,IF(AND(N23="TRIMESTRAL",J23="MENSUAL"),N17/3+E50,IF(AND(N23="TRIMESTRAL",J23="TRIMESTRAL"),N17,IF(AND(N23="MENSUAL",J23="MENSUAL"),N17,"")))))))</f>
        <v/>
      </c>
      <c r="G50" s="14" t="str">
        <f>IF(AND(N23="ANUAL",J23="MENSUAL"),N17/12+F50,IF(AND(N23="ANUAL",J23="TRIMESTRAL"),N17/4+F50,IF(AND(N23="SEMESTRAL",J23="MENSUAL"),N17/6+F50,IF(AND(N23="SEMESTRAL",J23="TRIMESTRAL"),N17/2+F50,IF(AND(N23="TRIMESTRAL",J23="MENSUAL"),N17/3,IF(AND(N23="TRIMESTRAL",J23="TRIMESTRAL"),N17,IF(AND(N23="MENSUAL",J23="MENSUAL"),N17,"")))))))</f>
        <v/>
      </c>
      <c r="H50" s="14" t="str">
        <f>IF(AND($N$23="ANUAL",$J$23="MENSUAL"),$N$17/12+G50,IF(AND(N23="SEMESTRAL",J23="MENSUAL"),N17/6+G50,IF(AND(N23="TRIMESTRAL",J23="MENSUAL"),N17/3+G50,IF(AND(N23="MENSUAL",J23="MENSUAL"),N17,""))))</f>
        <v/>
      </c>
      <c r="I50" s="14" t="str">
        <f>IF(AND($N$23="ANUAL",$J$23="MENSUAL"),$N$17/12+H50,IF(AND(N23="SEMESTRAL",J23="MENSUAL"),N17/6+H50,IF(AND(N23="TRIMESTRAL",J23="MENSUAL"),N17/3+H50,IF(AND(N23="MENSUAL",J23="MENSUAL"),N17,""))))</f>
        <v/>
      </c>
      <c r="J50" s="14" t="str">
        <f>IF(AND($N$23="ANUAL",$J$23="MENSUAL"),$N$17/12+I50,IF(AND(N23="SEMESTRAL",J23="MENSUAL"),N17/6,IF(AND(N23="TRIMESTRAL",J23="MENSUAL"),N17/3,IF(AND(N23="MENSUAL",J23="MENSUAL"),N17,""))))</f>
        <v/>
      </c>
      <c r="K50" s="14" t="str">
        <f>IF(AND($N$23="ANUAL",$J$23="MENSUAL"),$N$17/12+J50,IF(AND(N23="SEMESTRAL",J23="MENSUAL"),N17/6+J50,IF(AND(N23="TRIMESTRAL",J23="MENSUAL"),N17/3+J50,IF(AND(N23="MENSUAL",J23="MENSUAL"),N17,""))))</f>
        <v/>
      </c>
      <c r="L50" s="14" t="str">
        <f>IF(AND($N$23="ANUAL",$J$23="MENSUAL"),$N$17/12+K50,IF(AND(N23="SEMESTRAL",J23="MENSUAL"),N17/6+K50,IF(AND(N23="TRIMESTRAL",J23="MENSUAL"),N17/3+K50,IF(AND(N23="MENSUAL",J23="MENSUAL"),N17,""))))</f>
        <v/>
      </c>
      <c r="M50" s="14" t="str">
        <f>IF(AND($N$23="ANUAL",$J$23="MENSUAL"),$N$17/12+L50,IF(AND(N23="SEMESTRAL",J23="MENSUAL"),N17/6+L50,IF(AND(N23="TRIMESTRAL",J23="MENSUAL"),N17/3,IF(AND(N23="MENSUAL",J23="MENSUAL"),N17,""))))</f>
        <v/>
      </c>
      <c r="N50" s="14" t="str">
        <f>IF(AND($N$23="ANUAL",$J$23="MENSUAL"),$N$17/12+M50,IF(AND(N23="SEMESTRAL",J23="MENSUAL"),N17/6+M50,IF(AND(N23="TRIMESTRAL",J23="MENSUAL"),N17/3+M50,IF(AND(N23="MENSUAL",J23="MENSUAL"),N17,""))))</f>
        <v/>
      </c>
      <c r="O50" s="14" t="str">
        <f>IF(AND($N$23="ANUAL",$J$23="MENSUAL"),$N$17/12+N50,IF(AND(N23="SEMESTRAL",J23="MENSUAL"),N17/6+N50,IF(AND(N23="TRIMESTRAL",J23="MENSUAL"),N17/3+N50,IF(AND(N23="MENSUAL",J23="MENSUAL"),N17,""))))</f>
        <v/>
      </c>
      <c r="P50" s="68"/>
    </row>
    <row r="51" spans="1:28" s="69" customFormat="1" x14ac:dyDescent="0.3">
      <c r="B51" s="68"/>
      <c r="C51" s="67"/>
      <c r="D51" s="67"/>
      <c r="E51" s="67"/>
      <c r="F51" s="67"/>
      <c r="G51" s="67"/>
      <c r="H51" s="67"/>
      <c r="I51" s="67"/>
      <c r="J51" s="67"/>
      <c r="K51" s="67"/>
      <c r="L51" s="67"/>
      <c r="M51" s="67"/>
      <c r="N51" s="67"/>
      <c r="O51" s="67"/>
      <c r="P51" s="68"/>
    </row>
    <row r="52" spans="1:28" s="73" customFormat="1" x14ac:dyDescent="0.25">
      <c r="A52" s="72"/>
      <c r="B52" s="1"/>
      <c r="C52" s="172" t="s">
        <v>76</v>
      </c>
      <c r="D52" s="172"/>
      <c r="E52" s="172"/>
      <c r="F52" s="172"/>
      <c r="G52" s="172"/>
      <c r="H52" s="172"/>
      <c r="I52" s="172"/>
      <c r="J52" s="172"/>
      <c r="K52" s="172"/>
      <c r="L52" s="172"/>
      <c r="M52" s="172"/>
      <c r="N52" s="172"/>
      <c r="O52" s="172"/>
      <c r="P52" s="1"/>
      <c r="Q52" s="72"/>
      <c r="R52" s="72"/>
      <c r="S52" s="72"/>
      <c r="T52" s="72"/>
      <c r="U52" s="72"/>
      <c r="V52" s="72"/>
      <c r="W52" s="72"/>
      <c r="X52" s="72"/>
      <c r="Y52" s="72"/>
      <c r="Z52" s="72"/>
      <c r="AA52" s="72"/>
      <c r="AB52" s="72"/>
    </row>
    <row r="53" spans="1:28" s="73" customFormat="1" x14ac:dyDescent="0.25">
      <c r="A53" s="72"/>
      <c r="B53" s="1"/>
      <c r="C53" s="173" t="s">
        <v>89</v>
      </c>
      <c r="D53" s="173"/>
      <c r="E53" s="173"/>
      <c r="F53" s="173"/>
      <c r="G53" s="174" t="s">
        <v>90</v>
      </c>
      <c r="H53" s="174"/>
      <c r="I53" s="174"/>
      <c r="J53" s="174"/>
      <c r="K53" s="174" t="s">
        <v>91</v>
      </c>
      <c r="L53" s="174"/>
      <c r="M53" s="174"/>
      <c r="N53" s="174"/>
      <c r="O53" s="174"/>
      <c r="P53" s="1"/>
      <c r="Q53" s="72"/>
      <c r="R53" s="72"/>
      <c r="S53" s="72"/>
      <c r="T53" s="72"/>
      <c r="U53" s="72"/>
      <c r="V53" s="72"/>
      <c r="W53" s="72"/>
      <c r="X53" s="72"/>
      <c r="Y53" s="72"/>
      <c r="Z53" s="72"/>
      <c r="AA53" s="72"/>
      <c r="AB53" s="72"/>
    </row>
    <row r="54" spans="1:28" s="73" customFormat="1" x14ac:dyDescent="0.25">
      <c r="A54" s="72"/>
      <c r="B54" s="1"/>
      <c r="C54" s="148"/>
      <c r="D54" s="148"/>
      <c r="E54" s="148"/>
      <c r="F54" s="148"/>
      <c r="G54" s="250"/>
      <c r="H54" s="250"/>
      <c r="I54" s="250"/>
      <c r="J54" s="250"/>
      <c r="K54" s="148"/>
      <c r="L54" s="148"/>
      <c r="M54" s="148"/>
      <c r="N54" s="148"/>
      <c r="O54" s="148"/>
      <c r="P54" s="1"/>
      <c r="Q54" s="72"/>
      <c r="R54" s="72"/>
      <c r="S54" s="72"/>
      <c r="T54" s="72"/>
      <c r="U54" s="72"/>
      <c r="V54" s="72"/>
      <c r="W54" s="72"/>
      <c r="X54" s="72"/>
      <c r="Y54" s="72"/>
      <c r="Z54" s="72"/>
      <c r="AA54" s="72"/>
      <c r="AB54" s="72"/>
    </row>
    <row r="55" spans="1:28" s="73" customFormat="1" x14ac:dyDescent="0.25">
      <c r="A55" s="72"/>
      <c r="B55" s="1"/>
      <c r="C55" s="148"/>
      <c r="D55" s="148"/>
      <c r="E55" s="148"/>
      <c r="F55" s="148"/>
      <c r="G55" s="250"/>
      <c r="H55" s="250"/>
      <c r="I55" s="250"/>
      <c r="J55" s="250"/>
      <c r="K55" s="148"/>
      <c r="L55" s="148"/>
      <c r="M55" s="148"/>
      <c r="N55" s="148"/>
      <c r="O55" s="148"/>
      <c r="P55" s="1"/>
      <c r="Q55" s="72"/>
      <c r="R55" s="72"/>
      <c r="S55" s="72"/>
      <c r="T55" s="72"/>
      <c r="U55" s="72"/>
      <c r="V55" s="72"/>
      <c r="W55" s="72"/>
      <c r="X55" s="72"/>
      <c r="Y55" s="72"/>
      <c r="Z55" s="72"/>
      <c r="AA55" s="72"/>
      <c r="AB55" s="72"/>
    </row>
    <row r="56" spans="1:28" s="73" customFormat="1" x14ac:dyDescent="0.25">
      <c r="A56" s="72"/>
      <c r="B56" s="1"/>
      <c r="C56" s="148"/>
      <c r="D56" s="148"/>
      <c r="E56" s="148"/>
      <c r="F56" s="148"/>
      <c r="G56" s="250"/>
      <c r="H56" s="250"/>
      <c r="I56" s="250"/>
      <c r="J56" s="250"/>
      <c r="K56" s="148"/>
      <c r="L56" s="148"/>
      <c r="M56" s="148"/>
      <c r="N56" s="148"/>
      <c r="O56" s="148"/>
      <c r="P56" s="1"/>
      <c r="Q56" s="72"/>
      <c r="R56" s="72"/>
      <c r="S56" s="72"/>
      <c r="T56" s="72"/>
      <c r="U56" s="72"/>
      <c r="V56" s="72"/>
      <c r="W56" s="72"/>
      <c r="X56" s="72"/>
      <c r="Y56" s="72"/>
      <c r="Z56" s="72"/>
      <c r="AA56" s="72"/>
      <c r="AB56" s="72"/>
    </row>
    <row r="57" spans="1:28" s="73" customFormat="1" x14ac:dyDescent="0.25">
      <c r="A57" s="72"/>
      <c r="B57" s="1"/>
      <c r="C57" s="148"/>
      <c r="D57" s="148"/>
      <c r="E57" s="148"/>
      <c r="F57" s="148"/>
      <c r="G57" s="148"/>
      <c r="H57" s="148"/>
      <c r="I57" s="148"/>
      <c r="J57" s="148"/>
      <c r="K57" s="148"/>
      <c r="L57" s="148"/>
      <c r="M57" s="148"/>
      <c r="N57" s="148"/>
      <c r="O57" s="148"/>
      <c r="P57" s="1"/>
      <c r="Q57" s="72"/>
      <c r="R57" s="72"/>
      <c r="S57" s="72"/>
      <c r="T57" s="72"/>
      <c r="U57" s="72"/>
      <c r="V57" s="72"/>
      <c r="W57" s="72"/>
      <c r="X57" s="72"/>
      <c r="Y57" s="72"/>
      <c r="Z57" s="72"/>
      <c r="AA57" s="72"/>
      <c r="AB57" s="72"/>
    </row>
    <row r="58" spans="1:28" s="73" customFormat="1" x14ac:dyDescent="0.25">
      <c r="A58" s="72"/>
      <c r="B58" s="1"/>
      <c r="C58" s="148"/>
      <c r="D58" s="148"/>
      <c r="E58" s="148"/>
      <c r="F58" s="148"/>
      <c r="G58" s="148"/>
      <c r="H58" s="148"/>
      <c r="I58" s="148"/>
      <c r="J58" s="148"/>
      <c r="K58" s="148"/>
      <c r="L58" s="148"/>
      <c r="M58" s="148"/>
      <c r="N58" s="148"/>
      <c r="O58" s="148"/>
      <c r="P58" s="1"/>
      <c r="Q58" s="72"/>
      <c r="R58" s="72"/>
      <c r="S58" s="72"/>
      <c r="T58" s="72"/>
      <c r="U58" s="72"/>
      <c r="V58" s="72"/>
      <c r="W58" s="72"/>
      <c r="X58" s="72"/>
      <c r="Y58" s="72"/>
      <c r="Z58" s="72"/>
      <c r="AA58" s="72"/>
      <c r="AB58" s="72"/>
    </row>
    <row r="59" spans="1:28" s="73" customFormat="1" x14ac:dyDescent="0.25">
      <c r="A59" s="72"/>
      <c r="B59" s="1"/>
      <c r="C59" s="148"/>
      <c r="D59" s="148"/>
      <c r="E59" s="148"/>
      <c r="F59" s="148"/>
      <c r="G59" s="148"/>
      <c r="H59" s="148"/>
      <c r="I59" s="148"/>
      <c r="J59" s="148"/>
      <c r="K59" s="148"/>
      <c r="L59" s="148"/>
      <c r="M59" s="148"/>
      <c r="N59" s="148"/>
      <c r="O59" s="148"/>
      <c r="P59" s="1"/>
      <c r="Q59" s="72"/>
      <c r="R59" s="72"/>
      <c r="S59" s="72"/>
      <c r="T59" s="72"/>
      <c r="U59" s="72"/>
      <c r="V59" s="72"/>
      <c r="W59" s="72"/>
      <c r="X59" s="72"/>
      <c r="Y59" s="72"/>
      <c r="Z59" s="72"/>
      <c r="AA59" s="72"/>
      <c r="AB59" s="72"/>
    </row>
    <row r="60" spans="1:28" s="73" customFormat="1" x14ac:dyDescent="0.25">
      <c r="A60" s="72"/>
      <c r="B60" s="1"/>
      <c r="C60" s="249"/>
      <c r="D60" s="249"/>
      <c r="E60" s="249"/>
      <c r="F60" s="249"/>
      <c r="G60" s="249"/>
      <c r="H60" s="249"/>
      <c r="I60" s="249"/>
      <c r="J60" s="249"/>
      <c r="K60" s="249"/>
      <c r="L60" s="249"/>
      <c r="M60" s="249"/>
      <c r="N60" s="249"/>
      <c r="O60" s="249"/>
      <c r="P60" s="1"/>
      <c r="Q60" s="72"/>
      <c r="R60" s="72"/>
      <c r="S60" s="72"/>
      <c r="T60" s="72"/>
      <c r="U60" s="72"/>
      <c r="V60" s="72"/>
      <c r="W60" s="72"/>
      <c r="X60" s="72"/>
      <c r="Y60" s="72"/>
      <c r="Z60" s="72"/>
      <c r="AA60" s="72"/>
      <c r="AB60" s="72"/>
    </row>
    <row r="61" spans="1:28" s="73" customFormat="1" x14ac:dyDescent="0.25">
      <c r="A61" s="72"/>
      <c r="B61" s="1"/>
      <c r="C61" s="74"/>
      <c r="D61" s="75"/>
      <c r="E61" s="75"/>
      <c r="F61" s="75"/>
      <c r="G61" s="75"/>
      <c r="H61" s="75"/>
      <c r="I61" s="75"/>
      <c r="J61" s="75"/>
      <c r="K61" s="75"/>
      <c r="L61" s="75"/>
      <c r="M61" s="75"/>
      <c r="N61" s="75"/>
      <c r="O61" s="75"/>
      <c r="P61" s="1"/>
      <c r="Q61" s="72"/>
      <c r="R61" s="72"/>
      <c r="S61" s="72"/>
      <c r="T61" s="72"/>
      <c r="U61" s="72"/>
      <c r="V61" s="72"/>
      <c r="W61" s="72"/>
      <c r="X61" s="72"/>
      <c r="Y61" s="72"/>
      <c r="Z61" s="72"/>
      <c r="AA61" s="72"/>
      <c r="AB61" s="72"/>
    </row>
    <row r="62" spans="1:28" s="73" customFormat="1" ht="56.25" customHeight="1" x14ac:dyDescent="0.25">
      <c r="A62" s="72"/>
      <c r="B62" s="1"/>
      <c r="C62" s="108" t="s">
        <v>29</v>
      </c>
      <c r="D62" s="108"/>
      <c r="E62" s="108"/>
      <c r="F62" s="108"/>
      <c r="G62" s="108"/>
      <c r="H62" s="108"/>
      <c r="I62" s="108"/>
      <c r="J62" s="108"/>
      <c r="K62" s="108"/>
      <c r="L62" s="108"/>
      <c r="M62" s="108"/>
      <c r="N62" s="108"/>
      <c r="O62" s="108"/>
      <c r="P62" s="1"/>
      <c r="Q62" s="72"/>
      <c r="R62" s="72"/>
      <c r="S62" s="72"/>
      <c r="T62" s="72"/>
      <c r="U62" s="72"/>
      <c r="V62" s="72"/>
      <c r="W62" s="72"/>
      <c r="X62" s="72"/>
      <c r="Y62" s="72"/>
      <c r="Z62" s="72"/>
      <c r="AA62" s="72"/>
      <c r="AB62" s="72"/>
    </row>
    <row r="63" spans="1:28" s="73" customFormat="1" ht="44.25" customHeight="1" x14ac:dyDescent="0.25">
      <c r="A63" s="72"/>
      <c r="B63" s="1"/>
      <c r="C63" s="109" t="s">
        <v>30</v>
      </c>
      <c r="D63" s="109"/>
      <c r="E63" s="109"/>
      <c r="F63" s="109"/>
      <c r="G63" s="109"/>
      <c r="H63" s="109"/>
      <c r="I63" s="109"/>
      <c r="J63" s="109"/>
      <c r="K63" s="109"/>
      <c r="L63" s="109"/>
      <c r="M63" s="109"/>
      <c r="N63" s="109"/>
      <c r="O63" s="109"/>
      <c r="P63" s="1"/>
      <c r="Q63" s="72"/>
      <c r="R63" s="72"/>
      <c r="S63" s="72"/>
      <c r="T63" s="72"/>
      <c r="U63" s="72"/>
      <c r="V63" s="72"/>
      <c r="W63" s="72"/>
      <c r="X63" s="72"/>
      <c r="Y63" s="72"/>
      <c r="Z63" s="72"/>
      <c r="AA63" s="72"/>
      <c r="AB63" s="72"/>
    </row>
    <row r="66" spans="3:15" s="77" customFormat="1" x14ac:dyDescent="0.25">
      <c r="C66" s="76"/>
      <c r="D66" s="76"/>
      <c r="E66" s="76"/>
      <c r="F66" s="76"/>
      <c r="G66" s="76"/>
      <c r="H66" s="76"/>
      <c r="I66" s="76"/>
      <c r="J66" s="76"/>
      <c r="K66" s="76"/>
      <c r="L66" s="76"/>
      <c r="M66" s="76"/>
      <c r="N66" s="76"/>
      <c r="O66" s="76"/>
    </row>
    <row r="67" spans="3:15" s="77" customFormat="1" x14ac:dyDescent="0.25">
      <c r="C67" s="76"/>
      <c r="D67" s="76"/>
      <c r="E67" s="76"/>
      <c r="F67" s="76"/>
      <c r="G67" s="76"/>
      <c r="H67" s="76"/>
      <c r="I67" s="76"/>
      <c r="J67" s="76"/>
      <c r="K67" s="76"/>
      <c r="L67" s="76"/>
      <c r="M67" s="76"/>
      <c r="N67" s="76"/>
      <c r="O67" s="76"/>
    </row>
    <row r="68" spans="3:15" s="77" customFormat="1" x14ac:dyDescent="0.25">
      <c r="C68" s="76"/>
      <c r="D68" s="76"/>
      <c r="E68" s="76"/>
      <c r="F68" s="76"/>
      <c r="G68" s="76"/>
      <c r="H68" s="76"/>
      <c r="I68" s="76"/>
      <c r="J68" s="76"/>
      <c r="K68" s="76"/>
      <c r="L68" s="76"/>
      <c r="M68" s="76"/>
      <c r="N68" s="76"/>
      <c r="O68" s="76"/>
    </row>
    <row r="69" spans="3:15" s="77" customFormat="1" hidden="1" x14ac:dyDescent="0.25">
      <c r="C69" s="76"/>
      <c r="D69" s="76"/>
      <c r="E69" s="76"/>
      <c r="F69" s="76"/>
      <c r="G69" s="76"/>
      <c r="H69" s="76"/>
      <c r="I69" s="76"/>
      <c r="J69" s="76"/>
      <c r="K69" s="76"/>
      <c r="L69" s="76"/>
      <c r="M69" s="76"/>
      <c r="N69" s="76"/>
      <c r="O69" s="76"/>
    </row>
    <row r="70" spans="3:15" s="77" customFormat="1" hidden="1" x14ac:dyDescent="0.25">
      <c r="C70" s="76"/>
      <c r="D70" s="76"/>
      <c r="E70" s="76"/>
      <c r="F70" s="76"/>
      <c r="G70" s="76"/>
      <c r="H70" s="76"/>
      <c r="I70" s="76"/>
      <c r="J70" s="76"/>
      <c r="K70" s="76"/>
      <c r="L70" s="76"/>
      <c r="M70" s="76"/>
      <c r="N70" s="76"/>
      <c r="O70" s="76"/>
    </row>
    <row r="71" spans="3:15" s="77" customFormat="1" hidden="1" x14ac:dyDescent="0.25">
      <c r="C71" s="76"/>
      <c r="D71" s="76"/>
      <c r="E71" s="76"/>
      <c r="F71" s="76"/>
      <c r="G71" s="76"/>
      <c r="H71" s="76"/>
      <c r="I71" s="76"/>
      <c r="J71" s="76"/>
      <c r="K71" s="76"/>
      <c r="L71" s="76"/>
      <c r="M71" s="76"/>
      <c r="N71" s="76"/>
      <c r="O71" s="76"/>
    </row>
    <row r="72" spans="3:15" s="77" customFormat="1" hidden="1" x14ac:dyDescent="0.25">
      <c r="C72" s="76"/>
      <c r="D72" s="76"/>
      <c r="E72" s="76"/>
      <c r="F72" s="76"/>
      <c r="G72" s="78" t="s">
        <v>92</v>
      </c>
      <c r="H72" s="79"/>
      <c r="I72" s="79"/>
      <c r="J72" s="78" t="s">
        <v>93</v>
      </c>
      <c r="K72" s="76"/>
      <c r="L72" s="76"/>
      <c r="M72" s="76"/>
      <c r="N72" s="76"/>
      <c r="O72" s="76"/>
    </row>
    <row r="73" spans="3:15" s="77" customFormat="1" hidden="1" x14ac:dyDescent="0.25">
      <c r="C73" s="76"/>
      <c r="D73" s="76"/>
      <c r="E73" s="76"/>
      <c r="F73" s="76"/>
      <c r="G73" s="78" t="s">
        <v>94</v>
      </c>
      <c r="H73" s="79"/>
      <c r="I73" s="79"/>
      <c r="J73" s="78" t="s">
        <v>95</v>
      </c>
      <c r="K73" s="76"/>
      <c r="L73" s="76"/>
      <c r="M73" s="76"/>
      <c r="N73" s="76"/>
      <c r="O73" s="76"/>
    </row>
    <row r="74" spans="3:15" s="77" customFormat="1" hidden="1" x14ac:dyDescent="0.25">
      <c r="C74" s="76"/>
      <c r="D74" s="76"/>
      <c r="E74" s="76"/>
      <c r="F74" s="76"/>
      <c r="G74" s="78" t="s">
        <v>96</v>
      </c>
      <c r="H74" s="79"/>
      <c r="I74" s="79"/>
      <c r="J74" s="78" t="s">
        <v>97</v>
      </c>
      <c r="K74" s="76"/>
      <c r="L74" s="76"/>
      <c r="M74" s="76"/>
      <c r="N74" s="76"/>
      <c r="O74" s="76"/>
    </row>
    <row r="75" spans="3:15" s="77" customFormat="1" hidden="1" x14ac:dyDescent="0.25">
      <c r="C75" s="76"/>
      <c r="D75" s="76"/>
      <c r="E75" s="76"/>
      <c r="F75" s="76"/>
      <c r="G75" s="78" t="s">
        <v>98</v>
      </c>
      <c r="H75" s="79"/>
      <c r="I75" s="79"/>
      <c r="J75" s="78" t="s">
        <v>99</v>
      </c>
      <c r="K75" s="76"/>
      <c r="L75" s="76"/>
      <c r="M75" s="76"/>
      <c r="N75" s="76"/>
      <c r="O75" s="76"/>
    </row>
    <row r="76" spans="3:15" s="77" customFormat="1" hidden="1" x14ac:dyDescent="0.25">
      <c r="C76" s="76"/>
      <c r="D76" s="76"/>
      <c r="E76" s="76"/>
      <c r="F76" s="76"/>
      <c r="G76" s="78" t="s">
        <v>100</v>
      </c>
      <c r="H76" s="79"/>
      <c r="I76" s="79"/>
      <c r="J76" s="78" t="s">
        <v>101</v>
      </c>
      <c r="K76" s="76"/>
      <c r="L76" s="76"/>
      <c r="M76" s="76"/>
      <c r="N76" s="76"/>
      <c r="O76" s="76"/>
    </row>
    <row r="77" spans="3:15" s="77" customFormat="1" hidden="1" x14ac:dyDescent="0.25">
      <c r="C77" s="76"/>
      <c r="D77" s="76"/>
      <c r="E77" s="76"/>
      <c r="F77" s="76"/>
      <c r="G77" s="78" t="s">
        <v>102</v>
      </c>
      <c r="H77" s="79"/>
      <c r="I77" s="79"/>
      <c r="J77" s="78" t="s">
        <v>103</v>
      </c>
      <c r="K77" s="76"/>
      <c r="L77" s="76"/>
      <c r="M77" s="76"/>
      <c r="N77" s="76"/>
      <c r="O77" s="76"/>
    </row>
    <row r="78" spans="3:15" s="77" customFormat="1" hidden="1" x14ac:dyDescent="0.25">
      <c r="C78" s="76"/>
      <c r="D78" s="76"/>
      <c r="E78" s="76"/>
      <c r="F78" s="76"/>
      <c r="G78" s="78" t="s">
        <v>104</v>
      </c>
      <c r="H78" s="79"/>
      <c r="I78" s="79"/>
      <c r="J78" s="78" t="s">
        <v>105</v>
      </c>
      <c r="K78" s="76"/>
      <c r="L78" s="76"/>
      <c r="M78" s="76"/>
      <c r="N78" s="76"/>
      <c r="O78" s="76"/>
    </row>
    <row r="79" spans="3:15" s="77" customFormat="1" hidden="1" x14ac:dyDescent="0.25">
      <c r="C79" s="76"/>
      <c r="D79" s="76"/>
      <c r="E79" s="76"/>
      <c r="F79" s="76"/>
      <c r="G79" s="78" t="s">
        <v>106</v>
      </c>
      <c r="H79" s="79"/>
      <c r="I79" s="79"/>
      <c r="J79" s="78" t="s">
        <v>107</v>
      </c>
      <c r="K79" s="76"/>
      <c r="L79" s="76"/>
      <c r="M79" s="76"/>
      <c r="N79" s="76"/>
      <c r="O79" s="76"/>
    </row>
    <row r="80" spans="3:15" s="77" customFormat="1" hidden="1" x14ac:dyDescent="0.25">
      <c r="C80" s="76"/>
      <c r="D80" s="76"/>
      <c r="E80" s="76"/>
      <c r="F80" s="76"/>
      <c r="G80" s="78" t="s">
        <v>108</v>
      </c>
      <c r="H80" s="79"/>
      <c r="I80" s="79"/>
      <c r="J80" s="78" t="s">
        <v>109</v>
      </c>
      <c r="K80" s="76"/>
      <c r="L80" s="76"/>
      <c r="M80" s="76"/>
      <c r="N80" s="76"/>
      <c r="O80" s="76"/>
    </row>
    <row r="81" spans="3:15" s="77" customFormat="1" hidden="1" x14ac:dyDescent="0.25">
      <c r="C81" s="76"/>
      <c r="D81" s="76"/>
      <c r="E81" s="76"/>
      <c r="F81" s="76"/>
      <c r="G81" s="78" t="s">
        <v>110</v>
      </c>
      <c r="H81" s="79"/>
      <c r="I81" s="79"/>
      <c r="J81" s="78" t="s">
        <v>111</v>
      </c>
      <c r="K81" s="76"/>
      <c r="L81" s="76"/>
      <c r="M81" s="76"/>
      <c r="N81" s="76"/>
      <c r="O81" s="76"/>
    </row>
    <row r="82" spans="3:15" s="77" customFormat="1" hidden="1" x14ac:dyDescent="0.25">
      <c r="C82" s="76"/>
      <c r="D82" s="76"/>
      <c r="E82" s="76"/>
      <c r="F82" s="76"/>
      <c r="G82" s="78" t="s">
        <v>112</v>
      </c>
      <c r="H82" s="79"/>
      <c r="I82" s="79"/>
      <c r="J82" s="78" t="s">
        <v>113</v>
      </c>
      <c r="K82" s="76"/>
      <c r="L82" s="76"/>
      <c r="M82" s="76"/>
      <c r="N82" s="76"/>
      <c r="O82" s="76"/>
    </row>
    <row r="83" spans="3:15" s="77" customFormat="1" hidden="1" x14ac:dyDescent="0.25">
      <c r="C83" s="76"/>
      <c r="D83" s="76"/>
      <c r="E83" s="76"/>
      <c r="F83" s="76"/>
      <c r="G83" s="78" t="s">
        <v>114</v>
      </c>
      <c r="H83" s="79"/>
      <c r="I83" s="79"/>
      <c r="J83" s="78" t="s">
        <v>115</v>
      </c>
      <c r="K83" s="76"/>
      <c r="L83" s="76"/>
      <c r="M83" s="76"/>
      <c r="N83" s="76"/>
      <c r="O83" s="76"/>
    </row>
    <row r="84" spans="3:15" hidden="1" x14ac:dyDescent="0.25">
      <c r="G84" s="78" t="s">
        <v>116</v>
      </c>
      <c r="H84" s="79"/>
      <c r="I84" s="79"/>
      <c r="J84" s="79"/>
      <c r="K84" s="76"/>
      <c r="L84" s="76"/>
    </row>
    <row r="85" spans="3:15" hidden="1" x14ac:dyDescent="0.25">
      <c r="G85" s="78" t="s">
        <v>117</v>
      </c>
      <c r="H85" s="79"/>
      <c r="I85" s="79"/>
      <c r="J85" s="79"/>
      <c r="K85" s="76"/>
      <c r="L85" s="76"/>
    </row>
    <row r="86" spans="3:15" hidden="1" x14ac:dyDescent="0.25">
      <c r="G86" s="78" t="s">
        <v>118</v>
      </c>
      <c r="H86" s="79"/>
      <c r="I86" s="79"/>
      <c r="J86" s="79"/>
      <c r="K86" s="76"/>
      <c r="L86" s="76"/>
    </row>
    <row r="87" spans="3:15" hidden="1" x14ac:dyDescent="0.25">
      <c r="G87" s="78" t="s">
        <v>119</v>
      </c>
      <c r="H87" s="79"/>
      <c r="I87" s="79"/>
      <c r="J87" s="79"/>
      <c r="K87" s="76"/>
      <c r="L87" s="76"/>
    </row>
    <row r="88" spans="3:15" hidden="1" x14ac:dyDescent="0.25">
      <c r="G88" s="78" t="s">
        <v>120</v>
      </c>
      <c r="H88" s="79"/>
      <c r="I88" s="79"/>
      <c r="J88" s="79"/>
      <c r="K88" s="76"/>
      <c r="L88" s="76"/>
    </row>
    <row r="89" spans="3:15" hidden="1" x14ac:dyDescent="0.25">
      <c r="G89" s="78" t="s">
        <v>121</v>
      </c>
      <c r="H89" s="79"/>
      <c r="I89" s="79"/>
      <c r="J89" s="79"/>
      <c r="K89" s="76"/>
      <c r="L89" s="76"/>
    </row>
    <row r="90" spans="3:15" hidden="1" x14ac:dyDescent="0.25">
      <c r="G90" s="78" t="s">
        <v>122</v>
      </c>
      <c r="H90" s="79"/>
      <c r="I90" s="79"/>
      <c r="J90" s="79"/>
      <c r="K90" s="76"/>
      <c r="L90" s="76"/>
    </row>
    <row r="91" spans="3:15" hidden="1" x14ac:dyDescent="0.25">
      <c r="G91" s="78" t="s">
        <v>123</v>
      </c>
      <c r="H91" s="79"/>
      <c r="I91" s="79"/>
      <c r="J91" s="79"/>
      <c r="K91" s="76"/>
      <c r="L91" s="76"/>
    </row>
    <row r="92" spans="3:15" hidden="1" x14ac:dyDescent="0.25">
      <c r="G92" s="78" t="s">
        <v>124</v>
      </c>
      <c r="H92" s="79"/>
      <c r="I92" s="79"/>
      <c r="J92" s="79"/>
      <c r="K92" s="76"/>
      <c r="L92" s="76"/>
    </row>
    <row r="93" spans="3:15" hidden="1" x14ac:dyDescent="0.25">
      <c r="G93" s="78" t="s">
        <v>125</v>
      </c>
      <c r="H93" s="79"/>
      <c r="I93" s="79"/>
      <c r="J93" s="79"/>
      <c r="K93" s="76"/>
      <c r="L93" s="76"/>
    </row>
    <row r="94" spans="3:15" hidden="1" x14ac:dyDescent="0.25">
      <c r="G94" s="78" t="s">
        <v>126</v>
      </c>
      <c r="H94" s="79"/>
      <c r="I94" s="79"/>
      <c r="J94" s="79"/>
    </row>
    <row r="95" spans="3:15" hidden="1" x14ac:dyDescent="0.25">
      <c r="G95" s="78" t="s">
        <v>127</v>
      </c>
      <c r="H95" s="79"/>
      <c r="I95" s="79"/>
      <c r="J95" s="79"/>
    </row>
    <row r="96" spans="3:15" hidden="1" x14ac:dyDescent="0.25">
      <c r="G96" s="78" t="s">
        <v>128</v>
      </c>
      <c r="H96" s="79"/>
      <c r="I96" s="79"/>
      <c r="J96" s="79"/>
    </row>
    <row r="97" spans="7:10" hidden="1" x14ac:dyDescent="0.25">
      <c r="G97" s="78" t="s">
        <v>129</v>
      </c>
      <c r="H97" s="79"/>
      <c r="I97" s="79"/>
      <c r="J97" s="79"/>
    </row>
    <row r="98" spans="7:10" hidden="1" x14ac:dyDescent="0.25">
      <c r="G98" s="78" t="s">
        <v>130</v>
      </c>
      <c r="H98" s="79"/>
      <c r="I98" s="79"/>
      <c r="J98" s="79"/>
    </row>
    <row r="99" spans="7:10" hidden="1" x14ac:dyDescent="0.25"/>
    <row r="100" spans="7:10" hidden="1" x14ac:dyDescent="0.25"/>
    <row r="101" spans="7:10" hidden="1" x14ac:dyDescent="0.25"/>
  </sheetData>
  <sheetProtection algorithmName="SHA-512" hashValue="abN63+hLWho6iQrS5I+QinBAWbr7CFxdX9dnm9GOVfAfFs9MvuR1axzc8tqcDQdEGSz+goK7XM47Ljs7DceBzg==" saltValue="2cg2vySArnNJcbqltYPBpw==" spinCount="100000" sheet="1" formatCells="0" formatColumns="0" formatRows="0" insertRows="0" deleteRows="0"/>
  <mergeCells count="86">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C55:F55"/>
    <mergeCell ref="G55:J55"/>
    <mergeCell ref="K55:O55"/>
    <mergeCell ref="C56:F56"/>
    <mergeCell ref="G56:J56"/>
    <mergeCell ref="K56:O56"/>
    <mergeCell ref="C57:F57"/>
    <mergeCell ref="G57:J57"/>
    <mergeCell ref="K57:O57"/>
    <mergeCell ref="C58:F58"/>
    <mergeCell ref="G58:J58"/>
    <mergeCell ref="K58:O58"/>
    <mergeCell ref="C62:O62"/>
    <mergeCell ref="C63:O63"/>
    <mergeCell ref="C59:F59"/>
    <mergeCell ref="G59:J59"/>
    <mergeCell ref="K59:O59"/>
    <mergeCell ref="C60:F60"/>
    <mergeCell ref="G60:J60"/>
    <mergeCell ref="K60:O60"/>
  </mergeCells>
  <dataValidations count="5">
    <dataValidation type="list" allowBlank="1" showInputMessage="1" showErrorMessage="1" sqref="E13:O13" xr:uid="{354513D0-38DA-49FE-AB8F-CA447D039359}">
      <formula1>$G$76:$G$98</formula1>
    </dataValidation>
    <dataValidation type="list" allowBlank="1" showInputMessage="1" showErrorMessage="1" sqref="E12:H12" xr:uid="{70E6830A-5B57-4C67-B368-B14B5C870B23}">
      <formula1>$G$72:$G$75</formula1>
    </dataValidation>
    <dataValidation type="list" allowBlank="1" showInputMessage="1" showErrorMessage="1" sqref="J17:K17" xr:uid="{F6892808-66E3-4EA6-9AF5-F4C588C2FBA6}">
      <formula1>$J$72:$J$74</formula1>
    </dataValidation>
    <dataValidation type="list" allowBlank="1" showInputMessage="1" showErrorMessage="1" sqref="J20:K22" xr:uid="{4A0B10DA-2848-4EA0-B7F5-1E0032491B60}">
      <formula1>$J$77:$J$83</formula1>
    </dataValidation>
    <dataValidation type="list" allowBlank="1" showInputMessage="1" showErrorMessage="1" sqref="E20:G22" xr:uid="{E698C53A-A2DC-4F80-BFEA-4A16B29933E5}">
      <formula1>$J$75:$J$76</formula1>
    </dataValidation>
  </dataValidations>
  <hyperlinks>
    <hyperlink ref="B2:C4" location="'MATRIZ DE INDICADORES'!A1" display="    REGRESAR" xr:uid="{5A343DBD-AFEE-4D8D-A128-CD86CD6DC80D}"/>
  </hyperlinks>
  <pageMargins left="0.70866141732283472" right="0.70866141732283472" top="0.74803149606299213" bottom="0.74803149606299213" header="0.31496062992125984" footer="0.31496062992125984"/>
  <pageSetup paperSize="5" scale="40"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Option Button 1">
              <controlPr defaultSize="0" autoFill="0" autoLine="0" autoPict="0" macro="[0]!PORCENTAJE">
                <anchor moveWithCells="1">
                  <from>
                    <xdr:col>5</xdr:col>
                    <xdr:colOff>670560</xdr:colOff>
                    <xdr:row>16</xdr:row>
                    <xdr:rowOff>121920</xdr:rowOff>
                  </from>
                  <to>
                    <xdr:col>6</xdr:col>
                    <xdr:colOff>518160</xdr:colOff>
                    <xdr:row>16</xdr:row>
                    <xdr:rowOff>312420</xdr:rowOff>
                  </to>
                </anchor>
              </controlPr>
            </control>
          </mc:Choice>
        </mc:AlternateContent>
        <mc:AlternateContent xmlns:mc="http://schemas.openxmlformats.org/markup-compatibility/2006">
          <mc:Choice Requires="x14">
            <control shapeId="10242" r:id="rId5" name="Option Button 2">
              <controlPr defaultSize="0" autoFill="0" autoLine="0" autoPict="0" macro="[0]!RELATIVO">
                <anchor moveWithCells="1">
                  <from>
                    <xdr:col>4</xdr:col>
                    <xdr:colOff>464820</xdr:colOff>
                    <xdr:row>16</xdr:row>
                    <xdr:rowOff>106680</xdr:rowOff>
                  </from>
                  <to>
                    <xdr:col>5</xdr:col>
                    <xdr:colOff>137160</xdr:colOff>
                    <xdr:row>16</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B0CCBA9-3545-46DC-9EE3-014E78A8C3C3}">
          <x14:formula1>
            <xm:f>ITEM!$A$1:$A$4</xm:f>
          </x14:formula1>
          <xm:sqref>J23:K24 N23:O24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1516D-2DB7-488B-9F50-7D83743A7ED2}">
  <sheetPr codeName="Hoja3">
    <tabColor rgb="FF0F3D38"/>
  </sheetPr>
  <dimension ref="B1:P29"/>
  <sheetViews>
    <sheetView view="pageBreakPreview" zoomScale="68" zoomScaleNormal="55" zoomScaleSheetLayoutView="68" workbookViewId="0">
      <selection activeCell="C16" sqref="C16"/>
    </sheetView>
  </sheetViews>
  <sheetFormatPr baseColWidth="10" defaultColWidth="11.44140625" defaultRowHeight="13.8" x14ac:dyDescent="0.25"/>
  <cols>
    <col min="1" max="1" width="5.44140625" style="1" customWidth="1"/>
    <col min="2" max="2" width="13.33203125" style="93" customWidth="1"/>
    <col min="3" max="3" width="64" style="94" customWidth="1"/>
    <col min="4" max="4" width="32.109375" style="67" customWidth="1"/>
    <col min="5" max="5" width="35.6640625" style="67" customWidth="1"/>
    <col min="6" max="16384" width="11.44140625" style="1"/>
  </cols>
  <sheetData>
    <row r="1" spans="2:5" s="2" customFormat="1" ht="14.4" x14ac:dyDescent="0.3"/>
    <row r="2" spans="2:5" s="2" customFormat="1" ht="22.5" customHeight="1" x14ac:dyDescent="0.3">
      <c r="B2" s="255"/>
      <c r="C2" s="256" t="s">
        <v>0</v>
      </c>
      <c r="D2" s="257"/>
      <c r="E2" s="15" t="s">
        <v>155</v>
      </c>
    </row>
    <row r="3" spans="2:5" s="2" customFormat="1" ht="24" customHeight="1" x14ac:dyDescent="0.3">
      <c r="B3" s="255"/>
      <c r="C3" s="256" t="s">
        <v>2</v>
      </c>
      <c r="D3" s="257"/>
      <c r="E3" s="18" t="s">
        <v>131</v>
      </c>
    </row>
    <row r="4" spans="2:5" s="2" customFormat="1" ht="16.5" customHeight="1" x14ac:dyDescent="0.3">
      <c r="B4" s="255"/>
      <c r="C4" s="258" t="s">
        <v>143</v>
      </c>
      <c r="D4" s="259"/>
      <c r="E4" s="15" t="s">
        <v>153</v>
      </c>
    </row>
    <row r="5" spans="2:5" s="2" customFormat="1" ht="15" customHeight="1" x14ac:dyDescent="0.3">
      <c r="B5" s="255"/>
      <c r="C5" s="260"/>
      <c r="D5" s="261"/>
      <c r="E5" s="18" t="s">
        <v>157</v>
      </c>
    </row>
    <row r="6" spans="2:5" s="2" customFormat="1" ht="14.4" x14ac:dyDescent="0.3">
      <c r="B6" s="1"/>
      <c r="C6" s="1"/>
      <c r="D6" s="1"/>
      <c r="E6" s="1"/>
    </row>
    <row r="7" spans="2:5" s="2" customFormat="1" ht="14.4" x14ac:dyDescent="0.3">
      <c r="B7" s="262" t="s">
        <v>132</v>
      </c>
      <c r="C7" s="262"/>
      <c r="D7" s="262"/>
      <c r="E7" s="262"/>
    </row>
    <row r="8" spans="2:5" ht="18" customHeight="1" x14ac:dyDescent="0.25">
      <c r="B8" s="16" t="s">
        <v>55</v>
      </c>
      <c r="C8" s="17" t="s">
        <v>133</v>
      </c>
      <c r="D8" s="17" t="s">
        <v>134</v>
      </c>
      <c r="E8" s="17" t="s">
        <v>50</v>
      </c>
    </row>
    <row r="9" spans="2:5" ht="27.6" x14ac:dyDescent="0.25">
      <c r="B9" s="83">
        <v>44792</v>
      </c>
      <c r="C9" s="84" t="s">
        <v>267</v>
      </c>
      <c r="D9" s="85" t="s">
        <v>268</v>
      </c>
      <c r="E9" s="85" t="s">
        <v>277</v>
      </c>
    </row>
    <row r="10" spans="2:5" ht="55.2" x14ac:dyDescent="0.25">
      <c r="B10" s="83">
        <v>44792</v>
      </c>
      <c r="C10" s="84" t="s">
        <v>269</v>
      </c>
      <c r="D10" s="85" t="s">
        <v>268</v>
      </c>
      <c r="E10" s="85" t="s">
        <v>277</v>
      </c>
    </row>
    <row r="11" spans="2:5" ht="55.2" x14ac:dyDescent="0.25">
      <c r="B11" s="83">
        <v>44792</v>
      </c>
      <c r="C11" s="84" t="s">
        <v>270</v>
      </c>
      <c r="D11" s="85" t="s">
        <v>268</v>
      </c>
      <c r="E11" s="85" t="s">
        <v>277</v>
      </c>
    </row>
    <row r="12" spans="2:5" ht="55.2" x14ac:dyDescent="0.25">
      <c r="B12" s="86">
        <v>45029</v>
      </c>
      <c r="C12" s="87" t="s">
        <v>271</v>
      </c>
      <c r="D12" s="85" t="s">
        <v>268</v>
      </c>
      <c r="E12" s="85" t="s">
        <v>277</v>
      </c>
    </row>
    <row r="13" spans="2:5" ht="69" x14ac:dyDescent="0.25">
      <c r="B13" s="86">
        <v>45029</v>
      </c>
      <c r="C13" s="87" t="s">
        <v>272</v>
      </c>
      <c r="D13" s="85" t="s">
        <v>268</v>
      </c>
      <c r="E13" s="85" t="s">
        <v>277</v>
      </c>
    </row>
    <row r="14" spans="2:5" ht="400.2" x14ac:dyDescent="0.25">
      <c r="B14" s="86">
        <v>45336</v>
      </c>
      <c r="C14" s="87" t="s">
        <v>273</v>
      </c>
      <c r="D14" s="85" t="s">
        <v>268</v>
      </c>
      <c r="E14" s="85" t="s">
        <v>277</v>
      </c>
    </row>
    <row r="15" spans="2:5" ht="234.6" x14ac:dyDescent="0.25">
      <c r="B15" s="86">
        <v>45707</v>
      </c>
      <c r="C15" s="87" t="s">
        <v>274</v>
      </c>
      <c r="D15" s="85" t="s">
        <v>268</v>
      </c>
      <c r="E15" s="85" t="s">
        <v>277</v>
      </c>
    </row>
    <row r="16" spans="2:5" ht="243.75" customHeight="1" x14ac:dyDescent="0.25">
      <c r="B16" s="86">
        <v>46078</v>
      </c>
      <c r="C16" s="87" t="s">
        <v>278</v>
      </c>
      <c r="D16" s="85" t="s">
        <v>268</v>
      </c>
      <c r="E16" s="85" t="s">
        <v>277</v>
      </c>
    </row>
    <row r="17" spans="2:16" x14ac:dyDescent="0.25">
      <c r="B17" s="86"/>
      <c r="C17" s="88"/>
      <c r="D17" s="89"/>
      <c r="E17" s="89"/>
    </row>
    <row r="18" spans="2:16" x14ac:dyDescent="0.25">
      <c r="B18" s="86"/>
      <c r="C18" s="90"/>
      <c r="D18" s="89"/>
      <c r="E18" s="89"/>
    </row>
    <row r="19" spans="2:16" x14ac:dyDescent="0.25">
      <c r="B19" s="86"/>
      <c r="C19" s="90"/>
      <c r="D19" s="89"/>
      <c r="E19" s="89"/>
    </row>
    <row r="20" spans="2:16" x14ac:dyDescent="0.25">
      <c r="B20" s="86"/>
      <c r="C20" s="90"/>
      <c r="D20" s="89"/>
      <c r="E20" s="89"/>
    </row>
    <row r="21" spans="2:16" x14ac:dyDescent="0.25">
      <c r="B21" s="83"/>
      <c r="C21" s="84"/>
      <c r="D21" s="91"/>
      <c r="E21" s="91"/>
    </row>
    <row r="22" spans="2:16" x14ac:dyDescent="0.25">
      <c r="B22" s="83"/>
      <c r="C22" s="88"/>
      <c r="D22" s="91"/>
      <c r="E22" s="91"/>
    </row>
    <row r="23" spans="2:16" ht="16.5" customHeight="1" x14ac:dyDescent="0.25">
      <c r="B23" s="83"/>
      <c r="C23" s="84"/>
      <c r="D23" s="91"/>
      <c r="E23" s="91"/>
    </row>
    <row r="26" spans="2:16" ht="55.5" customHeight="1" x14ac:dyDescent="0.25">
      <c r="B26" s="108" t="s">
        <v>29</v>
      </c>
      <c r="C26" s="108"/>
      <c r="D26" s="108"/>
      <c r="E26" s="108"/>
      <c r="F26" s="92"/>
      <c r="G26" s="92"/>
      <c r="H26" s="92"/>
      <c r="I26" s="92"/>
      <c r="J26" s="92"/>
      <c r="K26" s="92"/>
      <c r="L26" s="92"/>
      <c r="M26" s="92"/>
      <c r="N26" s="92"/>
      <c r="O26" s="92"/>
      <c r="P26" s="92"/>
    </row>
    <row r="27" spans="2:16" ht="14.25" customHeight="1" x14ac:dyDescent="0.25">
      <c r="F27" s="95"/>
      <c r="G27" s="95"/>
      <c r="H27" s="95"/>
      <c r="I27" s="95"/>
      <c r="J27" s="95"/>
      <c r="K27" s="95"/>
      <c r="L27" s="95"/>
      <c r="M27" s="95"/>
      <c r="N27" s="95"/>
      <c r="O27" s="95"/>
      <c r="P27" s="95"/>
    </row>
    <row r="29" spans="2:16" ht="39.75" customHeight="1" x14ac:dyDescent="0.25">
      <c r="B29" s="109" t="s">
        <v>30</v>
      </c>
      <c r="C29" s="109"/>
      <c r="D29" s="109"/>
      <c r="E29" s="109"/>
    </row>
  </sheetData>
  <sheetProtection algorithmName="SHA-512" hashValue="+XWINHno49d4smYKg12jAfMfFr8B4Rz/mYnh7vxeN7dkHRormbrDKCBjbW7LefUQhhH+eRP+CinRJGG+jHRqbw==" saltValue="4astcSc69jEbzZTVcBT5MA==" spinCount="100000" sheet="1" formatCells="0" formatColumns="0" formatRows="0" insertRows="0" deleteRows="0"/>
  <mergeCells count="7">
    <mergeCell ref="B29:E29"/>
    <mergeCell ref="B2:B5"/>
    <mergeCell ref="C2:D2"/>
    <mergeCell ref="C3:D3"/>
    <mergeCell ref="C4:D5"/>
    <mergeCell ref="B7:E7"/>
    <mergeCell ref="B26:E26"/>
  </mergeCells>
  <pageMargins left="0.7" right="0.7" top="0.75" bottom="0.75" header="0.3" footer="0.3"/>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38"/>
  <sheetViews>
    <sheetView view="pageBreakPreview" zoomScale="70" zoomScaleNormal="100" zoomScaleSheetLayoutView="70" workbookViewId="0">
      <selection activeCell="K19" sqref="K19:P19"/>
    </sheetView>
  </sheetViews>
  <sheetFormatPr baseColWidth="10" defaultColWidth="11.44140625" defaultRowHeight="14.4" x14ac:dyDescent="0.3"/>
  <cols>
    <col min="1" max="1" width="4.109375" style="2" customWidth="1"/>
    <col min="2" max="2" width="11.44140625" style="2"/>
    <col min="3" max="3" width="3.44140625" style="2" customWidth="1"/>
    <col min="4" max="4" width="7.44140625" style="2" customWidth="1"/>
    <col min="5" max="5" width="8.5546875" style="2" customWidth="1"/>
    <col min="6" max="8" width="3.88671875" style="2" customWidth="1"/>
    <col min="9" max="10" width="5.5546875" style="2" customWidth="1"/>
    <col min="11" max="15" width="11.44140625" style="2"/>
    <col min="16" max="16" width="16.6640625" style="2" customWidth="1"/>
    <col min="17" max="17" width="5" style="2" customWidth="1"/>
    <col min="18" max="16384" width="11.44140625" style="2"/>
  </cols>
  <sheetData>
    <row r="2" spans="2:18" ht="15.75" customHeight="1" x14ac:dyDescent="0.3">
      <c r="B2" s="263"/>
      <c r="C2" s="264" t="s">
        <v>0</v>
      </c>
      <c r="D2" s="265"/>
      <c r="E2" s="265"/>
      <c r="F2" s="265"/>
      <c r="G2" s="265"/>
      <c r="H2" s="265"/>
      <c r="I2" s="265"/>
      <c r="J2" s="265"/>
      <c r="K2" s="265"/>
      <c r="L2" s="265"/>
      <c r="M2" s="265"/>
      <c r="N2" s="265"/>
      <c r="O2" s="266" t="s">
        <v>1</v>
      </c>
      <c r="P2" s="266"/>
      <c r="Q2" s="1"/>
      <c r="R2" s="1"/>
    </row>
    <row r="3" spans="2:18" ht="15.75" customHeight="1" x14ac:dyDescent="0.3">
      <c r="B3" s="263"/>
      <c r="C3" s="264" t="s">
        <v>2</v>
      </c>
      <c r="D3" s="265"/>
      <c r="E3" s="265"/>
      <c r="F3" s="265"/>
      <c r="G3" s="265"/>
      <c r="H3" s="265"/>
      <c r="I3" s="265"/>
      <c r="J3" s="265"/>
      <c r="K3" s="265"/>
      <c r="L3" s="265"/>
      <c r="M3" s="265"/>
      <c r="N3" s="265"/>
      <c r="O3" s="266" t="s">
        <v>131</v>
      </c>
      <c r="P3" s="266"/>
      <c r="Q3" s="1"/>
      <c r="R3" s="1"/>
    </row>
    <row r="4" spans="2:18" ht="16.5" customHeight="1" x14ac:dyDescent="0.3">
      <c r="B4" s="263"/>
      <c r="C4" s="267" t="s">
        <v>143</v>
      </c>
      <c r="D4" s="268"/>
      <c r="E4" s="268"/>
      <c r="F4" s="268"/>
      <c r="G4" s="268"/>
      <c r="H4" s="268"/>
      <c r="I4" s="268"/>
      <c r="J4" s="268"/>
      <c r="K4" s="268"/>
      <c r="L4" s="268"/>
      <c r="M4" s="268"/>
      <c r="N4" s="268"/>
      <c r="O4" s="271" t="s">
        <v>153</v>
      </c>
      <c r="P4" s="271"/>
      <c r="Q4" s="1"/>
      <c r="R4" s="1"/>
    </row>
    <row r="5" spans="2:18" ht="15" customHeight="1" x14ac:dyDescent="0.3">
      <c r="B5" s="263"/>
      <c r="C5" s="269"/>
      <c r="D5" s="270"/>
      <c r="E5" s="270"/>
      <c r="F5" s="270"/>
      <c r="G5" s="270"/>
      <c r="H5" s="270"/>
      <c r="I5" s="270"/>
      <c r="J5" s="270"/>
      <c r="K5" s="270"/>
      <c r="L5" s="270"/>
      <c r="M5" s="270"/>
      <c r="N5" s="270"/>
      <c r="O5" s="266" t="s">
        <v>135</v>
      </c>
      <c r="P5" s="266"/>
      <c r="Q5" s="1"/>
      <c r="R5" s="1"/>
    </row>
    <row r="6" spans="2:18" x14ac:dyDescent="0.3">
      <c r="B6" s="1"/>
      <c r="C6" s="1"/>
      <c r="D6" s="1"/>
      <c r="E6" s="1"/>
      <c r="F6" s="1"/>
      <c r="G6" s="1"/>
      <c r="H6" s="1"/>
      <c r="I6" s="1"/>
      <c r="J6" s="1"/>
      <c r="K6" s="1"/>
      <c r="L6" s="1"/>
      <c r="M6" s="1"/>
      <c r="N6" s="1"/>
      <c r="O6" s="1"/>
      <c r="P6" s="1"/>
      <c r="Q6" s="1"/>
      <c r="R6" s="1"/>
    </row>
    <row r="7" spans="2:18" x14ac:dyDescent="0.3">
      <c r="B7" s="3">
        <v>13.1</v>
      </c>
      <c r="C7" s="1"/>
      <c r="D7" s="1"/>
      <c r="E7" s="1"/>
      <c r="F7" s="1"/>
      <c r="G7" s="1"/>
      <c r="H7" s="1"/>
      <c r="I7" s="1"/>
      <c r="J7" s="1"/>
      <c r="K7" s="1"/>
      <c r="L7" s="1"/>
      <c r="M7" s="1"/>
      <c r="N7" s="1"/>
      <c r="O7" s="1"/>
      <c r="P7" s="1"/>
      <c r="Q7" s="1"/>
      <c r="R7" s="1"/>
    </row>
    <row r="8" spans="2:18" x14ac:dyDescent="0.3">
      <c r="B8" s="3"/>
      <c r="C8" s="1"/>
      <c r="D8" s="1"/>
      <c r="E8" s="1"/>
      <c r="F8" s="1"/>
      <c r="G8" s="1"/>
      <c r="H8" s="1"/>
      <c r="I8" s="1"/>
      <c r="J8" s="1"/>
      <c r="K8" s="1"/>
      <c r="L8" s="1"/>
      <c r="M8" s="1"/>
      <c r="N8" s="1"/>
      <c r="O8" s="1"/>
      <c r="P8" s="1"/>
      <c r="Q8" s="1"/>
      <c r="R8" s="1"/>
    </row>
    <row r="9" spans="2:18" x14ac:dyDescent="0.3">
      <c r="B9" s="272" t="s">
        <v>35</v>
      </c>
      <c r="C9" s="273"/>
      <c r="D9" s="273" t="s">
        <v>36</v>
      </c>
      <c r="E9" s="273"/>
      <c r="F9" s="273"/>
      <c r="G9" s="273"/>
      <c r="H9" s="273"/>
      <c r="I9" s="273"/>
      <c r="J9" s="273"/>
      <c r="K9" s="273" t="s">
        <v>37</v>
      </c>
      <c r="L9" s="273"/>
      <c r="M9" s="273"/>
      <c r="N9" s="273"/>
      <c r="O9" s="273"/>
      <c r="P9" s="274"/>
    </row>
    <row r="10" spans="2:18" x14ac:dyDescent="0.3">
      <c r="B10" s="272"/>
      <c r="C10" s="273"/>
      <c r="D10" s="275" t="s">
        <v>38</v>
      </c>
      <c r="E10" s="275"/>
      <c r="F10" s="275" t="s">
        <v>39</v>
      </c>
      <c r="G10" s="275"/>
      <c r="H10" s="275"/>
      <c r="I10" s="275" t="s">
        <v>40</v>
      </c>
      <c r="J10" s="275"/>
      <c r="K10" s="273"/>
      <c r="L10" s="273"/>
      <c r="M10" s="273"/>
      <c r="N10" s="273"/>
      <c r="O10" s="273"/>
      <c r="P10" s="274"/>
    </row>
    <row r="11" spans="2:18" x14ac:dyDescent="0.3">
      <c r="B11" s="276">
        <v>1</v>
      </c>
      <c r="C11" s="277"/>
      <c r="D11" s="280">
        <v>2013</v>
      </c>
      <c r="E11" s="280"/>
      <c r="F11" s="280">
        <v>7</v>
      </c>
      <c r="G11" s="280"/>
      <c r="H11" s="280"/>
      <c r="I11" s="280">
        <v>8</v>
      </c>
      <c r="J11" s="280"/>
      <c r="K11" s="281" t="s">
        <v>41</v>
      </c>
      <c r="L11" s="281"/>
      <c r="M11" s="281"/>
      <c r="N11" s="281"/>
      <c r="O11" s="281"/>
      <c r="P11" s="282"/>
    </row>
    <row r="12" spans="2:18" ht="15" customHeight="1" x14ac:dyDescent="0.3">
      <c r="B12" s="276">
        <v>2</v>
      </c>
      <c r="C12" s="277"/>
      <c r="D12" s="278">
        <v>2014</v>
      </c>
      <c r="E12" s="277"/>
      <c r="F12" s="278">
        <v>10</v>
      </c>
      <c r="G12" s="279"/>
      <c r="H12" s="277"/>
      <c r="I12" s="280">
        <v>11</v>
      </c>
      <c r="J12" s="280"/>
      <c r="K12" s="281" t="s">
        <v>42</v>
      </c>
      <c r="L12" s="281"/>
      <c r="M12" s="281"/>
      <c r="N12" s="281"/>
      <c r="O12" s="281"/>
      <c r="P12" s="282"/>
    </row>
    <row r="13" spans="2:18" ht="121.5" customHeight="1" x14ac:dyDescent="0.3">
      <c r="B13" s="276">
        <v>3</v>
      </c>
      <c r="C13" s="277"/>
      <c r="D13" s="278">
        <v>2017</v>
      </c>
      <c r="E13" s="277"/>
      <c r="F13" s="278">
        <v>11</v>
      </c>
      <c r="G13" s="279"/>
      <c r="H13" s="277"/>
      <c r="I13" s="280">
        <v>7</v>
      </c>
      <c r="J13" s="280"/>
      <c r="K13" s="283" t="s">
        <v>43</v>
      </c>
      <c r="L13" s="284"/>
      <c r="M13" s="284"/>
      <c r="N13" s="284"/>
      <c r="O13" s="284"/>
      <c r="P13" s="285"/>
    </row>
    <row r="14" spans="2:18" ht="29.25" customHeight="1" x14ac:dyDescent="0.3">
      <c r="B14" s="276">
        <v>4</v>
      </c>
      <c r="C14" s="277"/>
      <c r="D14" s="278">
        <v>2018</v>
      </c>
      <c r="E14" s="277"/>
      <c r="F14" s="278">
        <v>3</v>
      </c>
      <c r="G14" s="279"/>
      <c r="H14" s="277"/>
      <c r="I14" s="280">
        <v>1</v>
      </c>
      <c r="J14" s="280"/>
      <c r="K14" s="281" t="s">
        <v>44</v>
      </c>
      <c r="L14" s="281"/>
      <c r="M14" s="281"/>
      <c r="N14" s="281"/>
      <c r="O14" s="281"/>
      <c r="P14" s="282"/>
    </row>
    <row r="15" spans="2:18" x14ac:dyDescent="0.3">
      <c r="B15" s="276">
        <v>5</v>
      </c>
      <c r="C15" s="277"/>
      <c r="D15" s="278">
        <v>2018</v>
      </c>
      <c r="E15" s="277"/>
      <c r="F15" s="278">
        <v>8</v>
      </c>
      <c r="G15" s="279"/>
      <c r="H15" s="277"/>
      <c r="I15" s="280">
        <v>3</v>
      </c>
      <c r="J15" s="280"/>
      <c r="K15" s="281" t="s">
        <v>45</v>
      </c>
      <c r="L15" s="281"/>
      <c r="M15" s="281"/>
      <c r="N15" s="281"/>
      <c r="O15" s="281"/>
      <c r="P15" s="282"/>
    </row>
    <row r="16" spans="2:18" ht="16.5" customHeight="1" x14ac:dyDescent="0.3">
      <c r="B16" s="276">
        <v>6</v>
      </c>
      <c r="C16" s="277"/>
      <c r="D16" s="278">
        <v>2019</v>
      </c>
      <c r="E16" s="277"/>
      <c r="F16" s="278">
        <v>8</v>
      </c>
      <c r="G16" s="279"/>
      <c r="H16" s="277"/>
      <c r="I16" s="280">
        <v>15</v>
      </c>
      <c r="J16" s="280"/>
      <c r="K16" s="281" t="s">
        <v>46</v>
      </c>
      <c r="L16" s="281"/>
      <c r="M16" s="281"/>
      <c r="N16" s="281"/>
      <c r="O16" s="281"/>
      <c r="P16" s="282"/>
    </row>
    <row r="17" spans="2:16" ht="51.75" customHeight="1" x14ac:dyDescent="0.3">
      <c r="B17" s="276">
        <v>7</v>
      </c>
      <c r="C17" s="277"/>
      <c r="D17" s="278">
        <v>2020</v>
      </c>
      <c r="E17" s="277"/>
      <c r="F17" s="278">
        <v>3</v>
      </c>
      <c r="G17" s="279"/>
      <c r="H17" s="277"/>
      <c r="I17" s="280">
        <v>31</v>
      </c>
      <c r="J17" s="280"/>
      <c r="K17" s="281" t="s">
        <v>47</v>
      </c>
      <c r="L17" s="281"/>
      <c r="M17" s="281"/>
      <c r="N17" s="281"/>
      <c r="O17" s="281"/>
      <c r="P17" s="282"/>
    </row>
    <row r="18" spans="2:16" ht="60.75" customHeight="1" x14ac:dyDescent="0.3">
      <c r="B18" s="276">
        <v>8</v>
      </c>
      <c r="C18" s="277"/>
      <c r="D18" s="278">
        <v>2023</v>
      </c>
      <c r="E18" s="277"/>
      <c r="F18" s="278">
        <v>7</v>
      </c>
      <c r="G18" s="279"/>
      <c r="H18" s="277"/>
      <c r="I18" s="278">
        <v>28</v>
      </c>
      <c r="J18" s="277"/>
      <c r="K18" s="286" t="s">
        <v>48</v>
      </c>
      <c r="L18" s="287"/>
      <c r="M18" s="287"/>
      <c r="N18" s="287"/>
      <c r="O18" s="287"/>
      <c r="P18" s="288"/>
    </row>
    <row r="19" spans="2:16" ht="195.75" customHeight="1" x14ac:dyDescent="0.3">
      <c r="B19" s="276">
        <v>9</v>
      </c>
      <c r="C19" s="277"/>
      <c r="D19" s="278">
        <v>2025</v>
      </c>
      <c r="E19" s="277"/>
      <c r="F19" s="293">
        <v>12</v>
      </c>
      <c r="G19" s="294"/>
      <c r="H19" s="295"/>
      <c r="I19" s="293">
        <v>2</v>
      </c>
      <c r="J19" s="295"/>
      <c r="K19" s="296" t="s">
        <v>64</v>
      </c>
      <c r="L19" s="297"/>
      <c r="M19" s="297"/>
      <c r="N19" s="297"/>
      <c r="O19" s="297"/>
      <c r="P19" s="298"/>
    </row>
    <row r="20" spans="2:16" ht="85.5" customHeight="1" x14ac:dyDescent="0.3">
      <c r="B20" s="303">
        <v>10</v>
      </c>
      <c r="C20" s="295"/>
      <c r="D20" s="293">
        <v>2026</v>
      </c>
      <c r="E20" s="295"/>
      <c r="F20" s="293">
        <v>2</v>
      </c>
      <c r="G20" s="294"/>
      <c r="H20" s="295"/>
      <c r="I20" s="293">
        <v>26</v>
      </c>
      <c r="J20" s="295"/>
      <c r="K20" s="296" t="s">
        <v>144</v>
      </c>
      <c r="L20" s="297"/>
      <c r="M20" s="297"/>
      <c r="N20" s="297"/>
      <c r="O20" s="297"/>
      <c r="P20" s="298"/>
    </row>
    <row r="21" spans="2:16" x14ac:dyDescent="0.3">
      <c r="B21" s="291" t="s">
        <v>49</v>
      </c>
      <c r="C21" s="275"/>
      <c r="D21" s="275"/>
      <c r="E21" s="275"/>
      <c r="F21" s="275"/>
      <c r="G21" s="275"/>
      <c r="H21" s="275"/>
      <c r="I21" s="275"/>
      <c r="J21" s="275"/>
      <c r="K21" s="275" t="s">
        <v>50</v>
      </c>
      <c r="L21" s="275"/>
      <c r="M21" s="275"/>
      <c r="N21" s="275"/>
      <c r="O21" s="275"/>
      <c r="P21" s="292"/>
    </row>
    <row r="22" spans="2:16" x14ac:dyDescent="0.3">
      <c r="B22" s="289" t="s">
        <v>51</v>
      </c>
      <c r="C22" s="280"/>
      <c r="D22" s="280"/>
      <c r="E22" s="280"/>
      <c r="F22" s="280"/>
      <c r="G22" s="280"/>
      <c r="H22" s="280"/>
      <c r="I22" s="280"/>
      <c r="J22" s="280"/>
      <c r="K22" s="280" t="s">
        <v>149</v>
      </c>
      <c r="L22" s="280"/>
      <c r="M22" s="280"/>
      <c r="N22" s="280"/>
      <c r="O22" s="280"/>
      <c r="P22" s="290"/>
    </row>
    <row r="23" spans="2:16" x14ac:dyDescent="0.3">
      <c r="B23" s="289" t="s">
        <v>148</v>
      </c>
      <c r="C23" s="280"/>
      <c r="D23" s="280"/>
      <c r="E23" s="280"/>
      <c r="F23" s="280"/>
      <c r="G23" s="280"/>
      <c r="H23" s="280"/>
      <c r="I23" s="280"/>
      <c r="J23" s="280"/>
      <c r="K23" s="280" t="s">
        <v>146</v>
      </c>
      <c r="L23" s="280"/>
      <c r="M23" s="280"/>
      <c r="N23" s="280"/>
      <c r="O23" s="280"/>
      <c r="P23" s="290"/>
    </row>
    <row r="24" spans="2:16" x14ac:dyDescent="0.3">
      <c r="B24" s="289" t="s">
        <v>147</v>
      </c>
      <c r="C24" s="280"/>
      <c r="D24" s="280"/>
      <c r="E24" s="280"/>
      <c r="F24" s="280"/>
      <c r="G24" s="280"/>
      <c r="H24" s="280"/>
      <c r="I24" s="280"/>
      <c r="J24" s="280"/>
      <c r="K24" s="280" t="s">
        <v>145</v>
      </c>
      <c r="L24" s="280"/>
      <c r="M24" s="280"/>
      <c r="N24" s="280"/>
      <c r="O24" s="280"/>
      <c r="P24" s="290"/>
    </row>
    <row r="25" spans="2:16" x14ac:dyDescent="0.3">
      <c r="B25" s="289" t="s">
        <v>150</v>
      </c>
      <c r="C25" s="280"/>
      <c r="D25" s="280"/>
      <c r="E25" s="280"/>
      <c r="F25" s="280"/>
      <c r="G25" s="280"/>
      <c r="H25" s="280"/>
      <c r="I25" s="280"/>
      <c r="J25" s="280"/>
      <c r="K25" s="280" t="s">
        <v>145</v>
      </c>
      <c r="L25" s="280"/>
      <c r="M25" s="280"/>
      <c r="N25" s="280"/>
      <c r="O25" s="280"/>
      <c r="P25" s="290"/>
    </row>
    <row r="26" spans="2:16" x14ac:dyDescent="0.3">
      <c r="B26" s="289" t="s">
        <v>152</v>
      </c>
      <c r="C26" s="280"/>
      <c r="D26" s="280"/>
      <c r="E26" s="280"/>
      <c r="F26" s="280"/>
      <c r="G26" s="280"/>
      <c r="H26" s="280"/>
      <c r="I26" s="280"/>
      <c r="J26" s="280"/>
      <c r="K26" s="280" t="s">
        <v>151</v>
      </c>
      <c r="L26" s="280"/>
      <c r="M26" s="280"/>
      <c r="N26" s="280"/>
      <c r="O26" s="280"/>
      <c r="P26" s="290"/>
    </row>
    <row r="27" spans="2:16" x14ac:dyDescent="0.3">
      <c r="B27" s="291" t="s">
        <v>53</v>
      </c>
      <c r="C27" s="275"/>
      <c r="D27" s="275"/>
      <c r="E27" s="275"/>
      <c r="F27" s="275"/>
      <c r="G27" s="275"/>
      <c r="H27" s="275"/>
      <c r="I27" s="275"/>
      <c r="J27" s="275"/>
      <c r="K27" s="275"/>
      <c r="L27" s="275"/>
      <c r="M27" s="275"/>
      <c r="N27" s="275"/>
      <c r="O27" s="275"/>
      <c r="P27" s="292"/>
    </row>
    <row r="28" spans="2:16" x14ac:dyDescent="0.3">
      <c r="B28" s="291" t="s">
        <v>49</v>
      </c>
      <c r="C28" s="275"/>
      <c r="D28" s="275"/>
      <c r="E28" s="275"/>
      <c r="F28" s="275"/>
      <c r="G28" s="275"/>
      <c r="H28" s="275"/>
      <c r="I28" s="275"/>
      <c r="J28" s="275"/>
      <c r="K28" s="275" t="s">
        <v>50</v>
      </c>
      <c r="L28" s="275"/>
      <c r="M28" s="275"/>
      <c r="N28" s="275"/>
      <c r="O28" s="275"/>
      <c r="P28" s="292"/>
    </row>
    <row r="29" spans="2:16" ht="15" customHeight="1" x14ac:dyDescent="0.3">
      <c r="B29" s="289" t="s">
        <v>51</v>
      </c>
      <c r="C29" s="280"/>
      <c r="D29" s="280"/>
      <c r="E29" s="280"/>
      <c r="F29" s="280"/>
      <c r="G29" s="280"/>
      <c r="H29" s="280"/>
      <c r="I29" s="280"/>
      <c r="J29" s="280"/>
      <c r="K29" s="280" t="s">
        <v>52</v>
      </c>
      <c r="L29" s="280"/>
      <c r="M29" s="280"/>
      <c r="N29" s="280"/>
      <c r="O29" s="280"/>
      <c r="P29" s="290"/>
    </row>
    <row r="30" spans="2:16" x14ac:dyDescent="0.3">
      <c r="B30" s="272" t="s">
        <v>54</v>
      </c>
      <c r="C30" s="273"/>
      <c r="D30" s="273"/>
      <c r="E30" s="273"/>
      <c r="F30" s="273"/>
      <c r="G30" s="273"/>
      <c r="H30" s="273"/>
      <c r="I30" s="273"/>
      <c r="J30" s="273"/>
      <c r="K30" s="273"/>
      <c r="L30" s="273"/>
      <c r="M30" s="273"/>
      <c r="N30" s="273"/>
      <c r="O30" s="273"/>
      <c r="P30" s="274"/>
    </row>
    <row r="31" spans="2:16" x14ac:dyDescent="0.3">
      <c r="B31" s="291" t="s">
        <v>49</v>
      </c>
      <c r="C31" s="275"/>
      <c r="D31" s="275"/>
      <c r="E31" s="275"/>
      <c r="F31" s="275"/>
      <c r="G31" s="275"/>
      <c r="H31" s="275"/>
      <c r="I31" s="275" t="s">
        <v>50</v>
      </c>
      <c r="J31" s="275"/>
      <c r="K31" s="275"/>
      <c r="L31" s="275"/>
      <c r="M31" s="275" t="s">
        <v>55</v>
      </c>
      <c r="N31" s="275"/>
      <c r="O31" s="275"/>
      <c r="P31" s="292"/>
    </row>
    <row r="32" spans="2:16" x14ac:dyDescent="0.3">
      <c r="B32" s="291"/>
      <c r="C32" s="275"/>
      <c r="D32" s="275"/>
      <c r="E32" s="275"/>
      <c r="F32" s="275"/>
      <c r="G32" s="275"/>
      <c r="H32" s="275"/>
      <c r="I32" s="275"/>
      <c r="J32" s="275"/>
      <c r="K32" s="275"/>
      <c r="L32" s="275"/>
      <c r="M32" s="4" t="s">
        <v>38</v>
      </c>
      <c r="N32" s="4" t="s">
        <v>39</v>
      </c>
      <c r="O32" s="275" t="s">
        <v>40</v>
      </c>
      <c r="P32" s="292"/>
    </row>
    <row r="33" spans="2:18" x14ac:dyDescent="0.3">
      <c r="B33" s="299" t="s">
        <v>56</v>
      </c>
      <c r="C33" s="300"/>
      <c r="D33" s="300"/>
      <c r="E33" s="300"/>
      <c r="F33" s="300"/>
      <c r="G33" s="300"/>
      <c r="H33" s="300"/>
      <c r="I33" s="300" t="s">
        <v>57</v>
      </c>
      <c r="J33" s="300"/>
      <c r="K33" s="300"/>
      <c r="L33" s="300"/>
      <c r="M33" s="8">
        <v>2026</v>
      </c>
      <c r="N33" s="8">
        <v>2</v>
      </c>
      <c r="O33" s="301">
        <v>26</v>
      </c>
      <c r="P33" s="302"/>
    </row>
    <row r="34" spans="2:18" x14ac:dyDescent="0.3">
      <c r="B34" s="5"/>
      <c r="C34" s="5"/>
      <c r="D34" s="5"/>
      <c r="E34" s="5"/>
      <c r="F34" s="5"/>
      <c r="G34" s="5"/>
      <c r="H34" s="5"/>
      <c r="I34" s="5"/>
      <c r="J34" s="5"/>
      <c r="K34" s="5"/>
      <c r="L34" s="5"/>
      <c r="M34" s="5"/>
      <c r="N34" s="5"/>
      <c r="O34" s="5"/>
      <c r="P34" s="5"/>
    </row>
    <row r="36" spans="2:18" ht="53.25" customHeight="1" x14ac:dyDescent="0.3">
      <c r="B36" s="108" t="s">
        <v>29</v>
      </c>
      <c r="C36" s="108"/>
      <c r="D36" s="108"/>
      <c r="E36" s="108"/>
      <c r="F36" s="108"/>
      <c r="G36" s="108"/>
      <c r="H36" s="108"/>
      <c r="I36" s="108"/>
      <c r="J36" s="108"/>
      <c r="K36" s="108"/>
      <c r="L36" s="108"/>
      <c r="M36" s="108"/>
      <c r="N36" s="108"/>
      <c r="O36" s="108"/>
      <c r="P36" s="108"/>
      <c r="Q36" s="6"/>
      <c r="R36" s="6"/>
    </row>
    <row r="37" spans="2:18" ht="13.5" customHeight="1" x14ac:dyDescent="0.3">
      <c r="B37" s="7"/>
      <c r="C37" s="7"/>
      <c r="D37" s="7"/>
      <c r="E37" s="7"/>
      <c r="F37" s="7"/>
      <c r="G37" s="7"/>
      <c r="H37" s="7"/>
      <c r="I37" s="7"/>
      <c r="J37" s="7"/>
      <c r="K37" s="7"/>
      <c r="L37" s="7"/>
      <c r="M37" s="7"/>
      <c r="N37" s="7"/>
      <c r="O37" s="7"/>
      <c r="P37" s="7"/>
      <c r="Q37" s="6"/>
      <c r="R37" s="6"/>
    </row>
    <row r="38" spans="2:18" ht="35.25" customHeight="1" x14ac:dyDescent="0.3">
      <c r="B38" s="109" t="s">
        <v>30</v>
      </c>
      <c r="C38" s="109"/>
      <c r="D38" s="109"/>
      <c r="E38" s="109"/>
      <c r="F38" s="109"/>
      <c r="G38" s="109"/>
      <c r="H38" s="109"/>
      <c r="I38" s="109"/>
      <c r="J38" s="109"/>
      <c r="K38" s="109"/>
      <c r="L38" s="109"/>
      <c r="M38" s="109"/>
      <c r="N38" s="109"/>
      <c r="O38" s="109"/>
      <c r="P38" s="109"/>
      <c r="Q38" s="1"/>
      <c r="R38" s="1"/>
    </row>
  </sheetData>
  <mergeCells count="91">
    <mergeCell ref="I20:J20"/>
    <mergeCell ref="K20:P20"/>
    <mergeCell ref="B26:J26"/>
    <mergeCell ref="K26:P26"/>
    <mergeCell ref="B23:J23"/>
    <mergeCell ref="K23:P23"/>
    <mergeCell ref="B24:J24"/>
    <mergeCell ref="K24:P24"/>
    <mergeCell ref="B25:J25"/>
    <mergeCell ref="K25:P25"/>
    <mergeCell ref="F19:H19"/>
    <mergeCell ref="I19:J19"/>
    <mergeCell ref="K19:P19"/>
    <mergeCell ref="B33:H33"/>
    <mergeCell ref="I33:L33"/>
    <mergeCell ref="O33:P33"/>
    <mergeCell ref="B21:J21"/>
    <mergeCell ref="K21:P21"/>
    <mergeCell ref="B22:J22"/>
    <mergeCell ref="K22:P22"/>
    <mergeCell ref="B27:P27"/>
    <mergeCell ref="B19:C19"/>
    <mergeCell ref="D19:E19"/>
    <mergeCell ref="B20:C20"/>
    <mergeCell ref="D20:E20"/>
    <mergeCell ref="F20:H20"/>
    <mergeCell ref="B36:P36"/>
    <mergeCell ref="B38:P38"/>
    <mergeCell ref="B17:C17"/>
    <mergeCell ref="D17:E17"/>
    <mergeCell ref="F17:H17"/>
    <mergeCell ref="I17:J17"/>
    <mergeCell ref="K17:P17"/>
    <mergeCell ref="B29:J29"/>
    <mergeCell ref="K29:P29"/>
    <mergeCell ref="B30:P30"/>
    <mergeCell ref="B31:H32"/>
    <mergeCell ref="I31:L32"/>
    <mergeCell ref="M31:P31"/>
    <mergeCell ref="O32:P32"/>
    <mergeCell ref="B28:J28"/>
    <mergeCell ref="K28:P28"/>
    <mergeCell ref="B18:C18"/>
    <mergeCell ref="D18:E18"/>
    <mergeCell ref="F18:H18"/>
    <mergeCell ref="I18:J18"/>
    <mergeCell ref="K18:P18"/>
    <mergeCell ref="B15:C15"/>
    <mergeCell ref="D15:E15"/>
    <mergeCell ref="F15:H15"/>
    <mergeCell ref="I15:J15"/>
    <mergeCell ref="K15:P15"/>
    <mergeCell ref="B16:C16"/>
    <mergeCell ref="D16:E16"/>
    <mergeCell ref="F16:H16"/>
    <mergeCell ref="I16:J16"/>
    <mergeCell ref="K16:P16"/>
    <mergeCell ref="B13:C13"/>
    <mergeCell ref="D13:E13"/>
    <mergeCell ref="F13:H13"/>
    <mergeCell ref="I13:J13"/>
    <mergeCell ref="K13:P13"/>
    <mergeCell ref="B14:C14"/>
    <mergeCell ref="D14:E14"/>
    <mergeCell ref="F14:H14"/>
    <mergeCell ref="I14:J14"/>
    <mergeCell ref="K14:P14"/>
    <mergeCell ref="B11:C11"/>
    <mergeCell ref="D11:E11"/>
    <mergeCell ref="F11:H11"/>
    <mergeCell ref="I11:J11"/>
    <mergeCell ref="K11:P11"/>
    <mergeCell ref="B12:C12"/>
    <mergeCell ref="D12:E12"/>
    <mergeCell ref="F12:H12"/>
    <mergeCell ref="I12:J12"/>
    <mergeCell ref="K12:P12"/>
    <mergeCell ref="B9:C10"/>
    <mergeCell ref="D9:J9"/>
    <mergeCell ref="K9:P10"/>
    <mergeCell ref="D10:E10"/>
    <mergeCell ref="F10:H10"/>
    <mergeCell ref="I10:J10"/>
    <mergeCell ref="B2:B5"/>
    <mergeCell ref="C2:N2"/>
    <mergeCell ref="O2:P2"/>
    <mergeCell ref="C3:N3"/>
    <mergeCell ref="O3:P3"/>
    <mergeCell ref="C4:N5"/>
    <mergeCell ref="O4:P4"/>
    <mergeCell ref="O5:P5"/>
  </mergeCells>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C4"/>
  <sheetViews>
    <sheetView workbookViewId="0"/>
  </sheetViews>
  <sheetFormatPr baseColWidth="10" defaultColWidth="11.44140625" defaultRowHeight="14.4" x14ac:dyDescent="0.3"/>
  <cols>
    <col min="1" max="1" width="26.88671875" customWidth="1"/>
  </cols>
  <sheetData>
    <row r="1" spans="1:3" x14ac:dyDescent="0.3">
      <c r="A1" t="s">
        <v>58</v>
      </c>
      <c r="C1" t="s">
        <v>59</v>
      </c>
    </row>
    <row r="2" spans="1:3" x14ac:dyDescent="0.3">
      <c r="A2" t="s">
        <v>60</v>
      </c>
      <c r="C2" t="s">
        <v>61</v>
      </c>
    </row>
    <row r="3" spans="1:3" x14ac:dyDescent="0.3">
      <c r="A3" t="s">
        <v>62</v>
      </c>
    </row>
    <row r="4" spans="1:3" x14ac:dyDescent="0.3">
      <c r="A4" t="s">
        <v>63</v>
      </c>
    </row>
  </sheetData>
  <customSheetViews>
    <customSheetView guid="{34CE63CC-8C1B-460F-A260-1A12A31AF742}" state="hidden">
      <selection activeCell="C2" sqref="C2"/>
      <pageMargins left="0" right="0" top="0" bottom="0" header="0" footer="0"/>
    </customSheetView>
    <customSheetView guid="{E72066E1-2E2A-4698-9EFF-16A0125F33B6}" state="hidden">
      <selection activeCell="C2" sqref="C2"/>
      <pageMargins left="0" right="0" top="0" bottom="0" header="0" footer="0"/>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MATRIZ DE INDICADORES</vt:lpstr>
      <vt:lpstr>INS-7</vt:lpstr>
      <vt:lpstr>MAR-5</vt:lpstr>
      <vt:lpstr>MAR-9</vt:lpstr>
      <vt:lpstr>MAR-10</vt:lpstr>
      <vt:lpstr>ACTUALIZACIONES</vt:lpstr>
      <vt:lpstr>CONTROL DE CAMBIOS </vt:lpstr>
      <vt:lpstr>ITEM</vt:lpstr>
      <vt:lpstr>ACTUALIZACIONES!Área_de_impresión</vt:lpstr>
      <vt:lpstr>'CONTROL DE CAMBIOS '!Área_de_impresión</vt:lpstr>
      <vt:lpstr>'INS-7'!Área_de_impresión</vt:lpstr>
      <vt:lpstr>'MAR-10'!Área_de_impresión</vt:lpstr>
      <vt:lpstr>'MAR-5'!Área_de_impresión</vt:lpstr>
      <vt:lpstr>'MAR-9'!Área_de_impresión</vt:lpstr>
      <vt:lpstr>'MATRIZ DE INDICADORES'!Área_de_impresión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Paola Andrea Martinez Borda</cp:lastModifiedBy>
  <cp:revision/>
  <cp:lastPrinted>2025-12-02T15:38:16Z</cp:lastPrinted>
  <dcterms:created xsi:type="dcterms:W3CDTF">2017-09-26T17:17:33Z</dcterms:created>
  <dcterms:modified xsi:type="dcterms:W3CDTF">2026-07-18T00:28:54Z</dcterms:modified>
  <cp:category/>
  <cp:contentStatus/>
</cp:coreProperties>
</file>