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comments/comment4.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2456"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ATH-2" sheetId="2" state="visible" r:id="rId2"/>
    <sheet xmlns:r="http://schemas.openxmlformats.org/officeDocument/2006/relationships" name="ATH-3" sheetId="3" state="visible" r:id="rId3"/>
    <sheet xmlns:r="http://schemas.openxmlformats.org/officeDocument/2006/relationships" name="ATH-4" sheetId="4" state="visible" r:id="rId4"/>
    <sheet xmlns:r="http://schemas.openxmlformats.org/officeDocument/2006/relationships" name="ATH-5" sheetId="5" state="visible" r:id="rId5"/>
    <sheet xmlns:r="http://schemas.openxmlformats.org/officeDocument/2006/relationships" name="ACTUALIZACIONES " sheetId="6" state="visible" r:id="rId6"/>
    <sheet xmlns:r="http://schemas.openxmlformats.org/officeDocument/2006/relationships" name="ITEM" sheetId="7" state="hidden" r:id="rId7"/>
  </sheets>
  <externalReferences>
    <externalReference xmlns:r="http://schemas.openxmlformats.org/officeDocument/2006/relationships" r:id="rId8"/>
    <externalReference xmlns:r="http://schemas.openxmlformats.org/officeDocument/2006/relationships" r:id="rId9"/>
  </externalReferences>
  <definedNames>
    <definedName name="_xleta.TODAY" hidden="1" xlm="1">#NAME?</definedName>
    <definedName name="AAA_1">#REF!</definedName>
    <definedName name="MFA_8">#REF!</definedName>
    <definedName name="MFA_8" localSheetId="0">'MATRIZ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Print_Area" localSheetId="0">'MATRIZ DE INDICADORES'!$A$1:$V$39</definedName>
    <definedName name="MFA_8" localSheetId="1">'[2]MATRIZ DE INDICADORES'!#REF!</definedName>
    <definedName name="MFA_8" localSheetId="2">'[2]MATRIZ DE INDICADORES'!#REF!</definedName>
    <definedName name="MFA_8" localSheetId="3">'[2]MATRIZ DE INDICADORES'!#REF!</definedName>
    <definedName name="MFA_8" localSheetId="4">'[2]MATRIZ DE INDICADORES'!#REF!</definedName>
    <definedName name="MFA_8" localSheetId="5">'[1]MATRIZ DE INDICADORES'!#REF!</definedName>
    <definedName name="OLE_LINK1" localSheetId="5">'ACTUALIZACIONES '!#REF!</definedName>
    <definedName name="_xlnm.Print_Area" localSheetId="5">'ACTUALIZACIONES '!$A$1:$F$31</definedName>
  </definedNames>
  <calcPr calcId="191029" fullCalcOnLoad="1"/>
</workbook>
</file>

<file path=xl/styles.xml><?xml version="1.0" encoding="utf-8"?>
<styleSheet xmlns="http://schemas.openxmlformats.org/spreadsheetml/2006/main">
  <numFmts count="2">
    <numFmt numFmtId="164" formatCode="0.0%"/>
    <numFmt numFmtId="165" formatCode="_-&quot;$&quot;* #,##0_-;\-&quot;$&quot;* #,##0_-;_-&quot;$&quot;* &quot;-&quot;_-;_-@_-"/>
  </numFmts>
  <fonts count="33">
    <font>
      <name val="Calibri"/>
      <family val="2"/>
      <color theme="1"/>
      <sz val="11"/>
      <scheme val="minor"/>
    </font>
    <font>
      <name val="Calibri"/>
      <family val="2"/>
      <color theme="1"/>
      <sz val="11"/>
      <scheme val="minor"/>
    </font>
    <font>
      <name val="Arial"/>
      <family val="2"/>
      <color theme="1"/>
      <sz val="12"/>
    </font>
    <font>
      <name val="Arial"/>
      <family val="2"/>
      <b val="1"/>
      <color theme="1"/>
      <sz val="12"/>
    </font>
    <font>
      <name val="Arial"/>
      <family val="2"/>
      <b val="1"/>
      <color theme="1"/>
      <sz val="11"/>
    </font>
    <font>
      <name val="Calibri"/>
      <family val="2"/>
      <color theme="10"/>
      <sz val="11"/>
      <u val="single"/>
      <scheme val="minor"/>
    </font>
    <font>
      <name val="Arial"/>
      <family val="2"/>
      <color theme="1"/>
      <sz val="11"/>
    </font>
    <font>
      <name val="Arial"/>
      <family val="2"/>
      <b val="1"/>
      <color theme="1"/>
      <sz val="10"/>
    </font>
    <font>
      <name val="Arial"/>
      <family val="2"/>
      <b val="1"/>
      <color theme="0"/>
      <sz val="11"/>
    </font>
    <font>
      <name val="Arial"/>
      <family val="2"/>
      <b val="1"/>
      <color rgb="FFFF0000"/>
      <sz val="11"/>
    </font>
    <font>
      <name val="Arial"/>
      <family val="2"/>
      <b val="1"/>
      <color rgb="FF0070C0"/>
      <sz val="11"/>
    </font>
    <font>
      <name val="Arial"/>
      <family val="2"/>
      <b val="1"/>
      <color theme="0"/>
      <sz val="10"/>
    </font>
    <font>
      <name val="Arial"/>
      <family val="2"/>
      <b val="1"/>
      <sz val="11"/>
    </font>
    <font>
      <name val="Arial"/>
      <family val="2"/>
      <b val="1"/>
      <sz val="10"/>
    </font>
    <font>
      <name val="Tahoma"/>
      <family val="2"/>
      <color indexed="81"/>
      <sz val="9"/>
    </font>
    <font>
      <name val="Tahoma"/>
      <family val="2"/>
      <b val="1"/>
      <color indexed="81"/>
      <sz val="9"/>
    </font>
    <font>
      <name val="Arial"/>
      <family val="2"/>
      <sz val="11"/>
    </font>
    <font>
      <name val="Arial"/>
      <family val="2"/>
      <sz val="12"/>
    </font>
    <font>
      <name val="Arial"/>
      <family val="2"/>
      <color theme="0" tint="-0.1499984740745262"/>
      <sz val="11"/>
    </font>
    <font>
      <name val="Arial"/>
      <family val="2"/>
      <b val="1"/>
      <sz val="8"/>
    </font>
    <font>
      <name val="Arial"/>
      <family val="2"/>
      <sz val="10"/>
    </font>
    <font>
      <name val="Arial"/>
      <family val="2"/>
      <i val="1"/>
      <color theme="1"/>
      <sz val="10"/>
    </font>
    <font>
      <name val="Arial"/>
      <family val="2"/>
      <color rgb="FF000000"/>
      <sz val="11"/>
    </font>
    <font>
      <name val="Arial"/>
      <family val="2"/>
      <b val="1"/>
      <color rgb="FF292929"/>
      <sz val="9"/>
    </font>
    <font>
      <name val="Segoe UI"/>
      <family val="2"/>
      <color rgb="FF000000"/>
      <sz val="8"/>
    </font>
    <font>
      <name val="Arial"/>
      <family val="2"/>
      <color theme="0"/>
      <sz val="12"/>
    </font>
    <font>
      <name val="Arial"/>
      <family val="2"/>
      <b val="1"/>
      <sz val="9"/>
    </font>
    <font>
      <name val="Calibri"/>
      <family val="2"/>
      <sz val="11"/>
      <scheme val="minor"/>
    </font>
    <font>
      <name val="Calibri"/>
      <family val="2"/>
      <b val="1"/>
      <sz val="9"/>
      <scheme val="minor"/>
    </font>
    <font>
      <name val="Calibri"/>
      <family val="2"/>
      <b val="1"/>
      <sz val="10"/>
      <scheme val="minor"/>
    </font>
    <font>
      <name val="Calibri"/>
      <family val="2"/>
      <b val="1"/>
      <sz val="11"/>
      <scheme val="minor"/>
    </font>
    <font>
      <name val="Arial"/>
      <family val="2"/>
      <i val="1"/>
      <sz val="10"/>
    </font>
    <font>
      <name val="Arial"/>
      <family val="2"/>
      <b val="1"/>
      <color theme="0" tint="-0.3499862666707358"/>
      <sz val="10"/>
    </font>
  </fonts>
  <fills count="13">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s>
  <borders count="51">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right style="thin">
        <color rgb="FF4B514E"/>
      </right>
      <top/>
      <bottom style="thin">
        <color indexed="64"/>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rgb="FF4B514E"/>
      </top>
      <bottom style="thin">
        <color indexed="64"/>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4B514E"/>
      </right>
      <top style="thin">
        <color rgb="FF4B514E"/>
      </top>
      <bottom style="thin">
        <color indexed="64"/>
      </bottom>
      <diagonal/>
    </border>
    <border>
      <left style="thin">
        <color rgb="FF4E4B48"/>
      </left>
      <right/>
      <top/>
      <bottom/>
      <diagonal/>
    </border>
    <border>
      <left/>
      <right style="thin">
        <color rgb="FF4E4B48"/>
      </right>
      <top style="thin">
        <color rgb="FF4E4B48"/>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s>
  <cellStyleXfs count="4">
    <xf numFmtId="0" fontId="1" fillId="0" borderId="0"/>
    <xf numFmtId="9" fontId="1" fillId="0" borderId="0"/>
    <xf numFmtId="0" fontId="5" fillId="0" borderId="0"/>
    <xf numFmtId="165" fontId="1" fillId="0" borderId="0"/>
  </cellStyleXfs>
  <cellXfs count="364">
    <xf numFmtId="0" fontId="0" fillId="0" borderId="0" pivotButton="0" quotePrefix="0" xfId="0"/>
    <xf numFmtId="0" fontId="6" fillId="2" borderId="0" pivotButton="0" quotePrefix="0" xfId="0"/>
    <xf numFmtId="0" fontId="9" fillId="2" borderId="1" applyAlignment="1" pivotButton="0" quotePrefix="0" xfId="0">
      <alignment horizontal="center" vertical="center"/>
    </xf>
    <xf numFmtId="0" fontId="10" fillId="2" borderId="1" applyAlignment="1" pivotButton="0" quotePrefix="0" xfId="0">
      <alignment horizontal="center" vertical="center"/>
    </xf>
    <xf numFmtId="0" fontId="6" fillId="2" borderId="0" applyAlignment="1" pivotButton="0" quotePrefix="0" xfId="0">
      <alignment vertical="center"/>
    </xf>
    <xf numFmtId="0" fontId="6" fillId="2" borderId="0" applyAlignment="1" pivotButton="0" quotePrefix="0" xfId="0">
      <alignment horizontal="center" vertical="center"/>
    </xf>
    <xf numFmtId="0" fontId="6" fillId="5" borderId="0" pivotButton="0" quotePrefix="0" xfId="0"/>
    <xf numFmtId="0" fontId="2" fillId="5" borderId="0" pivotButton="0" quotePrefix="0" xfId="0"/>
    <xf numFmtId="0" fontId="2" fillId="5" borderId="0" applyAlignment="1" pivotButton="0" quotePrefix="0" xfId="0">
      <alignment vertical="center"/>
    </xf>
    <xf numFmtId="0" fontId="6" fillId="5" borderId="0" applyAlignment="1" pivotButton="0" quotePrefix="0" xfId="0">
      <alignment vertical="center"/>
    </xf>
    <xf numFmtId="0" fontId="2" fillId="2" borderId="0" applyAlignment="1" pivotButton="0" quotePrefix="0" xfId="0">
      <alignment vertical="center"/>
    </xf>
    <xf numFmtId="0" fontId="2" fillId="2" borderId="0" applyAlignment="1" pivotButton="0" quotePrefix="0" xfId="0">
      <alignment horizontal="center" vertical="center"/>
    </xf>
    <xf numFmtId="0" fontId="2" fillId="5" borderId="0" applyAlignment="1" pivotButton="0" quotePrefix="0" xfId="0">
      <alignment horizontal="center" vertical="center"/>
    </xf>
    <xf numFmtId="1" fontId="2" fillId="2" borderId="0" applyAlignment="1" pivotButton="0" quotePrefix="0" xfId="0">
      <alignment horizontal="center" vertical="center"/>
    </xf>
    <xf numFmtId="0" fontId="2" fillId="3" borderId="0" pivotButton="0" quotePrefix="0" xfId="0"/>
    <xf numFmtId="0" fontId="6" fillId="3" borderId="0" pivotButton="0" quotePrefix="0" xfId="0"/>
    <xf numFmtId="0" fontId="4" fillId="6" borderId="1" applyAlignment="1" pivotButton="0" quotePrefix="0" xfId="0">
      <alignment horizontal="center" vertical="center"/>
    </xf>
    <xf numFmtId="0" fontId="4" fillId="7" borderId="1" applyAlignment="1" pivotButton="0" quotePrefix="0" xfId="0">
      <alignment horizontal="center" vertical="center"/>
    </xf>
    <xf numFmtId="0" fontId="4" fillId="8" borderId="1" applyAlignment="1" pivotButton="0" quotePrefix="0" xfId="0">
      <alignment horizontal="center" vertical="center"/>
    </xf>
    <xf numFmtId="0" fontId="6" fillId="2" borderId="0" applyAlignment="1" pivotButton="0" quotePrefix="0" xfId="1">
      <alignment horizontal="center" vertical="center"/>
    </xf>
    <xf numFmtId="0" fontId="11" fillId="10" borderId="15" applyAlignment="1" pivotButton="0" quotePrefix="0" xfId="0">
      <alignment horizontal="center" vertical="center" wrapText="1"/>
    </xf>
    <xf numFmtId="0" fontId="8" fillId="12" borderId="18" applyAlignment="1" pivotButton="0" quotePrefix="0" xfId="0">
      <alignment horizontal="center" vertical="center"/>
    </xf>
    <xf numFmtId="0" fontId="16" fillId="5" borderId="0" pivotButton="0" quotePrefix="0" xfId="0"/>
    <xf numFmtId="0" fontId="17" fillId="5" borderId="0" pivotButton="0" quotePrefix="0" xfId="0"/>
    <xf numFmtId="0" fontId="18" fillId="3" borderId="0" pivotButton="0" quotePrefix="0" xfId="0"/>
    <xf numFmtId="0" fontId="18" fillId="5" borderId="0" pivotButton="0" quotePrefix="0" xfId="0"/>
    <xf numFmtId="0" fontId="4" fillId="2" borderId="0" applyAlignment="1" pivotButton="0" quotePrefix="0" xfId="0">
      <alignment horizontal="center" vertical="center"/>
    </xf>
    <xf numFmtId="0" fontId="8" fillId="2" borderId="0" applyAlignment="1" pivotButton="0" quotePrefix="0" xfId="0">
      <alignment horizontal="center" vertical="center"/>
    </xf>
    <xf numFmtId="0" fontId="10" fillId="2" borderId="0" applyAlignment="1" pivotButton="0" quotePrefix="0" xfId="0">
      <alignment horizontal="center" vertical="center"/>
    </xf>
    <xf numFmtId="0" fontId="2" fillId="2" borderId="0" applyAlignment="1" pivotButton="0" quotePrefix="0" xfId="0">
      <alignment horizontal="left" vertical="center"/>
    </xf>
    <xf numFmtId="9" fontId="4" fillId="9" borderId="1" applyAlignment="1" pivotButton="0" quotePrefix="0" xfId="0">
      <alignment horizontal="center" vertical="center"/>
    </xf>
    <xf numFmtId="0" fontId="4" fillId="2" borderId="1" applyAlignment="1" pivotButton="0" quotePrefix="0" xfId="0">
      <alignment horizontal="center" vertical="center"/>
    </xf>
    <xf numFmtId="9" fontId="6" fillId="2" borderId="1" applyAlignment="1" pivotButton="0" quotePrefix="0" xfId="1">
      <alignment horizontal="center" vertical="center"/>
    </xf>
    <xf numFmtId="0" fontId="13" fillId="0" borderId="1" applyAlignment="1" applyProtection="1" pivotButton="0" quotePrefix="0" xfId="0">
      <alignment horizontal="center" vertical="center" wrapText="1"/>
      <protection locked="0" hidden="0"/>
    </xf>
    <xf numFmtId="0" fontId="13" fillId="2" borderId="1" applyAlignment="1" applyProtection="1" pivotButton="0" quotePrefix="0" xfId="0">
      <alignment horizontal="center" vertical="center" wrapText="1"/>
      <protection locked="0" hidden="0"/>
    </xf>
    <xf numFmtId="49" fontId="12" fillId="0" borderId="1" applyAlignment="1" applyProtection="1" pivotButton="0" quotePrefix="0" xfId="0">
      <alignment horizontal="center" vertical="center" wrapText="1"/>
      <protection locked="0" hidden="0"/>
    </xf>
    <xf numFmtId="0" fontId="7" fillId="2" borderId="19" applyAlignment="1" pivotButton="0" quotePrefix="0" xfId="0">
      <alignment horizontal="center" vertical="center" wrapText="1"/>
    </xf>
    <xf numFmtId="0" fontId="0" fillId="2" borderId="0" pivotButton="0" quotePrefix="0" xfId="0"/>
    <xf numFmtId="14" fontId="11" fillId="10" borderId="1" applyAlignment="1" pivotButton="0" quotePrefix="0" xfId="0">
      <alignment horizontal="center" vertical="center" wrapText="1"/>
    </xf>
    <xf numFmtId="0" fontId="11" fillId="10" borderId="1" applyAlignment="1" pivotButton="0" quotePrefix="0" xfId="0">
      <alignment horizontal="center" vertical="center" wrapText="1"/>
    </xf>
    <xf numFmtId="14" fontId="6" fillId="0" borderId="1" applyAlignment="1" applyProtection="1" pivotButton="0" quotePrefix="0" xfId="0">
      <alignment horizontal="center" vertical="center"/>
      <protection locked="0" hidden="0"/>
    </xf>
    <xf numFmtId="0" fontId="6" fillId="0" borderId="1" applyAlignment="1" applyProtection="1" pivotButton="0" quotePrefix="0" xfId="0">
      <alignment horizontal="justify"/>
      <protection locked="0" hidden="0"/>
    </xf>
    <xf numFmtId="0" fontId="6" fillId="0" borderId="1" applyAlignment="1" applyProtection="1" pivotButton="0" quotePrefix="0" xfId="0">
      <alignment horizontal="center" vertical="center"/>
      <protection locked="0" hidden="0"/>
    </xf>
    <xf numFmtId="14" fontId="6" fillId="0" borderId="1" applyAlignment="1" applyProtection="1" pivotButton="0" quotePrefix="0" xfId="0">
      <alignment vertical="center"/>
      <protection locked="0" hidden="0"/>
    </xf>
    <xf numFmtId="0" fontId="6" fillId="0" borderId="1" applyAlignment="1" applyProtection="1" pivotButton="0" quotePrefix="0" xfId="0">
      <alignment vertical="center"/>
      <protection locked="0" hidden="0"/>
    </xf>
    <xf numFmtId="0" fontId="6" fillId="0" borderId="1" applyAlignment="1" applyProtection="1" pivotButton="0" quotePrefix="0" xfId="0">
      <alignment horizontal="justify" wrapText="1"/>
      <protection locked="0" hidden="0"/>
    </xf>
    <xf numFmtId="0" fontId="6" fillId="0" borderId="1" applyAlignment="1" applyProtection="1" pivotButton="0" quotePrefix="0" xfId="0">
      <alignment horizontal="justify" vertical="top" wrapText="1"/>
      <protection locked="0" hidden="0"/>
    </xf>
    <xf numFmtId="0" fontId="20" fillId="2" borderId="0" applyAlignment="1" pivotButton="0" quotePrefix="0" xfId="0">
      <alignment wrapText="1"/>
    </xf>
    <xf numFmtId="14" fontId="6" fillId="2" borderId="0" applyAlignment="1" pivotButton="0" quotePrefix="0" xfId="0">
      <alignment horizontal="center" vertical="center"/>
    </xf>
    <xf numFmtId="0" fontId="6" fillId="2" borderId="0" applyAlignment="1" pivotButton="0" quotePrefix="0" xfId="0">
      <alignment horizontal="justify"/>
    </xf>
    <xf numFmtId="0" fontId="21" fillId="2" borderId="0" applyAlignment="1" pivotButton="0" quotePrefix="0" xfId="0">
      <alignment vertical="center" wrapText="1"/>
    </xf>
    <xf numFmtId="0" fontId="8" fillId="10" borderId="1" applyAlignment="1" pivotButton="0" quotePrefix="0" xfId="0">
      <alignment horizontal="center" vertical="center"/>
    </xf>
    <xf numFmtId="0" fontId="8" fillId="10" borderId="1" applyAlignment="1" pivotButton="0" quotePrefix="0" xfId="0">
      <alignment horizontal="center" vertical="center" wrapText="1"/>
    </xf>
    <xf numFmtId="0" fontId="13" fillId="0" borderId="1" applyAlignment="1" pivotButton="0" quotePrefix="0" xfId="0">
      <alignment horizontal="center" vertical="center" wrapText="1"/>
    </xf>
    <xf numFmtId="9" fontId="13" fillId="0" borderId="2" applyAlignment="1" pivotButton="0" quotePrefix="0" xfId="0">
      <alignment horizontal="center" vertical="center" wrapText="1"/>
    </xf>
    <xf numFmtId="9" fontId="6" fillId="2" borderId="1" applyAlignment="1" pivotButton="0" quotePrefix="0" xfId="1">
      <alignment horizontal="center" vertical="center"/>
    </xf>
    <xf numFmtId="14" fontId="6" fillId="0" borderId="1" applyAlignment="1" pivotButton="0" quotePrefix="0" xfId="0">
      <alignment horizontal="center" vertical="center"/>
    </xf>
    <xf numFmtId="0" fontId="4" fillId="0" borderId="1" applyAlignment="1" pivotButton="0" quotePrefix="0" xfId="0">
      <alignment horizontal="justify" vertical="center"/>
    </xf>
    <xf numFmtId="0" fontId="6" fillId="0" borderId="1" applyAlignment="1" pivotButton="0" quotePrefix="0" xfId="0">
      <alignment horizontal="center" vertical="center"/>
    </xf>
    <xf numFmtId="0" fontId="6" fillId="0" borderId="1" applyAlignment="1" pivotButton="0" quotePrefix="0" xfId="0">
      <alignment horizontal="center" vertical="center" wrapText="1"/>
    </xf>
    <xf numFmtId="0" fontId="6" fillId="0" borderId="1" applyAlignment="1" pivotButton="0" quotePrefix="0" xfId="0">
      <alignment horizontal="justify" wrapText="1"/>
    </xf>
    <xf numFmtId="0" fontId="6" fillId="2" borderId="2" applyAlignment="1" pivotButton="0" quotePrefix="0" xfId="0">
      <alignment horizontal="justify" vertical="center" wrapText="1"/>
    </xf>
    <xf numFmtId="0" fontId="6" fillId="2" borderId="1" applyAlignment="1" pivotButton="0" quotePrefix="0" xfId="0">
      <alignment horizontal="justify" vertical="center" wrapText="1"/>
    </xf>
    <xf numFmtId="0" fontId="4" fillId="2" borderId="1" applyAlignment="1" applyProtection="1" pivotButton="0" quotePrefix="0" xfId="0">
      <alignment horizontal="center" vertical="center"/>
      <protection locked="0" hidden="0"/>
    </xf>
    <xf numFmtId="0" fontId="6" fillId="3" borderId="0" applyProtection="1" pivotButton="0" quotePrefix="0" xfId="0">
      <protection locked="0" hidden="0"/>
    </xf>
    <xf numFmtId="0" fontId="6" fillId="2" borderId="0" applyProtection="1" pivotButton="0" quotePrefix="0" xfId="0">
      <protection locked="0" hidden="0"/>
    </xf>
    <xf numFmtId="0" fontId="2" fillId="3" borderId="0" applyProtection="1" pivotButton="0" quotePrefix="0" xfId="0">
      <protection locked="0" hidden="0"/>
    </xf>
    <xf numFmtId="0" fontId="10" fillId="2" borderId="0" applyAlignment="1" applyProtection="1" pivotButton="0" quotePrefix="0" xfId="0">
      <alignment horizontal="center" vertical="center"/>
      <protection locked="0" hidden="0"/>
    </xf>
    <xf numFmtId="0" fontId="6" fillId="2" borderId="0" applyAlignment="1" applyProtection="1" pivotButton="0" quotePrefix="0" xfId="1">
      <alignment horizontal="center" vertical="center"/>
      <protection locked="0" hidden="0"/>
    </xf>
    <xf numFmtId="9" fontId="25" fillId="2" borderId="0" applyAlignment="1" pivotButton="0" quotePrefix="0" xfId="0">
      <alignment horizontal="center" vertical="center"/>
    </xf>
    <xf numFmtId="164" fontId="6" fillId="2" borderId="1" applyAlignment="1" applyProtection="1" pivotButton="0" quotePrefix="0" xfId="1">
      <alignment horizontal="center" vertical="center"/>
      <protection locked="0" hidden="0"/>
    </xf>
    <xf numFmtId="0" fontId="13" fillId="0" borderId="2" applyAlignment="1" applyProtection="1" pivotButton="0" quotePrefix="0" xfId="0">
      <alignment horizontal="center" vertical="center" wrapText="1"/>
      <protection locked="0" hidden="0"/>
    </xf>
    <xf numFmtId="0" fontId="16" fillId="2" borderId="0" pivotButton="0" quotePrefix="0" xfId="0"/>
    <xf numFmtId="0" fontId="13" fillId="2" borderId="0" pivotButton="0" quotePrefix="0" xfId="0"/>
    <xf numFmtId="0" fontId="12" fillId="2" borderId="0" applyAlignment="1" pivotButton="0" quotePrefix="0" xfId="0">
      <alignment horizontal="center" vertical="center"/>
    </xf>
    <xf numFmtId="0" fontId="13" fillId="2" borderId="0" applyAlignment="1" pivotButton="0" quotePrefix="0" xfId="0">
      <alignment vertical="center"/>
    </xf>
    <xf numFmtId="0" fontId="16" fillId="2" borderId="0" applyAlignment="1" pivotButton="0" quotePrefix="0" xfId="0">
      <alignment horizontal="center" vertical="top"/>
    </xf>
    <xf numFmtId="0" fontId="16" fillId="2" borderId="0" applyAlignment="1" pivotButton="0" quotePrefix="0" xfId="0">
      <alignment horizontal="center" vertical="center"/>
    </xf>
    <xf numFmtId="0" fontId="26" fillId="2" borderId="0" applyAlignment="1" pivotButton="0" quotePrefix="0" xfId="0">
      <alignment horizontal="left" vertical="top"/>
    </xf>
    <xf numFmtId="0" fontId="27" fillId="5" borderId="0" pivotButton="0" quotePrefix="0" xfId="0"/>
    <xf numFmtId="0" fontId="13" fillId="2" borderId="0" applyAlignment="1" pivotButton="0" quotePrefix="0" xfId="0">
      <alignment wrapText="1"/>
    </xf>
    <xf numFmtId="0" fontId="12" fillId="2" borderId="18" applyAlignment="1" applyProtection="1" pivotButton="0" quotePrefix="0" xfId="0">
      <alignment horizontal="center" vertical="center"/>
      <protection locked="0" hidden="0"/>
    </xf>
    <xf numFmtId="0" fontId="26" fillId="2" borderId="0" applyAlignment="1" pivotButton="0" quotePrefix="0" xfId="0">
      <alignment horizontal="center" vertical="center"/>
    </xf>
    <xf numFmtId="0" fontId="26" fillId="5" borderId="0" applyAlignment="1" pivotButton="0" quotePrefix="0" xfId="0">
      <alignment horizontal="center" vertical="center"/>
    </xf>
    <xf numFmtId="0" fontId="28" fillId="5" borderId="0" applyAlignment="1" pivotButton="0" quotePrefix="0" xfId="0">
      <alignment horizontal="center" vertical="center"/>
    </xf>
    <xf numFmtId="17" fontId="13" fillId="0" borderId="1" applyAlignment="1" pivotButton="0" quotePrefix="0" xfId="0">
      <alignment horizontal="center" vertical="center" wrapText="1"/>
    </xf>
    <xf numFmtId="0" fontId="29" fillId="2" borderId="1" applyAlignment="1" pivotButton="0" quotePrefix="0" xfId="0">
      <alignment horizontal="center" vertical="center"/>
    </xf>
    <xf numFmtId="0" fontId="30" fillId="2" borderId="1" applyAlignment="1" pivotButton="0" quotePrefix="1" xfId="2">
      <alignment horizontal="center" vertical="center"/>
    </xf>
    <xf numFmtId="9" fontId="13" fillId="0" borderId="2" applyAlignment="1" applyProtection="1" pivotButton="0" quotePrefix="0" xfId="0">
      <alignment horizontal="center" vertical="center" wrapText="1"/>
      <protection locked="0" hidden="0"/>
    </xf>
    <xf numFmtId="0" fontId="12" fillId="0" borderId="25" applyAlignment="1" pivotButton="0" quotePrefix="0" xfId="0">
      <alignment horizontal="center" vertical="center" wrapText="1"/>
    </xf>
    <xf numFmtId="0" fontId="13" fillId="2" borderId="1" applyAlignment="1" applyProtection="1" pivotButton="0" quotePrefix="0" xfId="0">
      <alignment vertical="center" wrapText="1"/>
      <protection locked="0" hidden="0"/>
    </xf>
    <xf numFmtId="0" fontId="13" fillId="2" borderId="3" applyAlignment="1" applyProtection="1" pivotButton="0" quotePrefix="0" xfId="0">
      <alignment horizontal="center" vertical="center" wrapText="1"/>
      <protection locked="0" hidden="0"/>
    </xf>
    <xf numFmtId="49" fontId="13" fillId="2" borderId="1" applyAlignment="1" applyProtection="1" pivotButton="0" quotePrefix="0" xfId="0">
      <alignment horizontal="center" vertical="center" wrapText="1"/>
      <protection locked="0" hidden="0"/>
    </xf>
    <xf numFmtId="0" fontId="29" fillId="2" borderId="1" applyAlignment="1" applyProtection="1" pivotButton="0" quotePrefix="0" xfId="0">
      <alignment horizontal="center" vertical="center"/>
      <protection locked="0" hidden="0"/>
    </xf>
    <xf numFmtId="0" fontId="13" fillId="2" borderId="1" applyAlignment="1" applyProtection="1" pivotButton="0" quotePrefix="1" xfId="2">
      <alignment horizontal="left" vertical="top"/>
      <protection locked="0" hidden="0"/>
    </xf>
    <xf numFmtId="0" fontId="12" fillId="2" borderId="18" applyAlignment="1" applyProtection="1" pivotButton="0" quotePrefix="0" xfId="0">
      <alignment horizontal="center" vertical="center" wrapText="1"/>
      <protection locked="0" hidden="0"/>
    </xf>
    <xf numFmtId="0" fontId="12" fillId="2" borderId="3" applyAlignment="1" applyProtection="1" pivotButton="0" quotePrefix="0" xfId="0">
      <alignment horizontal="center" vertical="center" wrapText="1"/>
      <protection locked="0" hidden="0"/>
    </xf>
    <xf numFmtId="0" fontId="12" fillId="2" borderId="13" applyAlignment="1" applyProtection="1" pivotButton="0" quotePrefix="0" xfId="0">
      <alignment horizontal="center" vertical="center" wrapText="1"/>
      <protection locked="0" hidden="0"/>
    </xf>
    <xf numFmtId="0" fontId="12" fillId="2" borderId="1" applyAlignment="1" applyProtection="1" pivotButton="0" quotePrefix="0" xfId="0">
      <alignment horizontal="center" vertical="center" wrapText="1"/>
      <protection locked="0" hidden="0"/>
    </xf>
    <xf numFmtId="9" fontId="13" fillId="2" borderId="1" applyAlignment="1" applyProtection="1" pivotButton="0" quotePrefix="0" xfId="1">
      <alignment horizontal="center" vertical="center" wrapText="1"/>
      <protection locked="0" hidden="0"/>
    </xf>
    <xf numFmtId="0" fontId="13" fillId="2" borderId="1" applyAlignment="1" applyProtection="1" pivotButton="0" quotePrefix="1" xfId="2">
      <alignment horizontal="left" vertical="top" wrapText="1"/>
      <protection locked="0" hidden="0"/>
    </xf>
    <xf numFmtId="9" fontId="13" fillId="0" borderId="1" applyAlignment="1" applyProtection="1" pivotButton="0" quotePrefix="0" xfId="1">
      <alignment horizontal="center" vertical="center" wrapText="1"/>
      <protection locked="0" hidden="0"/>
    </xf>
    <xf numFmtId="9" fontId="13" fillId="2" borderId="1" applyAlignment="1" applyProtection="1" pivotButton="0" quotePrefix="0" xfId="1">
      <alignment horizontal="center" vertical="center"/>
      <protection locked="0" hidden="0"/>
    </xf>
    <xf numFmtId="49" fontId="12" fillId="2" borderId="1" applyAlignment="1" applyProtection="1" pivotButton="0" quotePrefix="0" xfId="0">
      <alignment horizontal="center" vertical="center" wrapText="1"/>
      <protection locked="0" hidden="0"/>
    </xf>
    <xf numFmtId="0" fontId="13" fillId="0" borderId="1" applyAlignment="1" applyProtection="1" pivotButton="0" quotePrefix="1" xfId="2">
      <alignment horizontal="left" vertical="top"/>
      <protection locked="0" hidden="0"/>
    </xf>
    <xf numFmtId="0" fontId="13" fillId="2" borderId="1" applyAlignment="1" applyProtection="1" pivotButton="0" quotePrefix="0" xfId="0">
      <alignment horizontal="center" vertical="top" wrapText="1"/>
      <protection locked="0" hidden="0"/>
    </xf>
    <xf numFmtId="0" fontId="13" fillId="0" borderId="1" applyAlignment="1" applyProtection="1" pivotButton="0" quotePrefix="1" xfId="2">
      <alignment horizontal="left" vertical="top"/>
      <protection locked="0" hidden="0"/>
    </xf>
    <xf numFmtId="0" fontId="26" fillId="3" borderId="0" applyAlignment="1" pivotButton="0" quotePrefix="0" xfId="0">
      <alignment horizontal="left" vertical="top"/>
    </xf>
    <xf numFmtId="0" fontId="13" fillId="5" borderId="0" pivotButton="0" quotePrefix="0" xfId="0"/>
    <xf numFmtId="0" fontId="13" fillId="5" borderId="0" applyAlignment="1" pivotButton="0" quotePrefix="0" xfId="0">
      <alignment vertical="center"/>
    </xf>
    <xf numFmtId="0" fontId="12" fillId="5" borderId="0" applyAlignment="1" pivotButton="0" quotePrefix="0" xfId="0">
      <alignment horizontal="center" vertical="center"/>
    </xf>
    <xf numFmtId="0" fontId="16" fillId="5" borderId="0" applyAlignment="1" pivotButton="0" quotePrefix="0" xfId="0">
      <alignment horizontal="center" vertical="top"/>
    </xf>
    <xf numFmtId="0" fontId="16" fillId="5" borderId="0" applyAlignment="1" pivotButton="0" quotePrefix="0" xfId="0">
      <alignment horizontal="center" vertical="center"/>
    </xf>
    <xf numFmtId="0" fontId="7" fillId="11" borderId="1" applyAlignment="1" applyProtection="1" pivotButton="0" quotePrefix="0" xfId="0">
      <alignment horizontal="center" vertical="center" wrapText="1"/>
      <protection locked="0" hidden="0"/>
    </xf>
    <xf numFmtId="0" fontId="32" fillId="5" borderId="0" applyAlignment="1" applyProtection="1" pivotButton="0" quotePrefix="0" xfId="0">
      <alignment vertical="center"/>
      <protection locked="0" hidden="0"/>
    </xf>
    <xf numFmtId="164" fontId="6" fillId="2" borderId="1" applyAlignment="1" pivotButton="0" quotePrefix="0" xfId="1">
      <alignment horizontal="center" vertical="center"/>
    </xf>
    <xf numFmtId="0" fontId="31" fillId="2" borderId="0" applyAlignment="1" pivotButton="0" quotePrefix="0" xfId="0">
      <alignment horizontal="right" vertical="center" wrapText="1"/>
    </xf>
    <xf numFmtId="0" fontId="13" fillId="2" borderId="14" applyAlignment="1" pivotButton="0" quotePrefix="0" xfId="0">
      <alignment horizontal="center" vertical="center" wrapText="1"/>
    </xf>
    <xf numFmtId="0" fontId="13" fillId="2" borderId="13" applyAlignment="1" pivotButton="0" quotePrefix="0" xfId="0">
      <alignment horizontal="center" vertical="center" wrapText="1"/>
    </xf>
    <xf numFmtId="0" fontId="13" fillId="0" borderId="14" applyAlignment="1" pivotButton="0" quotePrefix="0" xfId="0">
      <alignment horizontal="center" vertical="center" wrapText="1"/>
    </xf>
    <xf numFmtId="0" fontId="13" fillId="0" borderId="13" applyAlignment="1" pivotButton="0" quotePrefix="0" xfId="0">
      <alignment horizontal="center" vertical="center" wrapText="1"/>
    </xf>
    <xf numFmtId="0" fontId="13" fillId="2" borderId="15" applyAlignment="1" pivotButton="0" quotePrefix="0" xfId="0">
      <alignment horizontal="center" vertical="center" wrapText="1"/>
    </xf>
    <xf numFmtId="0" fontId="13" fillId="2" borderId="11" applyAlignment="1" pivotButton="0" quotePrefix="0" xfId="0">
      <alignment horizontal="center" vertical="center" wrapText="1"/>
    </xf>
    <xf numFmtId="0" fontId="13" fillId="2" borderId="0" applyAlignment="1" pivotButton="0" quotePrefix="0" xfId="0">
      <alignment horizontal="center" vertical="center" wrapText="1"/>
    </xf>
    <xf numFmtId="0" fontId="13" fillId="2" borderId="24" applyAlignment="1" pivotButton="0" quotePrefix="0" xfId="0">
      <alignment horizontal="center" vertical="center" wrapText="1"/>
    </xf>
    <xf numFmtId="49" fontId="13" fillId="2" borderId="18" applyAlignment="1" pivotButton="0" quotePrefix="0" xfId="0">
      <alignment horizontal="center" vertical="center" wrapText="1"/>
    </xf>
    <xf numFmtId="49" fontId="13" fillId="2" borderId="11" applyAlignment="1" pivotButton="0" quotePrefix="0" xfId="0">
      <alignment horizontal="center" vertical="center" wrapText="1"/>
    </xf>
    <xf numFmtId="49" fontId="13" fillId="2" borderId="0" applyAlignment="1" pivotButton="0" quotePrefix="0" xfId="0">
      <alignment horizontal="center" vertical="center" wrapText="1"/>
    </xf>
    <xf numFmtId="49" fontId="13" fillId="2" borderId="24" applyAlignment="1" pivotButton="0" quotePrefix="0" xfId="0">
      <alignment horizontal="center" vertical="center" wrapText="1"/>
    </xf>
    <xf numFmtId="0" fontId="16" fillId="2" borderId="18" applyAlignment="1" pivotButton="0" quotePrefix="0" xfId="0">
      <alignment horizontal="center" vertical="center" wrapText="1"/>
    </xf>
    <xf numFmtId="49" fontId="13" fillId="2" borderId="5" applyAlignment="1" pivotButton="0" quotePrefix="0" xfId="0">
      <alignment horizontal="center" vertical="center" wrapText="1"/>
    </xf>
    <xf numFmtId="49" fontId="13" fillId="2" borderId="7" applyAlignment="1" pivotButton="0" quotePrefix="0" xfId="0">
      <alignment horizontal="center" vertical="center" wrapText="1"/>
    </xf>
    <xf numFmtId="49" fontId="13" fillId="2" borderId="20" applyAlignment="1" pivotButton="0" quotePrefix="0" xfId="0">
      <alignment horizontal="center" vertical="center" wrapText="1"/>
    </xf>
    <xf numFmtId="0" fontId="20" fillId="2" borderId="0" applyAlignment="1" pivotButton="0" quotePrefix="0" xfId="0">
      <alignment horizontal="center" wrapText="1"/>
    </xf>
    <xf numFmtId="0" fontId="8" fillId="12" borderId="18" applyAlignment="1" pivotButton="0" quotePrefix="0" xfId="0">
      <alignment horizontal="center" vertical="center" wrapText="1"/>
    </xf>
    <xf numFmtId="0" fontId="12" fillId="11" borderId="4" applyAlignment="1" pivotButton="0" quotePrefix="0" xfId="0">
      <alignment horizontal="center" vertical="center"/>
    </xf>
    <xf numFmtId="0" fontId="12" fillId="11" borderId="11" applyAlignment="1" pivotButton="0" quotePrefix="0" xfId="0">
      <alignment horizontal="center" vertical="center"/>
    </xf>
    <xf numFmtId="0" fontId="12" fillId="11" borderId="5" applyAlignment="1" pivotButton="0" quotePrefix="0" xfId="0">
      <alignment horizontal="center" vertical="center"/>
    </xf>
    <xf numFmtId="0" fontId="12" fillId="11" borderId="8" applyAlignment="1" pivotButton="0" quotePrefix="0" xfId="0">
      <alignment horizontal="center" vertical="center"/>
    </xf>
    <xf numFmtId="0" fontId="12" fillId="11" borderId="12" applyAlignment="1" pivotButton="0" quotePrefix="0" xfId="0">
      <alignment horizontal="center" vertical="center"/>
    </xf>
    <xf numFmtId="0" fontId="12" fillId="11" borderId="9" applyAlignment="1" pivotButton="0" quotePrefix="0" xfId="0">
      <alignment horizontal="center" vertical="center"/>
    </xf>
    <xf numFmtId="0" fontId="11" fillId="10" borderId="14" applyAlignment="1" pivotButton="0" quotePrefix="0" xfId="0">
      <alignment horizontal="center" vertical="center" wrapText="1"/>
    </xf>
    <xf numFmtId="0" fontId="11" fillId="10" borderId="13" applyAlignment="1" pivotButton="0" quotePrefix="0" xfId="0">
      <alignment horizontal="center" vertical="center" wrapText="1"/>
    </xf>
    <xf numFmtId="0" fontId="11" fillId="10" borderId="4" applyAlignment="1" pivotButton="0" quotePrefix="0" xfId="0">
      <alignment horizontal="center" vertical="center" wrapText="1"/>
    </xf>
    <xf numFmtId="0" fontId="11" fillId="10" borderId="8" applyAlignment="1" pivotButton="0" quotePrefix="0" xfId="0">
      <alignment horizontal="center" vertical="center" wrapText="1"/>
    </xf>
    <xf numFmtId="0" fontId="16" fillId="2" borderId="4" applyAlignment="1" pivotButton="0" quotePrefix="0" xfId="0">
      <alignment horizontal="center"/>
    </xf>
    <xf numFmtId="0" fontId="16" fillId="2" borderId="11" applyAlignment="1" pivotButton="0" quotePrefix="0" xfId="0">
      <alignment horizontal="center"/>
    </xf>
    <xf numFmtId="0" fontId="16" fillId="2" borderId="6" applyAlignment="1" pivotButton="0" quotePrefix="0" xfId="0">
      <alignment horizontal="center"/>
    </xf>
    <xf numFmtId="0" fontId="16" fillId="2" borderId="0" applyAlignment="1" pivotButton="0" quotePrefix="0" xfId="0">
      <alignment horizontal="center"/>
    </xf>
    <xf numFmtId="0" fontId="16" fillId="2" borderId="8" applyAlignment="1" pivotButton="0" quotePrefix="0" xfId="0">
      <alignment horizontal="center"/>
    </xf>
    <xf numFmtId="0" fontId="16" fillId="2" borderId="12" applyAlignment="1" pivotButton="0" quotePrefix="0" xfId="0">
      <alignment horizontal="center"/>
    </xf>
    <xf numFmtId="0" fontId="13" fillId="2" borderId="19" applyAlignment="1" pivotButton="0" quotePrefix="0" xfId="0">
      <alignment horizontal="center" vertical="center" wrapText="1"/>
    </xf>
    <xf numFmtId="0" fontId="13" fillId="2" borderId="10" applyAlignment="1" pivotButton="0" quotePrefix="0" xfId="0">
      <alignment horizontal="center" vertical="center" wrapText="1"/>
    </xf>
    <xf numFmtId="0" fontId="13" fillId="2" borderId="3" applyAlignment="1" pivotButton="0" quotePrefix="0" xfId="0">
      <alignment horizontal="center" vertical="center" wrapText="1"/>
    </xf>
    <xf numFmtId="0" fontId="11" fillId="10" borderId="11" applyAlignment="1" pivotButton="0" quotePrefix="0" xfId="0">
      <alignment horizontal="center" vertical="center" wrapText="1"/>
    </xf>
    <xf numFmtId="0" fontId="11" fillId="10" borderId="24" applyAlignment="1" pivotButton="0" quotePrefix="0" xfId="0">
      <alignment horizontal="center" vertical="center" wrapText="1"/>
    </xf>
    <xf numFmtId="0" fontId="11" fillId="10" borderId="12" applyAlignment="1" pivotButton="0" quotePrefix="0" xfId="0">
      <alignment horizontal="center" vertical="center" wrapText="1"/>
    </xf>
    <xf numFmtId="0" fontId="11" fillId="10" borderId="5" applyAlignment="1" pivotButton="0" quotePrefix="0" xfId="0">
      <alignment horizontal="center" vertical="center" wrapText="1"/>
    </xf>
    <xf numFmtId="0" fontId="11" fillId="10" borderId="9" applyAlignment="1" pivotButton="0" quotePrefix="0" xfId="0">
      <alignment horizontal="center" vertical="center" wrapText="1"/>
    </xf>
    <xf numFmtId="0" fontId="6" fillId="2" borderId="16" applyAlignment="1" applyProtection="1" pivotButton="0" quotePrefix="0" xfId="1">
      <alignment horizontal="center" vertical="center"/>
      <protection locked="0" hidden="0"/>
    </xf>
    <xf numFmtId="164" fontId="6" fillId="2" borderId="21" applyAlignment="1" applyProtection="1" pivotButton="0" quotePrefix="0" xfId="1">
      <alignment horizontal="center" vertical="center" wrapText="1"/>
      <protection locked="0" hidden="0"/>
    </xf>
    <xf numFmtId="164" fontId="6" fillId="2" borderId="22" applyAlignment="1" applyProtection="1" pivotButton="0" quotePrefix="0" xfId="1">
      <alignment horizontal="center" vertical="center" wrapText="1"/>
      <protection locked="0" hidden="0"/>
    </xf>
    <xf numFmtId="164" fontId="6" fillId="2" borderId="23" applyAlignment="1" applyProtection="1" pivotButton="0" quotePrefix="0" xfId="1">
      <alignment horizontal="center" vertical="center" wrapText="1"/>
      <protection locked="0" hidden="0"/>
    </xf>
    <xf numFmtId="0" fontId="4" fillId="2" borderId="21" applyAlignment="1" applyProtection="1" pivotButton="0" quotePrefix="0" xfId="1">
      <alignment horizontal="center" vertical="center" wrapText="1"/>
      <protection locked="0" hidden="0"/>
    </xf>
    <xf numFmtId="0" fontId="6" fillId="2" borderId="22" applyAlignment="1" applyProtection="1" pivotButton="0" quotePrefix="0" xfId="1">
      <alignment horizontal="center" vertical="center" wrapText="1"/>
      <protection locked="0" hidden="0"/>
    </xf>
    <xf numFmtId="0" fontId="6" fillId="2" borderId="23" applyAlignment="1" applyProtection="1" pivotButton="0" quotePrefix="0" xfId="1">
      <alignment horizontal="center" vertical="center" wrapText="1"/>
      <protection locked="0" hidden="0"/>
    </xf>
    <xf numFmtId="0" fontId="6" fillId="2" borderId="17" applyAlignment="1" applyProtection="1" pivotButton="0" quotePrefix="0" xfId="1">
      <alignment horizontal="center" vertical="center"/>
      <protection locked="0" hidden="0"/>
    </xf>
    <xf numFmtId="0" fontId="6" fillId="2" borderId="16" applyAlignment="1" pivotButton="0" quotePrefix="0" xfId="1">
      <alignment horizontal="center" vertical="center"/>
    </xf>
    <xf numFmtId="9" fontId="6" fillId="2" borderId="21" applyAlignment="1" applyProtection="1" pivotButton="0" quotePrefix="0" xfId="1">
      <alignment horizontal="center" vertical="center" wrapText="1"/>
      <protection locked="0" hidden="0"/>
    </xf>
    <xf numFmtId="9" fontId="6" fillId="2" borderId="22" applyAlignment="1" applyProtection="1" pivotButton="0" quotePrefix="0" xfId="1">
      <alignment horizontal="center" vertical="center" wrapText="1"/>
      <protection locked="0" hidden="0"/>
    </xf>
    <xf numFmtId="9" fontId="6" fillId="2" borderId="23" applyAlignment="1" applyProtection="1" pivotButton="0" quotePrefix="0" xfId="1">
      <alignment horizontal="center" vertical="center" wrapText="1"/>
      <protection locked="0" hidden="0"/>
    </xf>
    <xf numFmtId="0" fontId="3" fillId="2" borderId="0" applyAlignment="1" pivotButton="0" quotePrefix="0" xfId="0">
      <alignment horizontal="center" vertical="center"/>
    </xf>
    <xf numFmtId="0" fontId="6" fillId="2" borderId="9" applyAlignment="1" applyProtection="1" pivotButton="0" quotePrefix="0" xfId="0">
      <alignment horizontal="justify" vertical="top" wrapText="1"/>
      <protection locked="0" hidden="0"/>
    </xf>
    <xf numFmtId="0" fontId="6" fillId="2" borderId="13" applyAlignment="1" applyProtection="1" pivotButton="0" quotePrefix="0" xfId="0">
      <alignment horizontal="justify" vertical="top"/>
      <protection locked="0" hidden="0"/>
    </xf>
    <xf numFmtId="0" fontId="6" fillId="2" borderId="3" applyAlignment="1" applyProtection="1" pivotButton="0" quotePrefix="0" xfId="0">
      <alignment horizontal="justify" vertical="top"/>
      <protection locked="0" hidden="0"/>
    </xf>
    <xf numFmtId="0" fontId="6" fillId="2" borderId="1" applyAlignment="1" applyProtection="1" pivotButton="0" quotePrefix="0" xfId="0">
      <alignment horizontal="justify" vertical="top"/>
      <protection locked="0" hidden="0"/>
    </xf>
    <xf numFmtId="0" fontId="6" fillId="2" borderId="5" applyAlignment="1" applyProtection="1" pivotButton="0" quotePrefix="0" xfId="0">
      <alignment horizontal="justify" vertical="top"/>
      <protection locked="0" hidden="0"/>
    </xf>
    <xf numFmtId="0" fontId="6" fillId="2" borderId="14" applyAlignment="1" applyProtection="1" pivotButton="0" quotePrefix="0" xfId="0">
      <alignment horizontal="justify" vertical="top"/>
      <protection locked="0" hidden="0"/>
    </xf>
    <xf numFmtId="0" fontId="4" fillId="11" borderId="7" applyAlignment="1" pivotButton="0" quotePrefix="0" xfId="0">
      <alignment horizontal="left" vertical="center" wrapText="1"/>
    </xf>
    <xf numFmtId="0" fontId="6" fillId="11" borderId="15" applyAlignment="1" pivotButton="0" quotePrefix="0" xfId="0">
      <alignment horizontal="left" vertical="center" wrapText="1"/>
    </xf>
    <xf numFmtId="0" fontId="6" fillId="2" borderId="7" applyAlignment="1" pivotButton="0" quotePrefix="0" xfId="0">
      <alignment horizontal="justify" vertical="top"/>
    </xf>
    <xf numFmtId="0" fontId="6" fillId="2" borderId="15" applyAlignment="1" pivotButton="0" quotePrefix="0" xfId="0">
      <alignment horizontal="justify" vertical="top"/>
    </xf>
    <xf numFmtId="0" fontId="8" fillId="12" borderId="8" applyAlignment="1" pivotButton="0" quotePrefix="0" xfId="0">
      <alignment horizontal="center" vertical="center"/>
    </xf>
    <xf numFmtId="0" fontId="8" fillId="12" borderId="12" applyAlignment="1" pivotButton="0" quotePrefix="0" xfId="0">
      <alignment horizontal="center" vertical="center"/>
    </xf>
    <xf numFmtId="0" fontId="8" fillId="12" borderId="9" applyAlignment="1" pivotButton="0" quotePrefix="0" xfId="0">
      <alignment horizontal="center" vertical="center"/>
    </xf>
    <xf numFmtId="0" fontId="8" fillId="4" borderId="14" applyAlignment="1" pivotButton="0" quotePrefix="0" xfId="0">
      <alignment horizontal="center" vertical="center"/>
    </xf>
    <xf numFmtId="0" fontId="8" fillId="10" borderId="16" applyAlignment="1" pivotButton="0" quotePrefix="0" xfId="0">
      <alignment horizontal="center" vertical="center"/>
    </xf>
    <xf numFmtId="0" fontId="4" fillId="2" borderId="1" applyAlignment="1" pivotButton="0" quotePrefix="0" xfId="0">
      <alignment horizontal="center" vertical="center"/>
    </xf>
    <xf numFmtId="0" fontId="8" fillId="10" borderId="1" applyAlignment="1" pivotButton="0" quotePrefix="0" xfId="0">
      <alignment horizontal="center" vertical="center"/>
    </xf>
    <xf numFmtId="0" fontId="19" fillId="2" borderId="1" applyAlignment="1" pivotButton="0" quotePrefix="0" xfId="0">
      <alignment horizontal="center" vertical="center" wrapText="1"/>
    </xf>
    <xf numFmtId="0" fontId="8" fillId="12" borderId="1" applyAlignment="1" pivotButton="0" quotePrefix="0" xfId="0">
      <alignment horizontal="center" vertical="center"/>
    </xf>
    <xf numFmtId="0" fontId="8" fillId="12" borderId="14" applyAlignment="1" pivotButton="0" quotePrefix="0" xfId="0">
      <alignment horizontal="center" vertical="center"/>
    </xf>
    <xf numFmtId="0" fontId="6" fillId="2" borderId="1" applyAlignment="1" pivotButton="0" quotePrefix="0" xfId="0">
      <alignment horizontal="center" vertical="center"/>
    </xf>
    <xf numFmtId="0" fontId="6" fillId="2" borderId="2" applyAlignment="1" pivotButton="0" quotePrefix="0" xfId="0">
      <alignment horizontal="center" vertical="center"/>
    </xf>
    <xf numFmtId="0" fontId="4" fillId="11" borderId="5" applyAlignment="1" pivotButton="0" quotePrefix="0" xfId="0">
      <alignment horizontal="left" vertical="center" wrapText="1"/>
    </xf>
    <xf numFmtId="0" fontId="6" fillId="11" borderId="14" applyAlignment="1" pivotButton="0" quotePrefix="0" xfId="0">
      <alignment horizontal="left" vertical="center" wrapText="1"/>
    </xf>
    <xf numFmtId="0" fontId="6" fillId="2" borderId="9" applyAlignment="1" pivotButton="0" quotePrefix="0" xfId="0">
      <alignment horizontal="justify" vertical="top"/>
    </xf>
    <xf numFmtId="0" fontId="6" fillId="2" borderId="13" applyAlignment="1" pivotButton="0" quotePrefix="0" xfId="0">
      <alignment horizontal="justify" vertical="top"/>
    </xf>
    <xf numFmtId="0" fontId="8" fillId="10" borderId="11" applyAlignment="1" pivotButton="0" quotePrefix="0" xfId="0">
      <alignment horizontal="center" vertical="center" wrapText="1"/>
    </xf>
    <xf numFmtId="0" fontId="8" fillId="10" borderId="5" applyAlignment="1" pivotButton="0" quotePrefix="0" xfId="0">
      <alignment horizontal="center" vertical="center" wrapText="1"/>
    </xf>
    <xf numFmtId="0" fontId="8" fillId="10" borderId="12" applyAlignment="1" pivotButton="0" quotePrefix="0" xfId="0">
      <alignment horizontal="center" vertical="center" wrapText="1"/>
    </xf>
    <xf numFmtId="0" fontId="8" fillId="10" borderId="9" applyAlignment="1" pivotButton="0" quotePrefix="0" xfId="0">
      <alignment horizontal="center" vertical="center" wrapText="1"/>
    </xf>
    <xf numFmtId="0" fontId="8" fillId="10" borderId="4" applyAlignment="1" pivotButton="0" quotePrefix="0" xfId="0">
      <alignment horizontal="center" vertical="center"/>
    </xf>
    <xf numFmtId="0" fontId="8" fillId="10" borderId="5" applyAlignment="1" pivotButton="0" quotePrefix="0" xfId="0">
      <alignment horizontal="center" vertical="center"/>
    </xf>
    <xf numFmtId="0" fontId="8" fillId="10" borderId="6" applyAlignment="1" pivotButton="0" quotePrefix="0" xfId="0">
      <alignment horizontal="center" vertical="center"/>
    </xf>
    <xf numFmtId="0" fontId="8" fillId="10" borderId="7" applyAlignment="1" pivotButton="0" quotePrefix="0" xfId="0">
      <alignment horizontal="center" vertical="center"/>
    </xf>
    <xf numFmtId="0" fontId="8" fillId="10" borderId="8" applyAlignment="1" pivotButton="0" quotePrefix="0" xfId="0">
      <alignment horizontal="center" vertical="center"/>
    </xf>
    <xf numFmtId="0" fontId="8" fillId="10" borderId="9" applyAlignment="1" pivotButton="0" quotePrefix="0" xfId="0">
      <alignment horizontal="center" vertical="center"/>
    </xf>
    <xf numFmtId="0" fontId="4" fillId="2" borderId="4" applyAlignment="1" pivotButton="0" quotePrefix="0" xfId="0">
      <alignment horizontal="center" vertical="center"/>
    </xf>
    <xf numFmtId="0" fontId="4" fillId="2" borderId="11" applyAlignment="1" pivotButton="0" quotePrefix="0" xfId="0">
      <alignment horizontal="center" vertical="center"/>
    </xf>
    <xf numFmtId="0" fontId="4" fillId="2" borderId="5" applyAlignment="1" pivotButton="0" quotePrefix="0" xfId="0">
      <alignment horizontal="center" vertical="center"/>
    </xf>
    <xf numFmtId="0" fontId="4" fillId="2" borderId="6" applyAlignment="1" pivotButton="0" quotePrefix="0" xfId="0">
      <alignment horizontal="center" vertical="center"/>
    </xf>
    <xf numFmtId="0" fontId="4" fillId="2" borderId="0" applyAlignment="1" pivotButton="0" quotePrefix="0" xfId="0">
      <alignment horizontal="center" vertical="center"/>
    </xf>
    <xf numFmtId="0" fontId="4" fillId="2" borderId="7" applyAlignment="1" pivotButton="0" quotePrefix="0" xfId="0">
      <alignment horizontal="center" vertical="center"/>
    </xf>
    <xf numFmtId="0" fontId="4" fillId="2" borderId="8" applyAlignment="1" pivotButton="0" quotePrefix="0" xfId="0">
      <alignment horizontal="center" vertical="center"/>
    </xf>
    <xf numFmtId="0" fontId="4" fillId="2" borderId="12" applyAlignment="1" pivotButton="0" quotePrefix="0" xfId="0">
      <alignment horizontal="center" vertical="center"/>
    </xf>
    <xf numFmtId="0" fontId="4" fillId="2" borderId="9" applyAlignment="1" pivotButton="0" quotePrefix="0" xfId="0">
      <alignment horizontal="center" vertical="center"/>
    </xf>
    <xf numFmtId="0" fontId="8" fillId="10" borderId="4" applyAlignment="1" pivotButton="0" quotePrefix="0" xfId="0">
      <alignment horizontal="center" vertical="center" wrapText="1"/>
    </xf>
    <xf numFmtId="0" fontId="8" fillId="10" borderId="6" applyAlignment="1" pivotButton="0" quotePrefix="0" xfId="0">
      <alignment horizontal="center" vertical="center" wrapText="1"/>
    </xf>
    <xf numFmtId="0" fontId="8" fillId="10" borderId="7" applyAlignment="1" pivotButton="0" quotePrefix="0" xfId="0">
      <alignment horizontal="center" vertical="center" wrapText="1"/>
    </xf>
    <xf numFmtId="0" fontId="8" fillId="10" borderId="8" applyAlignment="1" pivotButton="0" quotePrefix="0" xfId="0">
      <alignment horizontal="center" vertical="center" wrapText="1"/>
    </xf>
    <xf numFmtId="0" fontId="8" fillId="10" borderId="2" applyAlignment="1" pivotButton="0" quotePrefix="0" xfId="0">
      <alignment horizontal="center" vertical="center"/>
    </xf>
    <xf numFmtId="0" fontId="8" fillId="10" borderId="10" applyAlignment="1" pivotButton="0" quotePrefix="0" xfId="0">
      <alignment horizontal="center" vertical="center"/>
    </xf>
    <xf numFmtId="0" fontId="8" fillId="10" borderId="3" applyAlignment="1" pivotButton="0" quotePrefix="0" xfId="0">
      <alignment horizontal="center" vertical="center"/>
    </xf>
    <xf numFmtId="0" fontId="4" fillId="2" borderId="2" applyAlignment="1" pivotButton="0" quotePrefix="0" xfId="0">
      <alignment horizontal="center" vertical="center"/>
    </xf>
    <xf numFmtId="0" fontId="4" fillId="2" borderId="10" applyAlignment="1" pivotButton="0" quotePrefix="0" xfId="0">
      <alignment horizontal="center" vertical="center"/>
    </xf>
    <xf numFmtId="0" fontId="4" fillId="2" borderId="3" applyAlignment="1" pivotButton="0" quotePrefix="0" xfId="0">
      <alignment horizontal="center" vertical="center"/>
    </xf>
    <xf numFmtId="9" fontId="4" fillId="2" borderId="4" applyAlignment="1" pivotButton="0" quotePrefix="0" xfId="1">
      <alignment horizontal="center" vertical="center"/>
    </xf>
    <xf numFmtId="9" fontId="4" fillId="2" borderId="5" applyAlignment="1" pivotButton="0" quotePrefix="0" xfId="1">
      <alignment horizontal="center" vertical="center"/>
    </xf>
    <xf numFmtId="9" fontId="4" fillId="2" borderId="8" applyAlignment="1" pivotButton="0" quotePrefix="0" xfId="1">
      <alignment horizontal="center" vertical="center"/>
    </xf>
    <xf numFmtId="9" fontId="4" fillId="2" borderId="9" applyAlignment="1" pivotButton="0" quotePrefix="0" xfId="1">
      <alignment horizontal="center" vertical="center"/>
    </xf>
    <xf numFmtId="0" fontId="8" fillId="2" borderId="2" applyAlignment="1" pivotButton="0" quotePrefix="0" xfId="0">
      <alignment horizontal="center" vertical="center" wrapText="1"/>
    </xf>
    <xf numFmtId="0" fontId="8" fillId="2" borderId="10" applyAlignment="1" pivotButton="0" quotePrefix="0" xfId="0">
      <alignment horizontal="center" vertical="center" wrapText="1"/>
    </xf>
    <xf numFmtId="0" fontId="8" fillId="2" borderId="3" applyAlignment="1" pivotButton="0" quotePrefix="0" xfId="0">
      <alignment horizontal="center" vertical="center" wrapText="1"/>
    </xf>
    <xf numFmtId="0" fontId="4" fillId="2" borderId="2" applyAlignment="1" pivotButton="0" quotePrefix="0" xfId="0">
      <alignment horizontal="center" vertical="center" wrapText="1"/>
    </xf>
    <xf numFmtId="0" fontId="4" fillId="2" borderId="3" applyAlignment="1" pivotButton="0" quotePrefix="0" xfId="0">
      <alignment horizontal="center" vertical="center" wrapText="1"/>
    </xf>
    <xf numFmtId="9" fontId="4" fillId="2" borderId="1" applyAlignment="1" pivotButton="0" quotePrefix="0" xfId="1">
      <alignment horizontal="center" vertical="center"/>
    </xf>
    <xf numFmtId="0" fontId="6" fillId="2" borderId="11" applyAlignment="1" pivotButton="0" quotePrefix="0" xfId="0">
      <alignment horizontal="center" vertical="center"/>
    </xf>
    <xf numFmtId="0" fontId="3" fillId="11" borderId="16" applyAlignment="1" pivotButton="0" quotePrefix="0" xfId="0">
      <alignment horizontal="center" vertical="center"/>
    </xf>
    <xf numFmtId="0" fontId="8" fillId="10" borderId="1" applyAlignment="1" pivotButton="0" quotePrefix="0" xfId="0">
      <alignment horizontal="center" vertical="center" wrapText="1"/>
    </xf>
    <xf numFmtId="0" fontId="4" fillId="2" borderId="13" applyAlignment="1" pivotButton="0" quotePrefix="0" xfId="0">
      <alignment horizontal="left" vertical="center" wrapText="1"/>
    </xf>
    <xf numFmtId="0" fontId="8" fillId="10" borderId="13" applyAlignment="1" pivotButton="0" quotePrefix="0" xfId="0">
      <alignment horizontal="center" vertical="center" wrapText="1"/>
    </xf>
    <xf numFmtId="0" fontId="4" fillId="2" borderId="13" applyAlignment="1" pivotButton="0" quotePrefix="0" xfId="0">
      <alignment horizontal="center" vertical="center" wrapText="1"/>
    </xf>
    <xf numFmtId="0" fontId="4" fillId="2" borderId="1" applyAlignment="1" pivotButton="0" quotePrefix="0" xfId="0">
      <alignment horizontal="left"/>
    </xf>
    <xf numFmtId="0" fontId="4" fillId="2" borderId="1" applyAlignment="1" pivotButton="0" quotePrefix="0" xfId="0">
      <alignment horizontal="left" vertical="center"/>
    </xf>
    <xf numFmtId="0" fontId="6" fillId="2" borderId="3" applyAlignment="1" pivotButton="0" quotePrefix="0" xfId="0">
      <alignment horizontal="center" vertical="center"/>
    </xf>
    <xf numFmtId="0" fontId="12" fillId="0" borderId="0" applyAlignment="1" pivotButton="0" quotePrefix="0" xfId="2">
      <alignment horizontal="center" vertical="center"/>
    </xf>
    <xf numFmtId="0" fontId="6" fillId="2" borderId="4" applyAlignment="1" pivotButton="0" quotePrefix="0" xfId="0">
      <alignment horizontal="center" vertical="center"/>
    </xf>
    <xf numFmtId="0" fontId="6" fillId="2" borderId="5" applyAlignment="1" pivotButton="0" quotePrefix="0" xfId="0">
      <alignment horizontal="center" vertical="center"/>
    </xf>
    <xf numFmtId="0" fontId="6" fillId="2" borderId="6" applyAlignment="1" pivotButton="0" quotePrefix="0" xfId="0">
      <alignment horizontal="center" vertical="center"/>
    </xf>
    <xf numFmtId="0" fontId="6" fillId="2" borderId="7" applyAlignment="1" pivotButton="0" quotePrefix="0" xfId="0">
      <alignment horizontal="center" vertical="center"/>
    </xf>
    <xf numFmtId="0" fontId="6" fillId="2" borderId="8" applyAlignment="1" pivotButton="0" quotePrefix="0" xfId="0">
      <alignment horizontal="center" vertical="center"/>
    </xf>
    <xf numFmtId="0" fontId="6" fillId="2" borderId="9" applyAlignment="1" pivotButton="0" quotePrefix="0" xfId="0">
      <alignment horizontal="center" vertical="center"/>
    </xf>
    <xf numFmtId="0" fontId="7" fillId="2" borderId="2" applyAlignment="1" pivotButton="0" quotePrefix="0" xfId="0">
      <alignment horizontal="center" vertical="center" wrapText="1"/>
    </xf>
    <xf numFmtId="0" fontId="7" fillId="2" borderId="10" applyAlignment="1" pivotButton="0" quotePrefix="0" xfId="0">
      <alignment horizontal="center" vertical="center" wrapText="1"/>
    </xf>
    <xf numFmtId="0" fontId="7" fillId="2" borderId="3" applyAlignment="1" pivotButton="0" quotePrefix="0" xfId="0">
      <alignment horizontal="center" vertical="center" wrapText="1"/>
    </xf>
    <xf numFmtId="0" fontId="7" fillId="2" borderId="4" applyAlignment="1" pivotButton="0" quotePrefix="0" xfId="0">
      <alignment horizontal="center" vertical="center" wrapText="1"/>
    </xf>
    <xf numFmtId="0" fontId="7" fillId="2" borderId="11" applyAlignment="1" pivotButton="0" quotePrefix="0" xfId="0">
      <alignment horizontal="center" vertical="center" wrapText="1"/>
    </xf>
    <xf numFmtId="0" fontId="7" fillId="2" borderId="5" applyAlignment="1" pivotButton="0" quotePrefix="0" xfId="0">
      <alignment horizontal="center" vertical="center" wrapText="1"/>
    </xf>
    <xf numFmtId="0" fontId="7" fillId="2" borderId="8" applyAlignment="1" pivotButton="0" quotePrefix="0" xfId="0">
      <alignment horizontal="center" vertical="center" wrapText="1"/>
    </xf>
    <xf numFmtId="0" fontId="7" fillId="2" borderId="12" applyAlignment="1" pivotButton="0" quotePrefix="0" xfId="0">
      <alignment horizontal="center" vertical="center" wrapText="1"/>
    </xf>
    <xf numFmtId="0" fontId="7" fillId="2" borderId="9" applyAlignment="1" pivotButton="0" quotePrefix="0" xfId="0">
      <alignment horizontal="center" vertical="center" wrapText="1"/>
    </xf>
    <xf numFmtId="10" fontId="6" fillId="2" borderId="16" applyAlignment="1" applyProtection="1" pivotButton="0" quotePrefix="0" xfId="1">
      <alignment horizontal="center" vertical="center" wrapText="1"/>
      <protection locked="0" hidden="0"/>
    </xf>
    <xf numFmtId="10" fontId="6" fillId="2" borderId="16" applyAlignment="1" applyProtection="1" pivotButton="0" quotePrefix="0" xfId="1">
      <alignment horizontal="center" vertical="center"/>
      <protection locked="0" hidden="0"/>
    </xf>
    <xf numFmtId="0" fontId="6" fillId="2" borderId="0" applyAlignment="1" applyProtection="1" pivotButton="0" quotePrefix="0" xfId="0">
      <alignment horizontal="justify" vertical="top" wrapText="1"/>
      <protection locked="0" hidden="0"/>
    </xf>
    <xf numFmtId="0" fontId="6" fillId="2" borderId="7" applyAlignment="1" applyProtection="1" pivotButton="0" quotePrefix="0" xfId="0">
      <alignment horizontal="justify" vertical="top" wrapText="1"/>
      <protection locked="0" hidden="0"/>
    </xf>
    <xf numFmtId="9" fontId="4" fillId="2" borderId="4" applyAlignment="1" pivotButton="0" quotePrefix="0" xfId="1">
      <alignment horizontal="center" vertical="center"/>
    </xf>
    <xf numFmtId="9" fontId="4" fillId="2" borderId="5" applyAlignment="1" pivotButton="0" quotePrefix="0" xfId="1">
      <alignment horizontal="center" vertical="center"/>
    </xf>
    <xf numFmtId="9" fontId="4" fillId="2" borderId="8" applyAlignment="1" pivotButton="0" quotePrefix="0" xfId="1">
      <alignment horizontal="center" vertical="center"/>
    </xf>
    <xf numFmtId="9" fontId="4" fillId="2" borderId="9" applyAlignment="1" pivotButton="0" quotePrefix="0" xfId="1">
      <alignment horizontal="center" vertical="center"/>
    </xf>
    <xf numFmtId="9" fontId="12" fillId="2" borderId="1" applyAlignment="1" pivotButton="0" quotePrefix="0" xfId="1">
      <alignment horizontal="center" vertical="center"/>
    </xf>
    <xf numFmtId="0" fontId="6" fillId="2" borderId="16" applyAlignment="1" pivotButton="0" quotePrefix="0" xfId="1">
      <alignment horizontal="center" vertical="center"/>
    </xf>
    <xf numFmtId="1" fontId="6" fillId="2" borderId="16" applyAlignment="1" applyProtection="1" pivotButton="0" quotePrefix="0" xfId="1">
      <alignment horizontal="center" vertical="center"/>
      <protection locked="0" hidden="0"/>
    </xf>
    <xf numFmtId="9" fontId="12" fillId="2" borderId="1" applyAlignment="1" pivotButton="0" quotePrefix="0" xfId="1">
      <alignment horizontal="center" vertical="center"/>
    </xf>
    <xf numFmtId="0" fontId="7" fillId="0" borderId="10" applyAlignment="1" pivotButton="0" quotePrefix="0" xfId="0">
      <alignment horizontal="center" vertical="center" wrapText="1"/>
    </xf>
    <xf numFmtId="0" fontId="7" fillId="0" borderId="3" applyAlignment="1" pivotButton="0" quotePrefix="0" xfId="0">
      <alignment horizontal="center" vertical="center" wrapText="1"/>
    </xf>
    <xf numFmtId="0" fontId="21" fillId="2" borderId="0" applyAlignment="1" pivotButton="0" quotePrefix="0" xfId="0">
      <alignment horizontal="right" vertical="center" wrapText="1"/>
    </xf>
    <xf numFmtId="0" fontId="22" fillId="2" borderId="1" applyAlignment="1" pivotButton="0" quotePrefix="0" xfId="0">
      <alignment vertical="top" wrapText="1"/>
    </xf>
    <xf numFmtId="0" fontId="23" fillId="2" borderId="2" applyAlignment="1" pivotButton="0" quotePrefix="0" xfId="0">
      <alignment horizontal="center" vertical="center" wrapText="1"/>
    </xf>
    <xf numFmtId="0" fontId="23" fillId="2" borderId="10" applyAlignment="1" pivotButton="0" quotePrefix="0" xfId="0">
      <alignment horizontal="center" vertical="center" wrapText="1"/>
    </xf>
    <xf numFmtId="0" fontId="23" fillId="2" borderId="4" applyAlignment="1" pivotButton="0" quotePrefix="0" xfId="0">
      <alignment horizontal="center" vertical="center" wrapText="1"/>
    </xf>
    <xf numFmtId="0" fontId="23" fillId="2" borderId="11" applyAlignment="1" pivotButton="0" quotePrefix="0" xfId="0">
      <alignment horizontal="center" vertical="center" wrapText="1"/>
    </xf>
    <xf numFmtId="0" fontId="23" fillId="2" borderId="8" applyAlignment="1" pivotButton="0" quotePrefix="0" xfId="0">
      <alignment horizontal="center" vertical="center" wrapText="1"/>
    </xf>
    <xf numFmtId="0" fontId="23" fillId="2" borderId="12" applyAlignment="1" pivotButton="0" quotePrefix="0" xfId="0">
      <alignment horizontal="center" vertical="center" wrapText="1"/>
    </xf>
    <xf numFmtId="0" fontId="11" fillId="10" borderId="12" applyAlignment="1" pivotButton="0" quotePrefix="0" xfId="0">
      <alignment horizontal="center"/>
    </xf>
    <xf numFmtId="0" fontId="6" fillId="2" borderId="14" applyAlignment="1" pivotButton="0" quotePrefix="0" xfId="0">
      <alignment horizontal="justify" vertical="center" wrapText="1"/>
    </xf>
    <xf numFmtId="0" fontId="6" fillId="2" borderId="13" applyAlignment="1" pivotButton="0" quotePrefix="0" xfId="0">
      <alignment horizontal="justify" vertical="center" wrapText="1"/>
    </xf>
    <xf numFmtId="14" fontId="6" fillId="0" borderId="14" applyAlignment="1" applyProtection="1" pivotButton="0" quotePrefix="0" xfId="0">
      <alignment horizontal="center" vertical="center"/>
      <protection locked="0" hidden="0"/>
    </xf>
    <xf numFmtId="14" fontId="6" fillId="0" borderId="13" applyAlignment="1" applyProtection="1" pivotButton="0" quotePrefix="0" xfId="0">
      <alignment horizontal="center" vertical="center"/>
      <protection locked="0" hidden="0"/>
    </xf>
    <xf numFmtId="0" fontId="6" fillId="0" borderId="14" applyAlignment="1" applyProtection="1" pivotButton="0" quotePrefix="0" xfId="0">
      <alignment horizontal="center" vertical="center"/>
      <protection locked="0" hidden="0"/>
    </xf>
    <xf numFmtId="0" fontId="6" fillId="0" borderId="13" applyAlignment="1" applyProtection="1" pivotButton="0" quotePrefix="0" xfId="0">
      <alignment horizontal="center" vertical="center"/>
      <protection locked="0" hidden="0"/>
    </xf>
    <xf numFmtId="0" fontId="6" fillId="0" borderId="14" applyAlignment="1" applyProtection="1" pivotButton="0" quotePrefix="0" xfId="0">
      <alignment horizontal="center" vertical="center" wrapText="1"/>
      <protection locked="0" hidden="0"/>
    </xf>
    <xf numFmtId="0" fontId="6" fillId="0" borderId="13" applyAlignment="1" applyProtection="1" pivotButton="0" quotePrefix="0" xfId="0">
      <alignment horizontal="center" vertical="center" wrapText="1"/>
      <protection locked="0" hidden="0"/>
    </xf>
    <xf numFmtId="0" fontId="4" fillId="2" borderId="21" applyAlignment="1" applyProtection="1" pivotButton="0" quotePrefix="0" xfId="1">
      <alignment horizontal="justify" vertical="center" wrapText="1"/>
      <protection locked="0" hidden="0"/>
    </xf>
    <xf numFmtId="0" fontId="6" fillId="2" borderId="22" applyAlignment="1" applyProtection="1" pivotButton="0" quotePrefix="0" xfId="1">
      <alignment horizontal="justify" vertical="center" wrapText="1"/>
      <protection locked="0" hidden="0"/>
    </xf>
    <xf numFmtId="0" fontId="6" fillId="2" borderId="23" applyAlignment="1" applyProtection="1" pivotButton="0" quotePrefix="0" xfId="1">
      <alignment horizontal="justify" vertical="center" wrapText="1"/>
      <protection locked="0" hidden="0"/>
    </xf>
    <xf numFmtId="0" fontId="6" fillId="2" borderId="16" applyAlignment="1" applyProtection="1" pivotButton="0" quotePrefix="0" xfId="1">
      <alignment horizontal="justify" vertical="center" wrapText="1"/>
      <protection locked="0" hidden="0"/>
    </xf>
    <xf numFmtId="0" fontId="6" fillId="2" borderId="16" applyAlignment="1" applyProtection="1" pivotButton="0" quotePrefix="0" xfId="1">
      <alignment horizontal="justify" vertical="center"/>
      <protection locked="0" hidden="0"/>
    </xf>
    <xf numFmtId="9" fontId="6" fillId="2" borderId="16" applyAlignment="1" applyProtection="1" pivotButton="0" quotePrefix="0" xfId="1">
      <alignment horizontal="center" vertical="center"/>
      <protection locked="0" hidden="0"/>
    </xf>
    <xf numFmtId="0" fontId="6" fillId="0" borderId="0" applyAlignment="1" pivotButton="0" quotePrefix="0" xfId="0">
      <alignment wrapText="1"/>
    </xf>
    <xf numFmtId="164" fontId="13" fillId="0" borderId="1" applyAlignment="1" pivotButton="0" quotePrefix="0" xfId="1">
      <alignment horizontal="center" vertical="center" wrapText="1"/>
    </xf>
    <xf numFmtId="0" fontId="16" fillId="2" borderId="2" applyAlignment="1" pivotButton="0" quotePrefix="0" xfId="0">
      <alignment horizontal="center"/>
    </xf>
    <xf numFmtId="0" fontId="0" fillId="0" borderId="11" pivotButton="0" quotePrefix="0" xfId="0"/>
    <xf numFmtId="0" fontId="0" fillId="0" borderId="29" pivotButton="0" quotePrefix="0" xfId="0"/>
    <xf numFmtId="0" fontId="0" fillId="0" borderId="30" pivotButton="0" quotePrefix="0" xfId="0"/>
    <xf numFmtId="0" fontId="0" fillId="0" borderId="10" pivotButton="0" quotePrefix="0" xfId="0"/>
    <xf numFmtId="0" fontId="0" fillId="0" borderId="3" pivotButton="0" quotePrefix="0" xfId="0"/>
    <xf numFmtId="0" fontId="0" fillId="0" borderId="6" pivotButton="0" quotePrefix="0" xfId="0"/>
    <xf numFmtId="0" fontId="0" fillId="0" borderId="27" pivotButton="0" quotePrefix="0" xfId="0"/>
    <xf numFmtId="0" fontId="0" fillId="0" borderId="28" pivotButton="0" quotePrefix="0" xfId="0"/>
    <xf numFmtId="0" fontId="0" fillId="0" borderId="8" pivotButton="0" quotePrefix="0" xfId="0"/>
    <xf numFmtId="0" fontId="0" fillId="0" borderId="12" pivotButton="0" quotePrefix="0" xfId="0"/>
    <xf numFmtId="0" fontId="0" fillId="0" borderId="33" pivotButton="0" quotePrefix="0" xfId="0"/>
    <xf numFmtId="0" fontId="0" fillId="0" borderId="34" pivotButton="0" quotePrefix="0" xfId="0"/>
    <xf numFmtId="0" fontId="0" fillId="0" borderId="35" pivotButton="0" quotePrefix="0" xfId="0"/>
    <xf numFmtId="0" fontId="0" fillId="0" borderId="38" pivotButton="0" quotePrefix="0" xfId="0"/>
    <xf numFmtId="0" fontId="0" fillId="0" borderId="40" pivotButton="0" quotePrefix="0" xfId="0"/>
    <xf numFmtId="0" fontId="0" fillId="0" borderId="41" pivotButton="0" quotePrefix="0" xfId="0"/>
    <xf numFmtId="0" fontId="12" fillId="11" borderId="1" applyAlignment="1" pivotButton="0" quotePrefix="0" xfId="0">
      <alignment horizontal="center" vertical="center"/>
    </xf>
    <xf numFmtId="0" fontId="0" fillId="0" borderId="5" pivotButton="0" quotePrefix="0" xfId="0"/>
    <xf numFmtId="0" fontId="0" fillId="0" borderId="9" pivotButton="0" quotePrefix="0" xfId="0"/>
    <xf numFmtId="0" fontId="11" fillId="10" borderId="2" applyAlignment="1" pivotButton="0" quotePrefix="0" xfId="0">
      <alignment horizontal="center" vertical="center" wrapText="1"/>
    </xf>
    <xf numFmtId="0" fontId="11" fillId="10" borderId="26" applyAlignment="1" pivotButton="0" quotePrefix="0" xfId="0">
      <alignment horizontal="center" vertical="center" wrapText="1"/>
    </xf>
    <xf numFmtId="0" fontId="11" fillId="10" borderId="10" applyAlignment="1" pivotButton="0" quotePrefix="0" xfId="0">
      <alignment horizontal="center" vertical="center" wrapText="1"/>
    </xf>
    <xf numFmtId="0" fontId="11" fillId="10" borderId="3" applyAlignment="1" pivotButton="0" quotePrefix="0" xfId="0">
      <alignment horizontal="center" vertical="center" wrapText="1"/>
    </xf>
    <xf numFmtId="0" fontId="0" fillId="0" borderId="13" pivotButton="0" quotePrefix="0" xfId="0"/>
    <xf numFmtId="0" fontId="0" fillId="0" borderId="24" pivotButton="0" quotePrefix="0" xfId="0"/>
    <xf numFmtId="0" fontId="13" fillId="2" borderId="1" applyAlignment="1" pivotButton="0" quotePrefix="0" xfId="0">
      <alignment horizontal="center" vertical="center" wrapText="1"/>
    </xf>
    <xf numFmtId="0" fontId="13" fillId="2" borderId="26" applyAlignment="1" pivotButton="0" quotePrefix="0" xfId="0">
      <alignment horizontal="center" vertical="center" wrapText="1"/>
    </xf>
    <xf numFmtId="49" fontId="13" fillId="2" borderId="44" applyAlignment="1" pivotButton="0" quotePrefix="0" xfId="0">
      <alignment horizontal="center" vertical="center" wrapText="1"/>
    </xf>
    <xf numFmtId="49" fontId="13" fillId="2" borderId="26" applyAlignment="1" pivotButton="0" quotePrefix="0" xfId="0">
      <alignment horizontal="center" vertical="center" wrapText="1"/>
    </xf>
    <xf numFmtId="164" fontId="13" fillId="0" borderId="1" applyAlignment="1" pivotButton="0" quotePrefix="0" xfId="1">
      <alignment horizontal="center" vertical="center" wrapText="1"/>
    </xf>
    <xf numFmtId="0" fontId="0" fillId="0" borderId="15" pivotButton="0" quotePrefix="0" xfId="0"/>
    <xf numFmtId="0" fontId="0" fillId="0" borderId="42" pivotButton="0" quotePrefix="0" xfId="0"/>
    <xf numFmtId="0" fontId="0" fillId="0" borderId="7" pivotButton="0" quotePrefix="0" xfId="0"/>
    <xf numFmtId="0" fontId="0" fillId="0" borderId="20" pivotButton="0" quotePrefix="0" xfId="0"/>
    <xf numFmtId="0" fontId="0" fillId="0" borderId="43" pivotButton="0" quotePrefix="0" xfId="0"/>
    <xf numFmtId="0" fontId="7" fillId="2" borderId="1" applyAlignment="1" pivotButton="0" quotePrefix="0" xfId="0">
      <alignment horizontal="center" vertical="center" wrapText="1"/>
    </xf>
    <xf numFmtId="0" fontId="0" fillId="0" borderId="17" pivotButton="0" quotePrefix="0" xfId="0"/>
    <xf numFmtId="0" fontId="0" fillId="0" borderId="46" pivotButton="0" quotePrefix="0" xfId="0"/>
    <xf numFmtId="0" fontId="0" fillId="0" borderId="48" pivotButton="0" quotePrefix="0" xfId="0"/>
    <xf numFmtId="0" fontId="0" fillId="0" borderId="49" pivotButton="0" quotePrefix="0" xfId="0"/>
    <xf numFmtId="0" fontId="0" fillId="0" borderId="50" pivotButton="0" quotePrefix="0" xfId="0"/>
    <xf numFmtId="0" fontId="8" fillId="2" borderId="1" applyAlignment="1" pivotButton="0" quotePrefix="0" xfId="0">
      <alignment horizontal="center" vertical="center" wrapText="1"/>
    </xf>
    <xf numFmtId="0" fontId="4" fillId="2" borderId="1" applyAlignment="1" pivotButton="0" quotePrefix="0" xfId="0">
      <alignment horizontal="center" vertical="center" wrapText="1"/>
    </xf>
    <xf numFmtId="0" fontId="8" fillId="10" borderId="3" applyAlignment="1" pivotButton="0" quotePrefix="0" xfId="0">
      <alignment horizontal="center" vertical="center" wrapText="1"/>
    </xf>
    <xf numFmtId="0" fontId="0" fillId="0" borderId="0" applyProtection="1" pivotButton="0" quotePrefix="0" xfId="0">
      <protection locked="0" hidden="0"/>
    </xf>
    <xf numFmtId="0" fontId="0" fillId="0" borderId="7" applyProtection="1" pivotButton="0" quotePrefix="0" xfId="0">
      <protection locked="0" hidden="0"/>
    </xf>
    <xf numFmtId="0" fontId="0" fillId="0" borderId="12" applyProtection="1" pivotButton="0" quotePrefix="0" xfId="0">
      <protection locked="0" hidden="0"/>
    </xf>
    <xf numFmtId="0" fontId="0" fillId="0" borderId="9" applyProtection="1" pivotButton="0" quotePrefix="0" xfId="0">
      <protection locked="0" hidden="0"/>
    </xf>
    <xf numFmtId="0" fontId="8" fillId="12" borderId="13" applyAlignment="1" pivotButton="0" quotePrefix="0" xfId="0">
      <alignment horizontal="center" vertical="center"/>
    </xf>
    <xf numFmtId="164" fontId="6" fillId="2" borderId="1" applyAlignment="1" pivotButton="0" quotePrefix="0" xfId="1">
      <alignment horizontal="center" vertical="center"/>
    </xf>
    <xf numFmtId="0" fontId="0" fillId="0" borderId="22" pivotButton="0" quotePrefix="0" xfId="0"/>
    <xf numFmtId="0" fontId="0" fillId="0" borderId="23" pivotButton="0" quotePrefix="0" xfId="0"/>
    <xf numFmtId="9" fontId="6" fillId="2" borderId="16" applyAlignment="1" applyProtection="1" pivotButton="0" quotePrefix="0" xfId="1">
      <alignment horizontal="center" vertical="center" wrapText="1"/>
      <protection locked="0" hidden="0"/>
    </xf>
    <xf numFmtId="0" fontId="0" fillId="0" borderId="22" applyProtection="1" pivotButton="0" quotePrefix="0" xfId="0">
      <protection locked="0" hidden="0"/>
    </xf>
    <xf numFmtId="0" fontId="0" fillId="0" borderId="23" applyProtection="1" pivotButton="0" quotePrefix="0" xfId="0">
      <protection locked="0" hidden="0"/>
    </xf>
    <xf numFmtId="0" fontId="4" fillId="2" borderId="16" applyAlignment="1" applyProtection="1" pivotButton="0" quotePrefix="0" xfId="1">
      <alignment horizontal="justify" vertical="center" wrapText="1"/>
      <protection locked="0" hidden="0"/>
    </xf>
    <xf numFmtId="164" fontId="6" fillId="2" borderId="16" applyAlignment="1" applyProtection="1" pivotButton="0" quotePrefix="0" xfId="1">
      <alignment horizontal="center" vertical="center" wrapText="1"/>
      <protection locked="0" hidden="0"/>
    </xf>
    <xf numFmtId="0" fontId="4" fillId="2" borderId="16" applyAlignment="1" applyProtection="1" pivotButton="0" quotePrefix="0" xfId="1">
      <alignment horizontal="center" vertical="center" wrapText="1"/>
      <protection locked="0" hidden="0"/>
    </xf>
    <xf numFmtId="0" fontId="0" fillId="0" borderId="17" applyProtection="1" pivotButton="0" quotePrefix="0" xfId="0">
      <protection locked="0" hidden="0"/>
    </xf>
    <xf numFmtId="164" fontId="6" fillId="2" borderId="1" applyAlignment="1" applyProtection="1" pivotButton="0" quotePrefix="0" xfId="1">
      <alignment horizontal="center" vertical="center"/>
      <protection locked="0" hidden="0"/>
    </xf>
    <xf numFmtId="0" fontId="0" fillId="0" borderId="13" applyProtection="1" pivotButton="0" quotePrefix="0" xfId="0">
      <protection locked="0" hidden="0"/>
    </xf>
    <xf numFmtId="0" fontId="6" fillId="0" borderId="1" applyAlignment="1" applyProtection="1" pivotButton="0" quotePrefix="0" xfId="0">
      <alignment horizontal="center" vertical="center" wrapText="1"/>
      <protection locked="0" hidden="0"/>
    </xf>
  </cellXfs>
  <cellStyles count="4">
    <cellStyle name="Normal" xfId="0" builtinId="0"/>
    <cellStyle name="Porcentaje" xfId="1" builtinId="5"/>
    <cellStyle name="Hipervínculo" xfId="2" builtinId="8"/>
    <cellStyle name="Moneda [0] 2" xfId="3"/>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externalLink" Target="/xl/externalLinks/externalLink1.xml" Id="rId8"/><Relationship Type="http://schemas.openxmlformats.org/officeDocument/2006/relationships/externalLink" Target="/xl/externalLinks/externalLink2.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1950953558227864"/>
          <y val="0.04330216011756366"/>
          <w val="0.9609809288354427"/>
          <h val="0.7241636902243436"/>
        </manualLayout>
      </layout>
      <bar3DChart>
        <barDir val="col"/>
        <grouping val="clustered"/>
        <varyColors val="0"/>
        <ser>
          <idx val="0"/>
          <order val="0"/>
          <tx>
            <strRef>
              <f>'ATH-2'!$C$49</f>
              <strCache>
                <ptCount val="1"/>
                <pt idx="0">
                  <v xml:space="preserve">VALOR </v>
                </pt>
              </strCache>
            </strRef>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'ATH-2'!$D$46:$E$46</f>
              <strCache>
                <ptCount val="2"/>
                <pt idx="0">
                  <v>JUNIO</v>
                </pt>
                <pt idx="1">
                  <v>DICIEMBRE</v>
                </pt>
              </strCache>
            </strRef>
          </cat>
          <val>
            <numRef>
              <f>'ATH-2'!$D$49:$E$49</f>
              <numCache>
                <formatCode>0.0%</formatCode>
                <ptCount val="2"/>
                <pt idx="0">
                  <v>0.9166666666666666</v>
                </pt>
                <pt idx="1">
                  <v>0</v>
                </pt>
              </numCache>
            </numRef>
          </val>
        </ser>
        <ser>
          <idx val="1"/>
          <order val="1"/>
          <tx>
            <strRef>
              <f>'ATH-2'!$C$50</f>
              <strCache>
                <ptCount val="1"/>
                <pt idx="0">
                  <v>META PONDERADA</v>
                </pt>
              </strCache>
            </strRef>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'ATH-2'!$D$46:$E$46</f>
              <strCache>
                <ptCount val="2"/>
                <pt idx="0">
                  <v>JUNIO</v>
                </pt>
                <pt idx="1">
                  <v>DICIEMBRE</v>
                </pt>
              </strCache>
            </strRef>
          </cat>
          <val>
            <numRef>
              <f>'ATH-2'!$D$50:$E$50</f>
              <numCache>
                <formatCode>0%</formatCode>
                <ptCount val="2"/>
                <pt idx="0">
                  <v>1</v>
                </pt>
                <pt idx="1">
                  <v>1</v>
                </pt>
              </numCache>
            </numRef>
          </val>
        </ser>
        <dLbls>
          <showLegendKey val="0"/>
          <showVal val="0"/>
          <showCatName val="0"/>
          <showSerName val="0"/>
          <showPercent val="0"/>
          <showBubbleSize val="0"/>
        </dLbls>
        <gapWidth val="150"/>
        <gapDepth val="150"/>
        <shape val="box"/>
        <axId val="828761888"/>
        <axId val="828762432"/>
      </bar3DChart>
      <catAx>
        <axId val="828761888"/>
        <scaling>
          <orientation val="minMax"/>
        </scaling>
        <delete val="0"/>
        <axPos val="b"/>
        <numFmt formatCode="General" sourceLinked="0"/>
        <majorTickMark val="out"/>
        <minorTickMark val="none"/>
        <tickLblPos val="nextTo"/>
        <spPr>
          <a:noFill xmlns:a="http://schemas.openxmlformats.org/drawingml/2006/main"/>
          <a:ln xmlns:a="http://schemas.openxmlformats.org/drawingml/2006/main">
            <a:solidFill>
              <a:schemeClr val="tx1"/>
            </a:solidFill>
            <a:prstDash val="solid"/>
          </a:ln>
        </spPr>
        <txPr>
          <a:bodyPr xmlns:a="http://schemas.openxmlformats.org/drawingml/2006/main" rot="-1740000" spcFirstLastPara="1" vertOverflow="ellipsis" wrap="square" anchor="ctr" anchorCtr="1"/>
          <a:lstStyle xmlns:a="http://schemas.openxmlformats.org/drawingml/2006/main"/>
          <a:p xmlns:a="http://schemas.openxmlformats.org/drawingml/2006/main">
            <a:pPr>
              <a:defRPr sz="1200" b="1" i="0" strike="noStrike" kern="1200" baseline="0">
                <a:solidFill>
                  <a:sysClr val="windowText" lastClr="000000"/>
                </a:solidFill>
                <a:latin typeface="+mn-lt"/>
                <a:ea typeface="+mn-ea"/>
                <a:cs typeface="+mn-cs"/>
              </a:defRPr>
            </a:pPr>
            <a:r>
              <a:t/>
            </a:r>
            <a:endParaRPr lang="es-CO"/>
          </a:p>
        </txPr>
        <crossAx val="828762432"/>
        <crosses val="autoZero"/>
        <auto val="1"/>
        <lblAlgn val="ctr"/>
        <lblOffset val="100"/>
        <noMultiLvlLbl val="0"/>
      </catAx>
      <valAx>
        <axId val="828762432"/>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crossAx val="82876188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strRef>
              <f>'ATH-3'!$C$49</f>
              <strCache>
                <ptCount val="1"/>
                <pt idx="0">
                  <v xml:space="preserve">VALOR </v>
                </pt>
              </strCache>
            </strRef>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'ATH-3'!$D$46:$E$46</f>
              <strCache>
                <ptCount val="2"/>
                <pt idx="0">
                  <v>JUNIO</v>
                </pt>
                <pt idx="1">
                  <v>DICIEMBRE</v>
                </pt>
              </strCache>
            </strRef>
          </cat>
          <val>
            <numRef>
              <f>'ATH-3'!$D$49:$E$49</f>
              <numCache>
                <formatCode>0.0%</formatCode>
                <ptCount val="2"/>
                <pt idx="0">
                  <v>0.9840896358543417</v>
                </pt>
                <pt idx="1">
                  <v>0</v>
                </pt>
              </numCache>
            </numRef>
          </val>
        </ser>
        <ser>
          <idx val="1"/>
          <order val="1"/>
          <tx>
            <strRef>
              <f>'ATH-3'!$C$50</f>
              <strCache>
                <ptCount val="1"/>
                <pt idx="0">
                  <v>META PONDERADA</v>
                </pt>
              </strCache>
            </strRef>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'ATH-3'!$D$46:$E$46</f>
              <strCache>
                <ptCount val="2"/>
                <pt idx="0">
                  <v>JUNIO</v>
                </pt>
                <pt idx="1">
                  <v>DICIEMBRE</v>
                </pt>
              </strCache>
            </strRef>
          </cat>
          <val>
            <numRef>
              <f>'ATH-3'!$D$50:$E$50</f>
              <numCache>
                <formatCode>0%</formatCode>
                <ptCount val="2"/>
                <pt idx="0">
                  <v>0.95</v>
                </pt>
                <pt idx="1">
                  <v>0.95</v>
                </pt>
              </numCache>
            </numRef>
          </val>
        </ser>
        <dLbls>
          <showLegendKey val="0"/>
          <showVal val="0"/>
          <showCatName val="0"/>
          <showSerName val="0"/>
          <showPercent val="0"/>
          <showBubbleSize val="0"/>
        </dLbls>
        <gapWidth val="150"/>
        <gapDepth val="150"/>
        <shape val="box"/>
        <axId val="828762976"/>
        <axId val="828758080"/>
      </bar3DChart>
      <catAx>
        <axId val="828762976"/>
        <scaling>
          <orientation val="minMax"/>
        </scaling>
        <delete val="0"/>
        <axPos val="b"/>
        <numFmt formatCode="General" sourceLinked="0"/>
        <majorTickMark val="out"/>
        <minorTickMark val="none"/>
        <tickLblPos val="nextTo"/>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ysClr val="windowText" lastClr="000000"/>
                </a:solidFill>
                <a:latin typeface="+mn-lt"/>
                <a:ea typeface="+mn-ea"/>
                <a:cs typeface="+mn-cs"/>
              </a:defRPr>
            </a:pPr>
            <a:r>
              <a:t/>
            </a:r>
            <a:endParaRPr lang="es-CO"/>
          </a:p>
        </txPr>
        <crossAx val="828758080"/>
        <crosses val="autoZero"/>
        <auto val="1"/>
        <lblAlgn val="ctr"/>
        <lblOffset val="100"/>
        <noMultiLvlLbl val="0"/>
      </catAx>
      <valAx>
        <axId val="828758080"/>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crossAx val="828762976"/>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strRef>
              <f>'ATH-4'!$C$49</f>
              <strCache>
                <ptCount val="1"/>
                <pt idx="0">
                  <v xml:space="preserve">VALOR </v>
                </pt>
              </strCache>
            </strRef>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'ATH-4'!$D$46</f>
              <strCache>
                <ptCount val="1"/>
                <pt idx="0">
                  <v>2026</v>
                </pt>
              </strCache>
            </strRef>
          </cat>
          <val>
            <numRef>
              <f>'ATH-4'!$D$49</f>
              <numCache>
                <formatCode>0%</formatCode>
                <ptCount val="1"/>
                <pt idx="0">
                  <v>0</v>
                </pt>
              </numCache>
            </numRef>
          </val>
        </ser>
        <ser>
          <idx val="1"/>
          <order val="1"/>
          <tx>
            <strRef>
              <f>'ATH-4'!$C$50</f>
              <strCache>
                <ptCount val="1"/>
                <pt idx="0">
                  <v>META PONDERADA</v>
                </pt>
              </strCache>
            </strRef>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'ATH-4'!$D$46</f>
              <strCache>
                <ptCount val="1"/>
                <pt idx="0">
                  <v>2026</v>
                </pt>
              </strCache>
            </strRef>
          </cat>
          <val>
            <numRef>
              <f>'ATH-4'!$D$50</f>
              <numCache>
                <formatCode>0%</formatCode>
                <ptCount val="1"/>
                <pt idx="0">
                  <v>0.95</v>
                </pt>
              </numCache>
            </numRef>
          </val>
        </ser>
        <dLbls>
          <showLegendKey val="0"/>
          <showVal val="0"/>
          <showCatName val="0"/>
          <showSerName val="0"/>
          <showPercent val="0"/>
          <showBubbleSize val="0"/>
        </dLbls>
        <gapWidth val="150"/>
        <gapDepth val="150"/>
        <shape val="box"/>
        <axId val="828763520"/>
        <axId val="828753184"/>
      </bar3DChart>
      <catAx>
        <axId val="828763520"/>
        <scaling>
          <orientation val="minMax"/>
        </scaling>
        <delete val="0"/>
        <axPos val="b"/>
        <numFmt formatCode="General" sourceLinked="0"/>
        <majorTickMark val="out"/>
        <minorTickMark val="none"/>
        <tickLblPos val="nextTo"/>
        <spPr>
          <a:noFill xmlns:a="http://schemas.openxmlformats.org/drawingml/2006/main"/>
          <a:ln xmlns:a="http://schemas.openxmlformats.org/drawingml/2006/main">
            <a:solidFill>
              <a:sysClr val="windowText" lastClr="000000"/>
            </a:solidFill>
            <a:prstDash val="solid"/>
          </a:ln>
        </spPr>
        <txPr>
          <a:bodyPr xmlns:a="http://schemas.openxmlformats.org/drawingml/2006/main" rot="-1740000" spcFirstLastPara="1" vertOverflow="ellipsis" wrap="square" anchor="ctr" anchorCtr="1"/>
          <a:lstStyle xmlns:a="http://schemas.openxmlformats.org/drawingml/2006/main"/>
          <a:p xmlns:a="http://schemas.openxmlformats.org/drawingml/2006/main">
            <a:pPr>
              <a:defRPr sz="1200" b="1" i="0" strike="noStrike" kern="1200" baseline="0">
                <a:solidFill>
                  <a:sysClr val="windowText" lastClr="000000"/>
                </a:solidFill>
                <a:latin typeface="+mn-lt"/>
                <a:ea typeface="+mn-ea"/>
                <a:cs typeface="+mn-cs"/>
              </a:defRPr>
            </a:pPr>
            <a:r>
              <a:t/>
            </a:r>
            <a:endParaRPr lang="es-CO"/>
          </a:p>
        </txPr>
        <crossAx val="828753184"/>
        <crosses val="autoZero"/>
        <auto val="1"/>
        <lblAlgn val="ctr"/>
        <lblOffset val="100"/>
        <noMultiLvlLbl val="0"/>
      </catAx>
      <valAx>
        <axId val="828753184"/>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8287635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strRef>
              <f>'ATH-5'!$C$49</f>
              <strCache>
                <ptCount val="1"/>
                <pt idx="0">
                  <v xml:space="preserve">VALOR </v>
                </pt>
              </strCache>
            </strRef>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'ATH-5'!$D$46:$E$46</f>
              <strCache>
                <ptCount val="2"/>
                <pt idx="0">
                  <v>JUNIO</v>
                </pt>
                <pt idx="1">
                  <v>DICIEMBRE</v>
                </pt>
              </strCache>
            </strRef>
          </cat>
          <val>
            <numRef>
              <f>'ATH-5'!$D$49:$E$49</f>
              <numCache>
                <formatCode>0%</formatCode>
                <ptCount val="2"/>
                <pt idx="0">
                  <formatCode>0.0%</formatCode>
                  <v>0.9285714285714286</v>
                </pt>
                <pt idx="1">
                  <v>0</v>
                </pt>
              </numCache>
            </numRef>
          </val>
        </ser>
        <ser>
          <idx val="1"/>
          <order val="1"/>
          <tx>
            <strRef>
              <f>'ATH-5'!$C$50</f>
              <strCache>
                <ptCount val="1"/>
                <pt idx="0">
                  <v>META PONDERADA</v>
                </pt>
              </strCache>
            </strRef>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900" b="1" i="0" strike="noStrike" kern="1200" baseline="0">
                    <a:solidFill>
                      <a:sysClr val="windowText" lastClr="000000"/>
                    </a:solidFill>
                    <a:latin typeface="+mn-lt"/>
                    <a:ea typeface="+mn-ea"/>
                    <a:cs typeface="+mn-cs"/>
                  </a:defRPr>
                </a:pPr>
                <a:r>
                  <a:t/>
                </a:r>
                <a:endParaRPr lang="es-CO"/>
              </a:p>
            </txPr>
            <showLegendKey val="0"/>
            <showVal val="1"/>
            <showCatName val="0"/>
            <showSerName val="0"/>
            <showPercent val="0"/>
            <showBubbleSize val="0"/>
            <showLeaderLines val="0"/>
          </dLbls>
          <cat>
            <strRef>
              <f>'ATH-5'!$D$46:$E$46</f>
              <strCache>
                <ptCount val="2"/>
                <pt idx="0">
                  <v>JUNIO</v>
                </pt>
                <pt idx="1">
                  <v>DICIEMBRE</v>
                </pt>
              </strCache>
            </strRef>
          </cat>
          <val>
            <numRef>
              <f>'ATH-5'!$D$50:$E$50</f>
              <numCache>
                <formatCode>0%</formatCode>
                <ptCount val="2"/>
                <pt idx="0">
                  <v>0.6</v>
                </pt>
                <pt idx="1">
                  <v>0.6</v>
                </pt>
              </numCache>
            </numRef>
          </val>
        </ser>
        <dLbls>
          <showLegendKey val="0"/>
          <showVal val="0"/>
          <showCatName val="0"/>
          <showSerName val="0"/>
          <showPercent val="0"/>
          <showBubbleSize val="0"/>
        </dLbls>
        <gapWidth val="150"/>
        <gapDepth val="150"/>
        <shape val="box"/>
        <axId val="828763520"/>
        <axId val="828753184"/>
      </bar3DChart>
      <catAx>
        <axId val="828763520"/>
        <scaling>
          <orientation val="minMax"/>
        </scaling>
        <delete val="0"/>
        <axPos val="b"/>
        <numFmt formatCode="General" sourceLinked="0"/>
        <majorTickMark val="out"/>
        <minorTickMark val="none"/>
        <tickLblPos val="nextTo"/>
        <spPr>
          <a:noFill xmlns:a="http://schemas.openxmlformats.org/drawingml/2006/main"/>
          <a:ln xmlns:a="http://schemas.openxmlformats.org/drawingml/2006/main">
            <a:solidFill>
              <a:sysClr val="windowText" lastClr="000000"/>
            </a:solidFill>
            <a:prstDash val="solid"/>
          </a:ln>
        </spPr>
        <txPr>
          <a:bodyPr xmlns:a="http://schemas.openxmlformats.org/drawingml/2006/main" rot="-1740000" spcFirstLastPara="1" vertOverflow="ellipsis" wrap="square" anchor="ctr" anchorCtr="1"/>
          <a:lstStyle xmlns:a="http://schemas.openxmlformats.org/drawingml/2006/main"/>
          <a:p xmlns:a="http://schemas.openxmlformats.org/drawingml/2006/main">
            <a:pPr>
              <a:defRPr sz="1200" b="1" i="0" strike="noStrike" kern="1200" baseline="0">
                <a:solidFill>
                  <a:sysClr val="windowText" lastClr="000000"/>
                </a:solidFill>
                <a:latin typeface="+mn-lt"/>
                <a:ea typeface="+mn-ea"/>
                <a:cs typeface="+mn-cs"/>
              </a:defRPr>
            </a:pPr>
            <a:r>
              <a:t/>
            </a:r>
            <a:endParaRPr lang="es-CO"/>
          </a:p>
        </txPr>
        <crossAx val="828753184"/>
        <crosses val="autoZero"/>
        <auto val="1"/>
        <lblAlgn val="ctr"/>
        <lblOffset val="100"/>
        <noMultiLvlLbl val="0"/>
      </catAx>
      <valAx>
        <axId val="828753184"/>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0%" sourceLinked="1"/>
        <majorTickMark val="none"/>
        <minorTickMark val="none"/>
        <tickLblPos val="nextTo"/>
        <crossAx val="8287635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6.png" Id="rId2"/><Relationship Type="http://schemas.openxmlformats.org/officeDocument/2006/relationships/image" Target="/xl/media/image7.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8.png" Id="rId2"/><Relationship Type="http://schemas.openxmlformats.org/officeDocument/2006/relationships/image" Target="/xl/media/image9.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10.png" Id="rId2"/><Relationship Type="http://schemas.openxmlformats.org/officeDocument/2006/relationships/image" Target="/xl/media/image11.png" Id="rId3"/></Relationships>
</file>

<file path=xl/drawings/_rels/drawing5.xml.rels><Relationships xmlns="http://schemas.openxmlformats.org/package/2006/relationships"><Relationship Type="http://schemas.openxmlformats.org/officeDocument/2006/relationships/chart" Target="/xl/charts/chart4.xml" Id="rId1"/><Relationship Type="http://schemas.openxmlformats.org/officeDocument/2006/relationships/image" Target="/xl/media/image12.png" Id="rId2"/><Relationship Type="http://schemas.openxmlformats.org/officeDocument/2006/relationships/image" Target="/xl/media/image13.png" Id="rId3"/></Relationships>
</file>

<file path=xl/drawings/_rels/drawing6.xml.rels><Relationships xmlns="http://schemas.openxmlformats.org/package/2006/relationships"><Relationship Type="http://schemas.openxmlformats.org/officeDocument/2006/relationships/image" Target="/xl/media/image14.png" Id="rId1"/></Relationships>
</file>

<file path=xl/drawings/drawing1.xml><?xml version="1.0" encoding="utf-8"?>
<wsDr xmlns="http://schemas.openxmlformats.org/drawingml/2006/spreadsheetDrawing">
  <twoCellAnchor editAs="oneCell">
    <from>
      <col>1</col>
      <colOff>1135380</colOff>
      <row>1</row>
      <rowOff>53340</rowOff>
    </from>
    <to>
      <col>2</col>
      <colOff>103990</colOff>
      <row>4</row>
      <rowOff>147492</rowOff>
    </to>
    <pic>
      <nvPicPr>
        <cNvPr id="7" name="Imagen 6"/>
        <cNvPicPr>
          <a:picLocks xmlns:a="http://schemas.openxmlformats.org/drawingml/2006/main" noChangeAspect="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1234440" y="236220"/>
          <a:ext cx="439270" cy="665652"/>
        </a:xfrm>
        <a:prstGeom xmlns:a="http://schemas.openxmlformats.org/drawingml/2006/main" prst="rect">
          <avLst/>
        </a:prstGeom>
        <a:ln xmlns:a="http://schemas.openxmlformats.org/drawingml/2006/main">
          <a:prstDash val="solid"/>
        </a:ln>
      </spPr>
    </pic>
    <clientData/>
  </twoCellAnchor>
  <oneCellAnchor>
    <from>
      <col>20</col>
      <colOff>238124</colOff>
      <row>13</row>
      <rowOff>107156</rowOff>
    </from>
    <ext cx="440373" cy="440373"/>
    <pic>
      <nvPicPr>
        <cNvPr id="3" name="Imagen 2">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845884" y="2629376"/>
          <a:ext cx="440373" cy="440373"/>
        </a:xfrm>
        <a:prstGeom xmlns:a="http://schemas.openxmlformats.org/drawingml/2006/main" prst="rect">
          <avLst/>
        </a:prstGeom>
        <a:ln xmlns:a="http://schemas.openxmlformats.org/drawingml/2006/main">
          <a:prstDash val="solid"/>
        </a:ln>
      </spPr>
    </pic>
    <clientData/>
  </oneCellAnchor>
  <oneCellAnchor>
    <from>
      <col>20</col>
      <colOff>214312</colOff>
      <row>14</row>
      <rowOff>107156</rowOff>
    </from>
    <ext cx="440373" cy="440373"/>
    <pic>
      <nvPicPr>
        <cNvPr id="4" name="Imagen 3">
          <a:hlinkClick xmlns:a="http://schemas.openxmlformats.org/drawingml/2006/main" xmlns:r="http://schemas.openxmlformats.org/officeDocument/2006/relationships" r:id="rId3"/>
        </cNvPr>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31822072" y="5494496"/>
          <a:ext cx="440373" cy="440373"/>
        </a:xfrm>
        <a:prstGeom xmlns:a="http://schemas.openxmlformats.org/drawingml/2006/main" prst="rect">
          <avLst/>
        </a:prstGeom>
        <a:ln xmlns:a="http://schemas.openxmlformats.org/drawingml/2006/main">
          <a:prstDash val="solid"/>
        </a:ln>
      </spPr>
    </pic>
    <clientData/>
  </oneCellAnchor>
  <oneCellAnchor>
    <from>
      <col>20</col>
      <colOff>226219</colOff>
      <row>15</row>
      <rowOff>142873</rowOff>
    </from>
    <ext cx="440373" cy="440373"/>
    <pic>
      <nvPicPr>
        <cNvPr id="5" name="Imagen 4">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31833979" y="8936353"/>
          <a:ext cx="440373" cy="440373"/>
        </a:xfrm>
        <a:prstGeom xmlns:a="http://schemas.openxmlformats.org/drawingml/2006/main" prst="rect">
          <avLst/>
        </a:prstGeom>
        <a:ln xmlns:a="http://schemas.openxmlformats.org/drawingml/2006/main">
          <a:prstDash val="solid"/>
        </a:ln>
      </spPr>
    </pic>
    <clientData/>
  </oneCellAnchor>
  <oneCellAnchor>
    <from>
      <col>20</col>
      <colOff>226219</colOff>
      <row>16</row>
      <rowOff>142873</rowOff>
    </from>
    <ext cx="440373" cy="440373"/>
    <pic>
      <nvPicPr>
        <cNvPr id="6" name="Imagen 5">
          <a:hlinkClick xmlns:a="http://schemas.openxmlformats.org/drawingml/2006/main" xmlns:r="http://schemas.openxmlformats.org/officeDocument/2006/relationships" r:id="rId5"/>
        </cNvPr>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31849219" y="8982073"/>
          <a:ext cx="440373" cy="440373"/>
        </a:xfrm>
        <a:prstGeom xmlns:a="http://schemas.openxmlformats.org/drawingml/2006/main" prst="rect">
          <avLst/>
        </a:prstGeom>
        <a:ln xmlns:a="http://schemas.openxmlformats.org/drawingml/2006/main">
          <a:prstDash val="solid"/>
        </a:ln>
      </spPr>
    </pic>
    <clientData/>
  </oneCellAnchor>
</wsDr>
</file>

<file path=xl/drawings/drawing2.xml><?xml version="1.0" encoding="utf-8"?>
<wsDr xmlns="http://schemas.openxmlformats.org/drawingml/2006/spreadsheetDrawing">
  <twoCellAnchor editAs="absolute">
    <from>
      <col>2</col>
      <colOff>9525</colOff>
      <row>26</row>
      <rowOff>42861</rowOff>
    </from>
    <to>
      <col>8</col>
      <colOff>614972</colOff>
      <row>38</row>
      <rowOff>23920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1059180</colOff>
      <row>4</row>
      <rowOff>76200</rowOff>
    </from>
    <to>
      <col>2</col>
      <colOff>1497362</colOff>
      <row>7</row>
      <rowOff>163821</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783080" y="762000"/>
          <a:ext cx="438182" cy="681981"/>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absolute">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1104900</colOff>
      <row>4</row>
      <rowOff>76200</rowOff>
    </from>
    <to>
      <col>2</col>
      <colOff>1543082</colOff>
      <row>7</row>
      <rowOff>163821</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828800" y="762000"/>
          <a:ext cx="438182" cy="681981"/>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absolute">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1066800</colOff>
      <row>4</row>
      <rowOff>60960</rowOff>
    </from>
    <to>
      <col>2</col>
      <colOff>1504982</colOff>
      <row>7</row>
      <rowOff>148581</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790700" y="746760"/>
          <a:ext cx="438182" cy="681981"/>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absolute">
    <from>
      <col>2</col>
      <colOff>9525</colOff>
      <row>26</row>
      <rowOff>42861</rowOff>
    </from>
    <to>
      <col>8</col>
      <colOff>781049</colOff>
      <row>38</row>
      <rowOff>266699</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56636" y="157857"/>
          <a:ext cx="661965" cy="443275"/>
        </a:xfrm>
        <a:prstGeom xmlns:a="http://schemas.openxmlformats.org/drawingml/2006/main" prst="rect">
          <avLst/>
        </a:prstGeom>
        <a:ln xmlns:a="http://schemas.openxmlformats.org/drawingml/2006/main">
          <a:prstDash val="solid"/>
        </a:ln>
      </spPr>
    </pic>
    <clientData/>
  </twoCellAnchor>
  <twoCellAnchor editAs="oneCell">
    <from>
      <col>2</col>
      <colOff>1048871</colOff>
      <row>4</row>
      <rowOff>80683</rowOff>
    </from>
    <to>
      <col>2</col>
      <colOff>1488141</colOff>
      <row>7</row>
      <rowOff>146260</rowOff>
    </to>
    <pic>
      <nvPicPr>
        <cNvPr id="5" name="Imagen 4"/>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775012" y="762001"/>
          <a:ext cx="439270" cy="657247"/>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220980</colOff>
      <row>1</row>
      <rowOff>144780</rowOff>
    </from>
    <to>
      <col>1</col>
      <colOff>659162</colOff>
      <row>4</row>
      <rowOff>34281</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94360" y="327660"/>
          <a:ext cx="438182" cy="681981"/>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ESTUDIANTE/Downloads/ESGr027_V8%20(1).xlsm"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Paola%20M/Downloads/ESGr027_V7.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TEM"/>
      <sheetName val="MATRIZ DE INDICADORES"/>
      <sheetName val="----1"/>
      <sheetName val="----2"/>
      <sheetName val="ACTUALIZACIONES"/>
      <sheetName val="ESGr027_V7"/>
    </sheetNames>
    <definedNames>
      <definedName name="PORCENTAJE"/>
      <definedName name="RELATIVO"/>
    </definedNames>
    <sheetDataSet>
      <sheetData sheetId="0" refreshError="1"/>
      <sheetData sheetId="1"/>
      <sheetData sheetId="2">
        <row r="46">
          <cell r="D46" t="str"/>
        </row>
      </sheetData>
      <sheetData sheetId="3">
        <row r="46">
          <cell r="D46">
            <v>2023</v>
          </cell>
        </row>
      </sheetData>
      <sheetData sheetId="4"/>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6">
    <tabColor rgb="FF0F3D38"/>
    <outlinePr summaryBelow="1" summaryRight="1"/>
    <pageSetUpPr fitToPage="1"/>
  </sheetPr>
  <dimension ref="A1:AU63"/>
  <sheetViews>
    <sheetView tabSelected="1" view="pageBreakPreview" zoomScale="40" zoomScaleNormal="40" zoomScaleSheetLayoutView="40" workbookViewId="0">
      <selection activeCell="J17" sqref="J17"/>
    </sheetView>
  </sheetViews>
  <sheetFormatPr baseColWidth="10" defaultColWidth="11.44140625" defaultRowHeight="14.4"/>
  <cols>
    <col width="1.44140625" customWidth="1" style="22" min="1" max="1"/>
    <col width="21.44140625" customWidth="1" style="108" min="2" max="2"/>
    <col width="20.44140625" customWidth="1" style="110" min="3" max="3"/>
    <col width="33.5546875" customWidth="1" style="109" min="4" max="4"/>
    <col width="26.5546875" customWidth="1" style="108" min="5" max="6"/>
    <col width="30.5546875" customWidth="1" style="108" min="7" max="7"/>
    <col width="20.44140625" customWidth="1" style="110" min="8" max="12"/>
    <col width="62.44140625" customWidth="1" style="110" min="13" max="13"/>
    <col width="27.5546875" customWidth="1" style="110" min="14" max="14"/>
    <col width="36.44140625" customWidth="1" style="110" min="15" max="15"/>
    <col width="20.44140625" customWidth="1" style="110" min="16" max="17"/>
    <col width="22.44140625" customWidth="1" style="111" min="18" max="18"/>
    <col width="16.44140625" customWidth="1" style="22" min="19" max="19"/>
    <col width="18.44140625" customWidth="1" style="112" min="20" max="20"/>
    <col width="13" customWidth="1" style="22" min="21" max="21"/>
    <col width="1.44140625" customWidth="1" style="107" min="22" max="22"/>
    <col width="11.44140625" customWidth="1" style="22" min="23" max="47"/>
    <col width="11.44140625" customWidth="1" style="79" min="48" max="16384"/>
  </cols>
  <sheetData>
    <row r="1">
      <c r="A1" s="72" t="n"/>
      <c r="B1" s="73" t="n"/>
      <c r="C1" s="74" t="n"/>
      <c r="D1" s="75" t="n"/>
      <c r="E1" s="73" t="n"/>
      <c r="F1" s="73" t="n"/>
      <c r="G1" s="73" t="n"/>
      <c r="H1" s="74" t="n"/>
      <c r="I1" s="74" t="n"/>
      <c r="J1" s="74" t="n"/>
      <c r="K1" s="74" t="n"/>
      <c r="L1" s="74" t="n"/>
      <c r="M1" s="74" t="n"/>
      <c r="N1" s="74" t="n"/>
      <c r="O1" s="74" t="n"/>
      <c r="P1" s="74" t="n"/>
      <c r="Q1" s="74" t="n"/>
      <c r="R1" s="76" t="n"/>
      <c r="S1" s="72" t="n"/>
      <c r="T1" s="77" t="n"/>
      <c r="U1" s="72" t="n"/>
      <c r="V1" s="78" t="n"/>
    </row>
    <row r="2" ht="15" customHeight="1">
      <c r="A2" s="72" t="n"/>
      <c r="B2" s="301" t="n"/>
      <c r="C2" s="302" t="n"/>
      <c r="D2" s="151" t="inlineStr">
        <is>
          <t>MACROPROCESO ESTRATÉGICO</t>
        </is>
      </c>
      <c r="E2" s="303" t="n"/>
      <c r="F2" s="303" t="n"/>
      <c r="G2" s="303" t="n"/>
      <c r="H2" s="303" t="n"/>
      <c r="I2" s="303" t="n"/>
      <c r="J2" s="303" t="n"/>
      <c r="K2" s="303" t="n"/>
      <c r="L2" s="303" t="n"/>
      <c r="M2" s="303" t="n"/>
      <c r="N2" s="303" t="n"/>
      <c r="O2" s="303" t="n"/>
      <c r="P2" s="303" t="n"/>
      <c r="Q2" s="303" t="n"/>
      <c r="R2" s="304" t="n"/>
      <c r="S2" s="153" t="inlineStr">
        <is>
          <t>CÓDIGO: ESGr027</t>
        </is>
      </c>
      <c r="T2" s="305" t="n"/>
      <c r="U2" s="306" t="n"/>
      <c r="V2" s="78" t="n"/>
    </row>
    <row r="3" ht="15" customHeight="1">
      <c r="A3" s="72" t="n"/>
      <c r="B3" s="307" t="n"/>
      <c r="D3" s="151" t="inlineStr">
        <is>
          <t>PROCESO GESTIÓN SISTEMAS INTEGRADOS - CALIDAD</t>
        </is>
      </c>
      <c r="E3" s="303" t="n"/>
      <c r="F3" s="303" t="n"/>
      <c r="G3" s="303" t="n"/>
      <c r="H3" s="303" t="n"/>
      <c r="I3" s="303" t="n"/>
      <c r="J3" s="303" t="n"/>
      <c r="K3" s="303" t="n"/>
      <c r="L3" s="303" t="n"/>
      <c r="M3" s="303" t="n"/>
      <c r="N3" s="303" t="n"/>
      <c r="O3" s="303" t="n"/>
      <c r="P3" s="303" t="n"/>
      <c r="Q3" s="303" t="n"/>
      <c r="R3" s="304" t="n"/>
      <c r="S3" s="153" t="inlineStr">
        <is>
          <t>VERSIÓN: 10</t>
        </is>
      </c>
      <c r="T3" s="305" t="n"/>
      <c r="U3" s="306" t="n"/>
      <c r="V3" s="78" t="n"/>
    </row>
    <row r="4" ht="15" customHeight="1">
      <c r="A4" s="72" t="n"/>
      <c r="B4" s="307" t="n"/>
      <c r="D4" s="151" t="inlineStr">
        <is>
          <t>MATRIZ Y FICHA DE MEDICIÓN DE INDICADORES Y SEGUIMIENTO A LOS PROCESOS DE GESTIÓN</t>
        </is>
      </c>
      <c r="E4" s="308" t="n"/>
      <c r="F4" s="308" t="n"/>
      <c r="G4" s="308" t="n"/>
      <c r="H4" s="308" t="n"/>
      <c r="I4" s="308" t="n"/>
      <c r="J4" s="308" t="n"/>
      <c r="K4" s="308" t="n"/>
      <c r="L4" s="308" t="n"/>
      <c r="M4" s="308" t="n"/>
      <c r="N4" s="308" t="n"/>
      <c r="O4" s="308" t="n"/>
      <c r="P4" s="308" t="n"/>
      <c r="Q4" s="308" t="n"/>
      <c r="R4" s="309" t="n"/>
      <c r="S4" s="153" t="inlineStr">
        <is>
          <t>VIGENCIA: 2026-02-26</t>
        </is>
      </c>
      <c r="T4" s="305" t="n"/>
      <c r="U4" s="306" t="n"/>
      <c r="V4" s="78" t="n"/>
    </row>
    <row r="5" ht="15" customHeight="1">
      <c r="A5" s="72" t="n"/>
      <c r="B5" s="310" t="n"/>
      <c r="C5" s="311" t="n"/>
      <c r="D5" s="312" t="n"/>
      <c r="E5" s="313" t="n"/>
      <c r="F5" s="313" t="n"/>
      <c r="G5" s="313" t="n"/>
      <c r="H5" s="313" t="n"/>
      <c r="I5" s="313" t="n"/>
      <c r="J5" s="313" t="n"/>
      <c r="K5" s="313" t="n"/>
      <c r="L5" s="313" t="n"/>
      <c r="M5" s="313" t="n"/>
      <c r="N5" s="313" t="n"/>
      <c r="O5" s="313" t="n"/>
      <c r="P5" s="313" t="n"/>
      <c r="Q5" s="313" t="n"/>
      <c r="R5" s="314" t="n"/>
      <c r="S5" s="153" t="inlineStr">
        <is>
          <t>PÁGINA: 1 de 6</t>
        </is>
      </c>
      <c r="T5" s="305" t="n"/>
      <c r="U5" s="306" t="n"/>
      <c r="V5" s="78" t="n"/>
    </row>
    <row r="6" ht="11.25" customHeight="1">
      <c r="A6" s="72" t="n"/>
      <c r="B6" s="80" t="n"/>
      <c r="C6" s="74" t="n"/>
      <c r="D6" s="75" t="n"/>
      <c r="E6" s="73" t="n"/>
      <c r="F6" s="73" t="n"/>
      <c r="G6" s="73" t="n"/>
      <c r="H6" s="74" t="n"/>
      <c r="I6" s="74" t="n"/>
      <c r="J6" s="74" t="n"/>
      <c r="K6" s="74" t="n"/>
      <c r="L6" s="74" t="n"/>
      <c r="M6" s="74" t="n"/>
      <c r="N6" s="74" t="n"/>
      <c r="O6" s="74" t="n"/>
      <c r="P6" s="74" t="n"/>
      <c r="Q6" s="74" t="n"/>
      <c r="R6" s="76" t="n"/>
      <c r="S6" s="72" t="n"/>
      <c r="T6" s="77" t="n"/>
      <c r="U6" s="72" t="n"/>
      <c r="V6" s="78" t="n"/>
    </row>
    <row r="7" ht="15" customHeight="1">
      <c r="A7" s="72" t="n"/>
      <c r="B7" s="80" t="n"/>
      <c r="C7" s="74" t="n"/>
      <c r="D7" s="75" t="n"/>
      <c r="E7" s="73" t="n"/>
      <c r="F7" s="73" t="n"/>
      <c r="G7" s="73" t="n"/>
      <c r="H7" s="74" t="n"/>
      <c r="I7" s="74" t="n"/>
      <c r="J7" s="74" t="n"/>
      <c r="K7" s="74" t="n"/>
      <c r="L7" s="74" t="n"/>
      <c r="M7" s="74" t="n"/>
      <c r="N7" s="74" t="n"/>
      <c r="O7" s="74" t="n"/>
      <c r="P7" s="74" t="n"/>
      <c r="Q7" s="134" t="inlineStr">
        <is>
          <t>FECHA DE ACTUALIZACIÓN:</t>
        </is>
      </c>
      <c r="R7" s="315" t="n"/>
      <c r="S7" s="21" t="inlineStr">
        <is>
          <t>AÑO</t>
        </is>
      </c>
      <c r="T7" s="21" t="inlineStr">
        <is>
          <t>MES</t>
        </is>
      </c>
      <c r="U7" s="21" t="inlineStr">
        <is>
          <t>DÍA</t>
        </is>
      </c>
      <c r="V7" s="78" t="n"/>
    </row>
    <row r="8" ht="15" customHeight="1">
      <c r="A8" s="72" t="n"/>
      <c r="B8" s="80" t="n"/>
      <c r="C8" s="74" t="n"/>
      <c r="D8" s="75" t="n"/>
      <c r="E8" s="73" t="n"/>
      <c r="F8" s="73" t="n"/>
      <c r="G8" s="73" t="n"/>
      <c r="H8" s="74" t="n"/>
      <c r="I8" s="74" t="n"/>
      <c r="J8" s="74" t="n"/>
      <c r="K8" s="74" t="n"/>
      <c r="L8" s="74" t="n"/>
      <c r="M8" s="74" t="n"/>
      <c r="N8" s="74" t="n"/>
      <c r="O8" s="74" t="n"/>
      <c r="P8" s="74" t="n"/>
      <c r="Q8" s="316" t="n"/>
      <c r="R8" s="317" t="n"/>
      <c r="S8" s="81" t="n">
        <v>2026</v>
      </c>
      <c r="T8" s="81" t="n">
        <v>2</v>
      </c>
      <c r="U8" s="81" t="n">
        <v>18</v>
      </c>
      <c r="V8" s="78" t="n"/>
    </row>
    <row r="9" ht="11.25" customHeight="1">
      <c r="A9" s="72" t="n"/>
      <c r="B9" s="80" t="n"/>
      <c r="C9" s="74" t="n"/>
      <c r="D9" s="75" t="n"/>
      <c r="E9" s="73" t="n"/>
      <c r="F9" s="73" t="n"/>
      <c r="G9" s="73" t="n"/>
      <c r="H9" s="74" t="n"/>
      <c r="I9" s="74" t="n"/>
      <c r="J9" s="74" t="n"/>
      <c r="K9" s="74" t="n"/>
      <c r="L9" s="74" t="n"/>
      <c r="M9" s="74" t="n"/>
      <c r="N9" s="74" t="n"/>
      <c r="O9" s="74" t="n"/>
      <c r="P9" s="74" t="n"/>
      <c r="Q9" s="74" t="n"/>
      <c r="R9" s="76" t="n"/>
      <c r="S9" s="74" t="n"/>
      <c r="T9" s="74" t="n"/>
      <c r="U9" s="74" t="n"/>
      <c r="V9" s="78" t="n"/>
    </row>
    <row r="10">
      <c r="A10" s="72" t="n"/>
      <c r="B10" s="318" t="inlineStr">
        <is>
          <t>ALINEACIÓN DE LOS INDICADORES CON LOS DOCUMENTOS ESTRATÉGICOS Y LOS OBJETIVOS DE LOS SISTEMAS DE GESTIÓN</t>
        </is>
      </c>
      <c r="C10" s="302" t="n"/>
      <c r="D10" s="302" t="n"/>
      <c r="E10" s="302" t="n"/>
      <c r="F10" s="302" t="n"/>
      <c r="G10" s="302" t="n"/>
      <c r="H10" s="302" t="n"/>
      <c r="I10" s="302" t="n"/>
      <c r="J10" s="302" t="n"/>
      <c r="K10" s="302" t="n"/>
      <c r="L10" s="302" t="n"/>
      <c r="M10" s="302" t="n"/>
      <c r="N10" s="302" t="n"/>
      <c r="O10" s="302" t="n"/>
      <c r="P10" s="302" t="n"/>
      <c r="Q10" s="302" t="n"/>
      <c r="R10" s="302" t="n"/>
      <c r="S10" s="302" t="n"/>
      <c r="T10" s="302" t="n"/>
      <c r="U10" s="319" t="n"/>
      <c r="V10" s="78" t="n"/>
    </row>
    <row r="11">
      <c r="A11" s="72" t="n"/>
      <c r="B11" s="310" t="n"/>
      <c r="C11" s="311" t="n"/>
      <c r="D11" s="311" t="n"/>
      <c r="E11" s="311" t="n"/>
      <c r="F11" s="311" t="n"/>
      <c r="G11" s="311" t="n"/>
      <c r="H11" s="311" t="n"/>
      <c r="I11" s="311" t="n"/>
      <c r="J11" s="311" t="n"/>
      <c r="K11" s="311" t="n"/>
      <c r="L11" s="311" t="n"/>
      <c r="M11" s="311" t="n"/>
      <c r="N11" s="311" t="n"/>
      <c r="O11" s="311" t="n"/>
      <c r="P11" s="311" t="n"/>
      <c r="Q11" s="311" t="n"/>
      <c r="R11" s="311" t="n"/>
      <c r="S11" s="311" t="n"/>
      <c r="T11" s="311" t="n"/>
      <c r="U11" s="320" t="n"/>
      <c r="V11" s="78" t="n"/>
    </row>
    <row r="12" ht="44.25" customFormat="1" customHeight="1" s="84">
      <c r="A12" s="82" t="n"/>
      <c r="B12" s="39" t="inlineStr">
        <is>
          <t>PROCESO GESTIÓN</t>
        </is>
      </c>
      <c r="C12" s="39" t="inlineStr">
        <is>
          <t>FRENTES DEL PLAN ESTRATÉGICO</t>
        </is>
      </c>
      <c r="D12" s="20" t="inlineStr">
        <is>
          <t>LINEAMIENTOS DE LA POLÍTICA DEL SISTEMA DE GESTIÓN</t>
        </is>
      </c>
      <c r="E12" s="20" t="inlineStr">
        <is>
          <t>OBJETIVOS  DEL SISTEMA DE GESTIÓN</t>
        </is>
      </c>
      <c r="F12" s="39" t="inlineStr">
        <is>
          <t>OBJETIVO GENERAL DEL PROCESO</t>
        </is>
      </c>
      <c r="G12" s="39" t="inlineStr">
        <is>
          <t>OBJETIVOS ESPECÍFICOS</t>
        </is>
      </c>
      <c r="H12" s="39" t="inlineStr">
        <is>
          <t>NOMBRE INDICADOR</t>
        </is>
      </c>
      <c r="I12" s="39" t="inlineStr">
        <is>
          <t>FÓRMULA</t>
        </is>
      </c>
      <c r="J12" s="39" t="inlineStr">
        <is>
          <t>TIPO DE INDICADOR</t>
        </is>
      </c>
      <c r="K12" s="39" t="inlineStr">
        <is>
          <t>FRECUENCIA MEDICIÓN</t>
        </is>
      </c>
      <c r="L12" s="321" t="inlineStr">
        <is>
          <t>META</t>
        </is>
      </c>
      <c r="M12" s="322" t="inlineStr">
        <is>
          <t>ACTIVIDAD(ES) A DESARROLLAR</t>
        </is>
      </c>
      <c r="N12" s="323" t="inlineStr">
        <is>
          <t>RESPONSABLE DE LA ACTIVIDAD</t>
        </is>
      </c>
      <c r="O12" s="322" t="inlineStr">
        <is>
          <t>¿QUÉ RECURSOS SE REQUIEREN?</t>
        </is>
      </c>
      <c r="P12" s="324" t="inlineStr">
        <is>
          <t>FECHA EJECUCIÓN DE ACTIVIDADES</t>
        </is>
      </c>
      <c r="Q12" s="39" t="inlineStr">
        <is>
          <t>EVIDENCIA</t>
        </is>
      </c>
      <c r="R12" s="39" t="inlineStr">
        <is>
          <t>¿CUÁNDO FINALIZARÁ?</t>
        </is>
      </c>
      <c r="S12" s="39" t="inlineStr">
        <is>
          <t xml:space="preserve">RESULTADO </t>
        </is>
      </c>
      <c r="T12" s="39" t="inlineStr">
        <is>
          <t>NIVEL OBTENIDO</t>
        </is>
      </c>
      <c r="U12" s="39" t="inlineStr">
        <is>
          <t>ACCESO</t>
        </is>
      </c>
      <c r="V12" s="78" t="n"/>
      <c r="W12" s="83" t="n"/>
      <c r="X12" s="83" t="n"/>
      <c r="Y12" s="83" t="n"/>
      <c r="Z12" s="83" t="n"/>
      <c r="AA12" s="83" t="n"/>
      <c r="AB12" s="83" t="n"/>
      <c r="AC12" s="83" t="n"/>
      <c r="AD12" s="83" t="n"/>
      <c r="AE12" s="83" t="n"/>
      <c r="AF12" s="83" t="n"/>
      <c r="AG12" s="83" t="n"/>
      <c r="AH12" s="83" t="n"/>
      <c r="AI12" s="83" t="n"/>
      <c r="AJ12" s="83" t="n"/>
      <c r="AK12" s="83" t="n"/>
      <c r="AL12" s="83" t="n"/>
      <c r="AM12" s="83" t="n"/>
      <c r="AN12" s="83" t="n"/>
      <c r="AO12" s="83" t="n"/>
      <c r="AP12" s="83" t="n"/>
      <c r="AQ12" s="83" t="n"/>
      <c r="AR12" s="83" t="n"/>
      <c r="AS12" s="83" t="n"/>
      <c r="AT12" s="83" t="n"/>
      <c r="AU12" s="83" t="n"/>
    </row>
    <row r="13" ht="44.25" customFormat="1" customHeight="1" s="84">
      <c r="A13" s="82" t="n"/>
      <c r="B13" s="325" t="n"/>
      <c r="C13" s="325" t="n"/>
      <c r="D13" s="113" t="inlineStr">
        <is>
          <t>CALIDAD</t>
        </is>
      </c>
      <c r="E13" s="113" t="inlineStr">
        <is>
          <t>CALIDAD</t>
        </is>
      </c>
      <c r="F13" s="325" t="n"/>
      <c r="G13" s="325" t="n"/>
      <c r="H13" s="325" t="n"/>
      <c r="I13" s="325" t="n"/>
      <c r="J13" s="325" t="n"/>
      <c r="K13" s="325" t="n"/>
      <c r="L13" s="310" t="n"/>
      <c r="M13" s="326" t="n"/>
      <c r="N13" s="311" t="n"/>
      <c r="O13" s="326" t="n"/>
      <c r="P13" s="320" t="n"/>
      <c r="Q13" s="325" t="n"/>
      <c r="R13" s="325" t="n"/>
      <c r="S13" s="325" t="n"/>
      <c r="T13" s="325" t="n"/>
      <c r="U13" s="325" t="n"/>
      <c r="V13" s="78" t="n"/>
      <c r="W13" s="83" t="n"/>
      <c r="X13" s="83" t="n"/>
      <c r="Y13" s="83" t="n"/>
      <c r="Z13" s="83" t="n"/>
      <c r="AA13" s="83" t="n"/>
      <c r="AB13" s="83" t="n"/>
      <c r="AC13" s="83" t="n"/>
      <c r="AD13" s="83" t="n"/>
      <c r="AE13" s="83" t="n"/>
      <c r="AF13" s="83" t="n"/>
      <c r="AG13" s="83" t="n"/>
      <c r="AH13" s="83" t="n"/>
      <c r="AI13" s="83" t="n"/>
      <c r="AJ13" s="83" t="n"/>
      <c r="AK13" s="83" t="n"/>
      <c r="AL13" s="83" t="n"/>
      <c r="AM13" s="83" t="n"/>
      <c r="AN13" s="83" t="n"/>
      <c r="AO13" s="83" t="n"/>
      <c r="AP13" s="83" t="n"/>
      <c r="AQ13" s="83" t="n"/>
      <c r="AR13" s="83" t="n"/>
      <c r="AS13" s="83" t="n"/>
      <c r="AT13" s="83" t="n"/>
      <c r="AU13" s="83" t="n"/>
    </row>
    <row r="14" ht="225.75" customHeight="1">
      <c r="A14" s="72" t="n"/>
      <c r="B14" s="327" t="inlineStr">
        <is>
          <t>Talento Humano</t>
        </is>
      </c>
      <c r="C14" s="53" t="inlineStr">
        <is>
          <t>Frente Estratégico 2. Comunidad universitaria agentes de mejora y transformación.</t>
        </is>
      </c>
      <c r="D14" s="327" t="inlineStr">
        <is>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is>
      </c>
      <c r="E14" s="327" t="inlineStr">
        <is>
          <t>1. Promover una misión trascendente y de impacto a través del fortalecimiento de los resultados planteados por la Universidad de Cundinamarca en sus funciones sustantivas.</t>
        </is>
      </c>
      <c r="F14" s="327" t="inlineStr">
        <is>
          <t>Proveer y mantener el Talento Humano idóneo y competente, requerido por la organización para el cumplimiento de las metas institucionales.</t>
        </is>
      </c>
      <c r="G14" s="327" t="inlineStr">
        <is>
          <t>Mantener el resultado porcentual obtenido en la vigencia inmediatamente anterior, frente al cumplimiento del Plan Estratégico para la presente vigencia, estableciendo como línea “estratégica” la adecuación del ciclo laboral (Ingreso, desarrollo y retiro) a fin de dar respuesta a los lineamientos establecidos a nivel nacional e institucional.</t>
        </is>
      </c>
      <c r="H14" s="53" t="inlineStr">
        <is>
          <t>Efectividad en las Inducciones al Puesto de Trabajo</t>
        </is>
      </c>
      <c r="I14" s="53" t="inlineStr">
        <is>
          <t xml:space="preserve">(Número de Inducciones realizadas con calificación ≥ 4/ Número de Inducciones realizadas en el periodo)*100 </t>
        </is>
      </c>
      <c r="J14" s="53" t="inlineStr">
        <is>
          <t xml:space="preserve">Eficacia </t>
        </is>
      </c>
      <c r="K14" s="53" t="inlineStr">
        <is>
          <t xml:space="preserve">Semestral </t>
        </is>
      </c>
      <c r="L14" s="54" t="n">
        <v>1</v>
      </c>
      <c r="M14" s="129" t="inlineStr">
        <is>
          <t>INGRESO:
1.1 Adecuar mecanismos de ingreso conforme a las necesidades surgidas del MEDIT, MIPG y  DAFP.
1.2 Articular acciones necesarias para la gestión de la información para los procesos de ingreso en conjunto con la Dirección de Sistemas y Tecnología y la Oficina Educación Virtual y a Distancia.
1.3 Buscar constante actualización de los mecanismos de vinculación a través de convocatorias administrativas a fin de garantizar meritocracia en el proceso. 
1.4 Implementar metodologías para la valoración de competencias generales de servidores públicos.
1.5 Identificar posibles actualizaciones del proceso de inducción, propendiendo por la integración de conocimientos relacionados con la institución y su metodología MEDIT.
DESARROLLO:
1.6 Desarrollar actividades con el propósito de valorar la gestión del rendimiento en los Directivos universitarios a través de acuerdos de gestión.
1.7 Divulgar conocimiento relacionado con la actualización de habilidades blandas; diseñar y ejecutar programas de capacitación virtual.
1.8 Diseñar actividades de bienestar social laboral en pro de dar respuesta a las necesidades de los funcionarios de cada una de las sedes, seccionales y extensiones conforme a su idiosincrasia y cultura
1.9 Proponer actividades que den respuesta a las oportunidades de mejora del clima y la cultura organizacional, que se hayan detectado a través de los diagnósticos correspondientes.
1.10 Proyectar actualización del modelo de evaluación administrativa conforme a las competencias y cualificación de perfil para las distintas áreas de la institución.
RETIRO:
1.11 Garantizar la transferencia de conocimiento entre el funcionario entrante y saliente, a través de informe ejecutivo de entrega de cargo.
1.12 Ejecutar encuesta de retiro para diagnóstico de satisfacción y motivos de retiro del personal de planta, con el propósito de realizar acciones de mejora a los diferentes procesos de la institución.
1.13 Generar estrategias con la Caja de Compensación y/o Colpensiones, para la preparación del retiro laboral y reinserción de la vida laboral.
1.14 Evaluar mediante los indicadores establecidos</t>
        </is>
      </c>
      <c r="N14" s="328" t="inlineStr">
        <is>
          <t xml:space="preserve">
1.2 Talento Humano - Dirección de Sistemas y Tecnología
1.1, 1.3 - 1.13 Vicerrectoría Administrativa y Financiera, Dirección de Talento Humano
1.14 Dirección de Talento Humano</t>
        </is>
      </c>
      <c r="O14" s="125" t="inlineStr">
        <is>
          <t>Recursos Humanos  (Profesionales asignados), Tecnológicos: software y hardware, 
Correo electrónico,         Herramientas de ofimática,
PC,
Material de oficina
Bases de datos documentadas, documentos estratégicos.
Recurso Financiero.</t>
        </is>
      </c>
      <c r="P14" s="329" t="inlineStr">
        <is>
          <t>1.1 - 1.13: 2026
1.14 semestral - anual 2026</t>
        </is>
      </c>
      <c r="Q14" s="330" t="inlineStr">
        <is>
          <t>Documentos estrategicos de Talento Humano, Plan Estratégicco deTalento Humano (PETH), plan de capacitación, plan anual de vacantes, plan de Bienestar Social Laboral
1.14 Reporte del indicador - Ficha técnica (Data)</t>
        </is>
      </c>
      <c r="R14" s="85" t="n">
        <v>46387</v>
      </c>
      <c r="S14" s="331">
        <f>+'ATH-2'!P49</f>
        <v/>
      </c>
      <c r="T14" s="86">
        <f>IF(S14&lt;=0%,"",IF(S14&lt;=60%,"DEFICIENTE",IF(S14&lt;=79.9%,"ACEPTABLE",IF(S14&lt;=99.9%,"BUENO",IF(S14&gt;=100%,"EXCELENTE")))))</f>
        <v/>
      </c>
      <c r="U14" s="87" t="inlineStr">
        <is>
          <t>ATH-2</t>
        </is>
      </c>
      <c r="V14" s="78" t="n"/>
    </row>
    <row r="15" ht="268.5" customHeight="1">
      <c r="A15" s="72" t="n"/>
      <c r="B15" s="332" t="n"/>
      <c r="C15" s="325" t="n"/>
      <c r="D15" s="332" t="n"/>
      <c r="E15" s="325" t="n"/>
      <c r="F15" s="332" t="n"/>
      <c r="G15" s="332" t="n"/>
      <c r="H15" s="53" t="inlineStr">
        <is>
          <t>Efectividad en el cumplimiento de los objetivos de la inducción general al personal administrativo ocasional de nuevo ingreso</t>
        </is>
      </c>
      <c r="I15" s="53" t="inlineStr">
        <is>
          <t>(Suma total de los valores de los encuestados/Máximo puntaje posible obtenible del total de encuestas)*100</t>
        </is>
      </c>
      <c r="J15" s="53" t="inlineStr">
        <is>
          <t xml:space="preserve">Eficacia </t>
        </is>
      </c>
      <c r="K15" s="53" t="inlineStr">
        <is>
          <t xml:space="preserve">Semestral </t>
        </is>
      </c>
      <c r="L15" s="54" t="n">
        <v>0.95</v>
      </c>
      <c r="M15" s="333" t="n"/>
      <c r="O15" s="333" t="n"/>
      <c r="P15" s="334" t="n"/>
      <c r="R15" s="85" t="n">
        <v>46387</v>
      </c>
      <c r="S15" s="331">
        <f>+'ATH-3'!P49</f>
        <v/>
      </c>
      <c r="T15" s="86">
        <f>IF(S15&lt;=0%,"",IF(S15&lt;=49.9%,"DEFICIENTE",IF(S15&lt;=79.9%,"ACEPTABLE",IF(S15&lt;=94.9%,"BUENO",IF(S15&gt;=95%,"EXCELENTE")))))</f>
        <v/>
      </c>
      <c r="U15" s="87" t="inlineStr">
        <is>
          <t>ATH-3</t>
        </is>
      </c>
      <c r="V15" s="78" t="n"/>
    </row>
    <row r="16" ht="232.5" customHeight="1">
      <c r="A16" s="72" t="n"/>
      <c r="B16" s="332" t="n"/>
      <c r="C16" s="53" t="inlineStr">
        <is>
          <t>Frente Estratégico 3. Bienestar constitutivo de la vida y la libertad, expresión de éxito académico, aseguramiento del aprendizaje.</t>
        </is>
      </c>
      <c r="D16" s="332" t="n"/>
      <c r="E16" s="327" t="inlineStr">
        <is>
          <t>Propiciar el bienestar de la comunidad universitaria como factor constitutivo de la vida y la libertad.</t>
        </is>
      </c>
      <c r="F16" s="332" t="n"/>
      <c r="G16" s="332" t="n"/>
      <c r="H16" s="53" t="inlineStr">
        <is>
          <t>Nivel de satisfacción de experiencia laboral en la Universidad (Personal de planta)</t>
        </is>
      </c>
      <c r="I16" s="53" t="inlineStr">
        <is>
          <t># Encuestas de retiro con puntaje =&gt; a 3 /(Encuestas de retiro Ejecutadas)*100</t>
        </is>
      </c>
      <c r="J16" s="53" t="inlineStr">
        <is>
          <t xml:space="preserve">Eficacia </t>
        </is>
      </c>
      <c r="K16" s="53" t="inlineStr">
        <is>
          <t xml:space="preserve">Anual </t>
        </is>
      </c>
      <c r="L16" s="54" t="n">
        <v>0.95</v>
      </c>
      <c r="M16" s="333" t="n"/>
      <c r="O16" s="333" t="n"/>
      <c r="P16" s="335" t="n"/>
      <c r="R16" s="85" t="n">
        <v>46387</v>
      </c>
      <c r="S16" s="331">
        <f>+'ATH-4'!D49</f>
        <v/>
      </c>
      <c r="T16" s="86">
        <f>IF(S16&lt;=0%,"",IF(S16&lt;=59.9%,"DEFICIENTE",IF(S16&lt;=79.9%,"ACEPTABLE",IF(S16&lt;=94.9%,"BUENO",IF(S16&gt;=95%,"EXCELENTE")))))</f>
        <v/>
      </c>
      <c r="U16" s="87" t="inlineStr">
        <is>
          <t>ATH-4</t>
        </is>
      </c>
      <c r="V16" s="78" t="n"/>
    </row>
    <row r="17" ht="102.6" customHeight="1">
      <c r="A17" s="72" t="n"/>
      <c r="B17" s="325" t="n"/>
      <c r="C17" s="325" t="n"/>
      <c r="D17" s="325" t="n"/>
      <c r="E17" s="325" t="n"/>
      <c r="F17" s="325" t="n"/>
      <c r="G17" s="325" t="n"/>
      <c r="H17" s="53" t="inlineStr">
        <is>
          <t>Nivel de satisfacción frente a las actividades de Bienestar Social Laboral</t>
        </is>
      </c>
      <c r="I17" s="53" t="inlineStr">
        <is>
          <t># Encuestas de satisfacción de las actividades con puntaje =&gt; a 3 /(Encuestas de satisfacción Ejecutadas)*100</t>
        </is>
      </c>
      <c r="J17" s="33" t="inlineStr">
        <is>
          <t xml:space="preserve">Eficacia </t>
        </is>
      </c>
      <c r="K17" s="33" t="inlineStr">
        <is>
          <t xml:space="preserve">Semestral </t>
        </is>
      </c>
      <c r="L17" s="88" t="n">
        <v>0.6</v>
      </c>
      <c r="M17" s="333" t="n"/>
      <c r="N17" s="326" t="n"/>
      <c r="O17" s="336" t="n"/>
      <c r="P17" s="89" t="inlineStr">
        <is>
          <t>1.14 semestral - anual 2026</t>
        </is>
      </c>
      <c r="Q17" s="326" t="n"/>
      <c r="R17" s="85" t="n">
        <v>46387</v>
      </c>
      <c r="S17" s="331">
        <f>+'ATH-5'!P49</f>
        <v/>
      </c>
      <c r="T17" s="86">
        <f>IF(S17&lt;=0%,"",IF(S17&lt;=29.9%,"DEFICIENTE",IF(S17&lt;=44.9%,"ACEPTABLE",IF(S17&lt;=59.9%,"BUENO",IF(S17&gt;=60%,"EXCELENTE")))))</f>
        <v/>
      </c>
      <c r="U17" s="87" t="inlineStr">
        <is>
          <t>ATH-5</t>
        </is>
      </c>
      <c r="V17" s="78" t="n"/>
    </row>
    <row r="18" hidden="1" ht="66" customHeight="1">
      <c r="A18" s="72" t="n"/>
      <c r="B18" s="90" t="n"/>
      <c r="C18" s="33" t="n"/>
      <c r="D18" s="90" t="n"/>
      <c r="E18" s="90" t="n"/>
      <c r="F18" s="90" t="n"/>
      <c r="G18" s="90" t="n"/>
      <c r="H18" s="33" t="inlineStr">
        <is>
          <t>Nivel de participación en programas de desarrollo (Apoyo Posgradual) para Administrativos</t>
        </is>
      </c>
      <c r="I18" s="33" t="inlineStr">
        <is>
          <t># cantidad de participantes beneficiados / # Total de participantes</t>
        </is>
      </c>
      <c r="J18" s="33" t="inlineStr">
        <is>
          <t>Eficiencia</t>
        </is>
      </c>
      <c r="K18" s="33" t="inlineStr">
        <is>
          <t xml:space="preserve">Anual </t>
        </is>
      </c>
      <c r="L18" s="88" t="n">
        <v>0.05</v>
      </c>
      <c r="M18" s="336" t="n"/>
      <c r="N18" s="91" t="n"/>
      <c r="O18" s="92" t="n"/>
      <c r="P18" s="92" t="n"/>
      <c r="Q18" s="92" t="n"/>
      <c r="R18" s="33" t="n"/>
      <c r="S18" s="34" t="n"/>
      <c r="T18" s="93" t="n"/>
      <c r="U18" s="94" t="n"/>
      <c r="V18" s="78" t="n"/>
    </row>
    <row r="19">
      <c r="A19" s="72" t="n"/>
      <c r="B19" s="90" t="n"/>
      <c r="C19" s="33" t="n"/>
      <c r="D19" s="90" t="n"/>
      <c r="E19" s="90" t="n"/>
      <c r="F19" s="90" t="n"/>
      <c r="G19" s="90" t="n"/>
      <c r="H19" s="33" t="n"/>
      <c r="I19" s="33" t="n"/>
      <c r="J19" s="33" t="n"/>
      <c r="K19" s="33" t="n"/>
      <c r="L19" s="71" t="n"/>
      <c r="M19" s="95" t="n"/>
      <c r="N19" s="96" t="n"/>
      <c r="O19" s="35" t="n"/>
      <c r="P19" s="35" t="n"/>
      <c r="Q19" s="35" t="n"/>
      <c r="R19" s="34" t="n"/>
      <c r="S19" s="34" t="n"/>
      <c r="T19" s="93" t="n"/>
      <c r="U19" s="94" t="n"/>
      <c r="V19" s="78" t="n"/>
    </row>
    <row r="20">
      <c r="A20" s="72" t="n"/>
      <c r="B20" s="90" t="n"/>
      <c r="C20" s="33" t="n"/>
      <c r="D20" s="90" t="n"/>
      <c r="E20" s="90" t="n"/>
      <c r="F20" s="90" t="n"/>
      <c r="G20" s="90" t="n"/>
      <c r="H20" s="33" t="n"/>
      <c r="I20" s="33" t="n"/>
      <c r="J20" s="33" t="n"/>
      <c r="K20" s="33" t="n"/>
      <c r="L20" s="33" t="n"/>
      <c r="M20" s="97" t="n"/>
      <c r="N20" s="98" t="n"/>
      <c r="O20" s="35" t="n"/>
      <c r="P20" s="35" t="n"/>
      <c r="Q20" s="35" t="n"/>
      <c r="R20" s="34" t="n"/>
      <c r="S20" s="34" t="n"/>
      <c r="T20" s="93" t="n"/>
      <c r="U20" s="94" t="n"/>
      <c r="V20" s="78" t="n"/>
    </row>
    <row r="21">
      <c r="A21" s="72" t="n"/>
      <c r="B21" s="90" t="n"/>
      <c r="C21" s="33" t="n"/>
      <c r="D21" s="90" t="n"/>
      <c r="E21" s="90" t="n"/>
      <c r="F21" s="90" t="n"/>
      <c r="G21" s="90" t="n"/>
      <c r="H21" s="33" t="n"/>
      <c r="I21" s="33" t="n"/>
      <c r="J21" s="33" t="n"/>
      <c r="K21" s="33" t="n"/>
      <c r="L21" s="33" t="n"/>
      <c r="M21" s="34" t="n"/>
      <c r="N21" s="34" t="n"/>
      <c r="O21" s="92" t="n"/>
      <c r="P21" s="92" t="n"/>
      <c r="Q21" s="92" t="n"/>
      <c r="R21" s="33" t="n"/>
      <c r="S21" s="99" t="n"/>
      <c r="T21" s="93" t="n"/>
      <c r="U21" s="100" t="n"/>
      <c r="V21" s="78" t="n"/>
    </row>
    <row r="22">
      <c r="A22" s="72" t="n"/>
      <c r="B22" s="90" t="n"/>
      <c r="C22" s="33" t="n"/>
      <c r="D22" s="90" t="n"/>
      <c r="E22" s="90" t="n"/>
      <c r="F22" s="90" t="n"/>
      <c r="G22" s="90" t="n"/>
      <c r="H22" s="33" t="n"/>
      <c r="I22" s="33" t="n"/>
      <c r="J22" s="33" t="n"/>
      <c r="K22" s="33" t="n"/>
      <c r="L22" s="33" t="n"/>
      <c r="M22" s="34" t="n"/>
      <c r="N22" s="34" t="n"/>
      <c r="O22" s="92" t="n"/>
      <c r="P22" s="92" t="n"/>
      <c r="Q22" s="92" t="n"/>
      <c r="R22" s="33" t="n"/>
      <c r="S22" s="99" t="n"/>
      <c r="T22" s="93" t="n"/>
      <c r="U22" s="100" t="n"/>
      <c r="V22" s="78" t="n"/>
    </row>
    <row r="23">
      <c r="A23" s="72" t="n"/>
      <c r="B23" s="90" t="n"/>
      <c r="C23" s="34" t="n"/>
      <c r="D23" s="90" t="n"/>
      <c r="E23" s="90" t="n"/>
      <c r="F23" s="90" t="n"/>
      <c r="G23" s="90" t="n"/>
      <c r="H23" s="34" t="n"/>
      <c r="I23" s="34" t="n"/>
      <c r="J23" s="34" t="n"/>
      <c r="K23" s="34" t="n"/>
      <c r="L23" s="34" t="n"/>
      <c r="M23" s="34" t="n"/>
      <c r="N23" s="34" t="n"/>
      <c r="O23" s="92" t="n"/>
      <c r="P23" s="92" t="n"/>
      <c r="Q23" s="92" t="n"/>
      <c r="R23" s="33" t="n"/>
      <c r="S23" s="99" t="n"/>
      <c r="T23" s="93" t="n"/>
      <c r="U23" s="100" t="n"/>
      <c r="V23" s="78" t="n"/>
    </row>
    <row r="24">
      <c r="A24" s="72" t="n"/>
      <c r="B24" s="90" t="n"/>
      <c r="C24" s="33" t="n"/>
      <c r="D24" s="90" t="n"/>
      <c r="E24" s="90" t="n"/>
      <c r="F24" s="90" t="n"/>
      <c r="G24" s="90" t="n"/>
      <c r="H24" s="33" t="n"/>
      <c r="I24" s="33" t="n"/>
      <c r="J24" s="33" t="n"/>
      <c r="K24" s="33" t="n"/>
      <c r="L24" s="33" t="n"/>
      <c r="M24" s="34" t="n"/>
      <c r="N24" s="34" t="n"/>
      <c r="O24" s="92" t="n"/>
      <c r="P24" s="92" t="n"/>
      <c r="Q24" s="92" t="n"/>
      <c r="R24" s="33" t="n"/>
      <c r="S24" s="101" t="n"/>
      <c r="T24" s="93" t="n"/>
      <c r="U24" s="100" t="n"/>
      <c r="V24" s="78" t="n"/>
    </row>
    <row r="25">
      <c r="A25" s="72" t="n"/>
      <c r="B25" s="90" t="n"/>
      <c r="C25" s="33" t="n"/>
      <c r="D25" s="90" t="n"/>
      <c r="E25" s="90" t="n"/>
      <c r="F25" s="90" t="n"/>
      <c r="G25" s="90" t="n"/>
      <c r="H25" s="33" t="n"/>
      <c r="I25" s="33" t="n"/>
      <c r="J25" s="33" t="n"/>
      <c r="K25" s="33" t="n"/>
      <c r="L25" s="33" t="n"/>
      <c r="M25" s="34" t="n"/>
      <c r="N25" s="34" t="n"/>
      <c r="O25" s="92" t="n"/>
      <c r="P25" s="92" t="n"/>
      <c r="Q25" s="92" t="n"/>
      <c r="R25" s="33" t="n"/>
      <c r="S25" s="102" t="n"/>
      <c r="T25" s="93" t="n"/>
      <c r="U25" s="100" t="n"/>
      <c r="V25" s="78" t="n"/>
    </row>
    <row r="26">
      <c r="A26" s="72" t="n"/>
      <c r="B26" s="90" t="n"/>
      <c r="C26" s="33" t="n"/>
      <c r="D26" s="90" t="n"/>
      <c r="E26" s="90" t="n"/>
      <c r="F26" s="90" t="n"/>
      <c r="G26" s="90" t="n"/>
      <c r="H26" s="33" t="n"/>
      <c r="I26" s="33" t="n"/>
      <c r="J26" s="33" t="n"/>
      <c r="K26" s="33" t="n"/>
      <c r="L26" s="33" t="n"/>
      <c r="M26" s="34" t="n"/>
      <c r="N26" s="34" t="n"/>
      <c r="O26" s="103" t="n"/>
      <c r="P26" s="103" t="n"/>
      <c r="Q26" s="103" t="n"/>
      <c r="R26" s="34" t="n"/>
      <c r="S26" s="102" t="n"/>
      <c r="T26" s="93" t="n"/>
      <c r="U26" s="94" t="n"/>
      <c r="V26" s="78" t="n"/>
    </row>
    <row r="27">
      <c r="A27" s="72" t="n"/>
      <c r="B27" s="90" t="n"/>
      <c r="C27" s="33" t="n"/>
      <c r="D27" s="90" t="n"/>
      <c r="E27" s="90" t="n"/>
      <c r="F27" s="90" t="n"/>
      <c r="G27" s="90" t="n"/>
      <c r="H27" s="33" t="n"/>
      <c r="I27" s="33" t="n"/>
      <c r="J27" s="33" t="n"/>
      <c r="K27" s="33" t="n"/>
      <c r="L27" s="33" t="n"/>
      <c r="M27" s="34" t="n"/>
      <c r="N27" s="34" t="n"/>
      <c r="O27" s="103" t="n"/>
      <c r="P27" s="103" t="n"/>
      <c r="Q27" s="103" t="n"/>
      <c r="R27" s="34" t="n"/>
      <c r="S27" s="102" t="n"/>
      <c r="T27" s="93" t="n"/>
      <c r="U27" s="94" t="n"/>
      <c r="V27" s="78" t="n"/>
    </row>
    <row r="28">
      <c r="A28" s="72" t="n"/>
      <c r="B28" s="90" t="n"/>
      <c r="C28" s="33" t="n"/>
      <c r="D28" s="90" t="n"/>
      <c r="E28" s="34" t="n"/>
      <c r="F28" s="34" t="n"/>
      <c r="G28" s="34" t="n"/>
      <c r="H28" s="33" t="n"/>
      <c r="I28" s="33" t="n"/>
      <c r="J28" s="33" t="n"/>
      <c r="K28" s="33" t="n"/>
      <c r="L28" s="33" t="n"/>
      <c r="M28" s="34" t="n"/>
      <c r="N28" s="34" t="n"/>
      <c r="O28" s="35" t="n"/>
      <c r="P28" s="35" t="n"/>
      <c r="Q28" s="35" t="n"/>
      <c r="R28" s="33" t="n"/>
      <c r="S28" s="102" t="n"/>
      <c r="T28" s="93" t="n"/>
      <c r="U28" s="106" t="n"/>
      <c r="V28" s="78" t="n"/>
    </row>
    <row r="29">
      <c r="A29" s="72" t="n"/>
      <c r="B29" s="90" t="n"/>
      <c r="C29" s="33" t="n"/>
      <c r="D29" s="90" t="n"/>
      <c r="E29" s="90" t="n"/>
      <c r="F29" s="90" t="n"/>
      <c r="G29" s="90" t="n"/>
      <c r="H29" s="33" t="n"/>
      <c r="I29" s="33" t="n"/>
      <c r="J29" s="33" t="n"/>
      <c r="K29" s="33" t="n"/>
      <c r="L29" s="33" t="n"/>
      <c r="M29" s="34" t="n"/>
      <c r="N29" s="34" t="n"/>
      <c r="O29" s="105" t="n"/>
      <c r="P29" s="105" t="n"/>
      <c r="Q29" s="105" t="n"/>
      <c r="R29" s="33" t="n"/>
      <c r="S29" s="99" t="n"/>
      <c r="T29" s="93" t="n"/>
      <c r="U29" s="106" t="n"/>
      <c r="V29" s="78" t="n"/>
    </row>
    <row r="30">
      <c r="A30" s="72" t="n"/>
      <c r="B30" s="90" t="n"/>
      <c r="C30" s="33" t="n"/>
      <c r="D30" s="90" t="n"/>
      <c r="E30" s="90" t="n"/>
      <c r="F30" s="90" t="n"/>
      <c r="G30" s="90" t="n"/>
      <c r="H30" s="33" t="n"/>
      <c r="I30" s="33" t="n"/>
      <c r="J30" s="33" t="n"/>
      <c r="K30" s="33" t="n"/>
      <c r="L30" s="33" t="n"/>
      <c r="M30" s="34" t="n"/>
      <c r="N30" s="34" t="n"/>
      <c r="O30" s="90" t="n"/>
      <c r="P30" s="90" t="n"/>
      <c r="Q30" s="90" t="n"/>
      <c r="R30" s="33" t="n"/>
      <c r="S30" s="99" t="n"/>
      <c r="T30" s="93" t="n"/>
      <c r="U30" s="106" t="n"/>
      <c r="V30" s="78" t="n"/>
    </row>
    <row r="31">
      <c r="A31" s="72" t="n"/>
      <c r="B31" s="72" t="n"/>
      <c r="C31" s="72" t="n"/>
      <c r="D31" s="72" t="n"/>
      <c r="E31" s="72" t="n"/>
      <c r="F31" s="72" t="n"/>
      <c r="G31" s="72" t="n"/>
      <c r="H31" s="72" t="n"/>
      <c r="I31" s="72" t="n"/>
      <c r="J31" s="72" t="n"/>
      <c r="K31" s="72" t="n"/>
      <c r="L31" s="72" t="n"/>
      <c r="M31" s="72" t="n"/>
      <c r="N31" s="72" t="n"/>
      <c r="O31" s="72" t="n"/>
      <c r="P31" s="72" t="n"/>
      <c r="Q31" s="72" t="n"/>
      <c r="R31" s="72" t="n"/>
      <c r="S31" s="72" t="n"/>
      <c r="T31" s="72" t="n"/>
      <c r="U31" s="72" t="n"/>
      <c r="V31" s="72" t="n"/>
    </row>
    <row r="32">
      <c r="B32" s="73" t="n"/>
      <c r="C32" s="74" t="n"/>
      <c r="D32" s="75" t="n"/>
      <c r="E32" s="73" t="n"/>
      <c r="F32" s="73" t="n"/>
      <c r="G32" s="73" t="n"/>
      <c r="H32" s="74" t="n"/>
      <c r="I32" s="74" t="n"/>
      <c r="J32" s="74" t="n"/>
      <c r="K32" s="74" t="n"/>
      <c r="L32" s="74" t="n"/>
      <c r="M32" s="74" t="n"/>
      <c r="N32" s="74" t="n"/>
      <c r="O32" s="74" t="n"/>
      <c r="P32" s="74" t="n"/>
      <c r="Q32" s="74" t="n"/>
      <c r="R32" s="76" t="n"/>
      <c r="S32" s="72" t="n"/>
      <c r="T32" s="77" t="n"/>
      <c r="U32" s="72" t="n"/>
    </row>
    <row r="33">
      <c r="B33" s="73" t="n"/>
      <c r="C33" s="74" t="n"/>
      <c r="D33" s="75" t="n"/>
      <c r="E33" s="73" t="n"/>
      <c r="F33" s="73" t="n"/>
      <c r="G33" s="73" t="n"/>
      <c r="H33" s="74" t="n"/>
      <c r="I33" s="74" t="n"/>
      <c r="J33" s="74" t="n"/>
      <c r="K33" s="74" t="n"/>
      <c r="L33" s="74" t="n"/>
      <c r="M33" s="74" t="n"/>
      <c r="N33" s="74" t="n"/>
      <c r="O33" s="74" t="n"/>
      <c r="P33" s="74" t="n"/>
      <c r="Q33" s="74" t="n"/>
      <c r="R33" s="76" t="n"/>
      <c r="S33" s="72" t="n"/>
      <c r="T33" s="77" t="n"/>
      <c r="U33" s="72" t="n"/>
    </row>
    <row r="34">
      <c r="B34" s="73" t="n"/>
      <c r="C34" s="74" t="n"/>
      <c r="D34" s="75" t="n"/>
      <c r="E34" s="73" t="n"/>
      <c r="F34" s="73" t="n"/>
      <c r="G34" s="73" t="n"/>
      <c r="H34" s="74" t="n"/>
      <c r="I34" s="74" t="n"/>
      <c r="J34" s="74" t="n"/>
      <c r="K34" s="74" t="n"/>
      <c r="L34" s="74" t="n"/>
      <c r="M34" s="74" t="n"/>
      <c r="N34" s="74" t="n"/>
      <c r="O34" s="74" t="n"/>
      <c r="P34" s="74" t="n"/>
      <c r="Q34" s="74" t="n"/>
      <c r="R34" s="76" t="n"/>
      <c r="S34" s="72" t="n"/>
      <c r="T34" s="77" t="n"/>
      <c r="U34" s="72" t="n"/>
    </row>
    <row r="35" ht="66" customHeight="1">
      <c r="B35" s="133" t="inlineStr">
        <is>
          <t xml:space="preserve">Diagonal 18 No. 20-29 Fusagasugá – Cundinamarca
Teléfono (601)  8281483 Línea Gratuita 018000180414
www.ucundinamarca.edu.co   E-mail:  info@ucundinamarca.edu.co
NIT: 890.680.062-2                                                                             </t>
        </is>
      </c>
    </row>
    <row r="36" ht="41.25" customHeight="1">
      <c r="B36" s="116" t="inlineStr">
        <is>
          <t>Documento controlado por el Sistema de Gestión de la Calidad
Asegúrese que corresponde a la última versión consultando el Portal Institucional</t>
        </is>
      </c>
    </row>
    <row r="37">
      <c r="B37" s="73" t="n"/>
      <c r="C37" s="74" t="n"/>
      <c r="D37" s="75" t="n"/>
      <c r="E37" s="73" t="n"/>
      <c r="F37" s="73" t="n"/>
      <c r="G37" s="73" t="n"/>
      <c r="H37" s="74" t="n"/>
      <c r="I37" s="74" t="n"/>
      <c r="J37" s="74" t="n"/>
      <c r="K37" s="74" t="n"/>
      <c r="L37" s="74" t="n"/>
      <c r="M37" s="74" t="n"/>
      <c r="N37" s="74" t="n"/>
      <c r="O37" s="74" t="n"/>
      <c r="P37" s="74" t="n"/>
      <c r="Q37" s="74" t="n"/>
      <c r="R37" s="76" t="n"/>
      <c r="S37" s="72" t="n"/>
      <c r="T37" s="77" t="n"/>
      <c r="U37" s="72" t="n"/>
    </row>
    <row r="38">
      <c r="B38" s="73" t="n"/>
      <c r="C38" s="74" t="n"/>
      <c r="D38" s="75" t="n"/>
      <c r="E38" s="73" t="n"/>
      <c r="F38" s="73" t="n"/>
      <c r="G38" s="73" t="n"/>
      <c r="H38" s="74" t="n"/>
      <c r="I38" s="74" t="n"/>
      <c r="J38" s="74" t="n"/>
      <c r="K38" s="74" t="n"/>
      <c r="L38" s="74" t="n"/>
      <c r="M38" s="74" t="n"/>
      <c r="N38" s="74" t="n"/>
      <c r="O38" s="74" t="n"/>
      <c r="P38" s="74" t="n"/>
      <c r="Q38" s="74" t="n"/>
      <c r="R38" s="76" t="n"/>
      <c r="S38" s="72" t="n"/>
      <c r="T38" s="77" t="n"/>
      <c r="U38" s="72" t="n"/>
    </row>
    <row r="39">
      <c r="B39" s="73" t="n"/>
      <c r="C39" s="74" t="n"/>
      <c r="D39" s="75" t="n"/>
      <c r="E39" s="73" t="n"/>
      <c r="F39" s="73" t="n"/>
      <c r="G39" s="73" t="n"/>
      <c r="H39" s="74" t="n"/>
      <c r="I39" s="74" t="n"/>
      <c r="J39" s="74" t="n"/>
      <c r="K39" s="74" t="n"/>
      <c r="L39" s="74" t="n"/>
      <c r="M39" s="74" t="n"/>
      <c r="N39" s="74" t="n"/>
      <c r="O39" s="74" t="n"/>
      <c r="P39" s="74" t="n"/>
      <c r="Q39" s="74" t="n"/>
      <c r="R39" s="76" t="n"/>
      <c r="S39" s="72" t="n"/>
      <c r="T39" s="77" t="n"/>
      <c r="U39" s="72" t="n"/>
    </row>
    <row r="54" hidden="1">
      <c r="D54" s="114" t="inlineStr">
        <is>
          <t>CALIDAD</t>
        </is>
      </c>
    </row>
    <row r="55" hidden="1">
      <c r="D55" s="114" t="inlineStr">
        <is>
          <t xml:space="preserve">AMBIENTAL </t>
        </is>
      </c>
    </row>
    <row r="56" hidden="1">
      <c r="D56" s="114" t="inlineStr">
        <is>
          <t xml:space="preserve">SEGURIDAD Y SALUD EN EL TRABAJO </t>
        </is>
      </c>
    </row>
    <row r="57" hidden="1">
      <c r="D57" s="114" t="inlineStr">
        <is>
          <t>SEGURIDAD DE LA INFORMACIÓN</t>
        </is>
      </c>
    </row>
    <row r="58" hidden="1">
      <c r="C58" s="109" t="n"/>
      <c r="D58" s="114" t="inlineStr">
        <is>
          <t>ANTISOBORNO</t>
        </is>
      </c>
    </row>
    <row r="59">
      <c r="C59" s="109" t="n"/>
    </row>
    <row r="60">
      <c r="C60" s="109" t="n"/>
    </row>
    <row r="61">
      <c r="C61" s="109" t="n"/>
    </row>
    <row r="62">
      <c r="C62" s="109" t="n"/>
    </row>
    <row r="63">
      <c r="C63" s="109" t="n"/>
    </row>
  </sheetData>
  <sheetProtection selectLockedCells="1" selectUnlockedCells="0" algorithmName="SHA-512" sheet="1" objects="0" insertRows="1" insertHyperlinks="1" autoFilter="1" scenarios="0" formatColumns="0" deleteColumns="1" insertColumns="1" pivotTables="1" deleteRows="1" formatCells="0" saltValue="77CHJebiwXkEJkfQSjNU2Q==" formatRows="0" sort="1" spinCount="100000" hashValue="zGAWADM3fHlvRgRZFy+gWzVkIgaF/i6v0Dh7cP0wHP5ifRskg5OoREGebTeUfMfuqxavbATkPYA3PsA4hjUNWQ=="/>
  <mergeCells count="43">
    <mergeCell ref="B35:U35"/>
    <mergeCell ref="D2:R2"/>
    <mergeCell ref="B12:B13"/>
    <mergeCell ref="F12:F13"/>
    <mergeCell ref="L12:L13"/>
    <mergeCell ref="N12:N13"/>
    <mergeCell ref="C16:C17"/>
    <mergeCell ref="B10:U11"/>
    <mergeCell ref="Q14:Q17"/>
    <mergeCell ref="B14:B17"/>
    <mergeCell ref="R12:R13"/>
    <mergeCell ref="T12:T13"/>
    <mergeCell ref="C12:C13"/>
    <mergeCell ref="Q7:R8"/>
    <mergeCell ref="I12:I13"/>
    <mergeCell ref="K12:K13"/>
    <mergeCell ref="M14:M18"/>
    <mergeCell ref="M12:M13"/>
    <mergeCell ref="O12:O13"/>
    <mergeCell ref="U12:U13"/>
    <mergeCell ref="P14:P16"/>
    <mergeCell ref="D3:R3"/>
    <mergeCell ref="N14:N17"/>
    <mergeCell ref="G14:G17"/>
    <mergeCell ref="S5:U5"/>
    <mergeCell ref="H12:H13"/>
    <mergeCell ref="S4:U4"/>
    <mergeCell ref="J12:J13"/>
    <mergeCell ref="P12:P13"/>
    <mergeCell ref="E16:E17"/>
    <mergeCell ref="D4:R5"/>
    <mergeCell ref="D14:D17"/>
    <mergeCell ref="O14:O17"/>
    <mergeCell ref="F14:F17"/>
    <mergeCell ref="B2:C5"/>
    <mergeCell ref="G12:G13"/>
    <mergeCell ref="C14:C15"/>
    <mergeCell ref="Q12:Q13"/>
    <mergeCell ref="S3:U3"/>
    <mergeCell ref="S12:S13"/>
    <mergeCell ref="B36:U36"/>
    <mergeCell ref="S2:U2"/>
    <mergeCell ref="E14:E15"/>
  </mergeCells>
  <conditionalFormatting sqref="T14:T17">
    <cfRule type="containsText" priority="1" operator="containsText" dxfId="3" text="EXCELENTE">
      <formula>NOT(ISERROR(SEARCH("EXCELENTE",T14)))</formula>
    </cfRule>
    <cfRule type="containsText" priority="2" operator="containsText" dxfId="2" text="DEFICIENTE">
      <formula>NOT(ISERROR(SEARCH("DEFICIENTE",T14)))</formula>
    </cfRule>
    <cfRule type="containsText" priority="3" operator="containsText" dxfId="1" text="ACEPTABLE">
      <formula>NOT(ISERROR(SEARCH("ACEPTABLE",T14)))</formula>
    </cfRule>
    <cfRule type="containsText" priority="4" operator="containsText" dxfId="0" text="BUENO">
      <formula>NOT(ISERROR(SEARCH("BUENO",T14)))</formula>
    </cfRule>
  </conditionalFormatting>
  <dataValidations count="1">
    <dataValidation sqref="D13:E13" showDropDown="0" showInputMessage="1" showErrorMessage="1" allowBlank="1" error="Debe seleccionar un Sistema de Gestión" prompt="Seleccione el Sistema de Gestión que corresponda" type="list">
      <formula1>$D$54:$D$58</formula1>
    </dataValidation>
  </dataValidations>
  <hyperlinks>
    <hyperlink ref="U14" location="'ATH-2'!A1" display="ATH-2"/>
    <hyperlink ref="U15" location="'ATH-3'!A1" display="ATH-3"/>
    <hyperlink ref="U16" location="'ATH-4'!A1" display="ATH-4"/>
    <hyperlink ref="U17" location="'ATH-4'!A1" display="ATH-4"/>
  </hyperlinks>
  <pageMargins left="0.7086614173228347" right="0.7086614173228347" top="0.7480314960629921" bottom="0.7480314960629921" header="0.3149606299212598" footer="0.3149606299212598"/>
  <pageSetup orientation="portrait" scale="17"/>
  <drawing xmlns:r="http://schemas.openxmlformats.org/officeDocument/2006/relationships" r:id="rId1"/>
</worksheet>
</file>

<file path=xl/worksheets/sheet2.xml><?xml version="1.0" encoding="utf-8"?>
<worksheet xmlns="http://schemas.openxmlformats.org/spreadsheetml/2006/main">
  <sheetPr codeName="Hoja83">
    <tabColor rgb="FFEDE394"/>
    <outlinePr summaryBelow="1" summaryRight="1"/>
    <pageSetUpPr fitToPage="1"/>
  </sheetPr>
  <dimension ref="A1:AB96"/>
  <sheetViews>
    <sheetView topLeftCell="A46" zoomScale="85" zoomScaleNormal="85" workbookViewId="0">
      <selection activeCell="K55" sqref="K55:O55"/>
    </sheetView>
  </sheetViews>
  <sheetFormatPr baseColWidth="10" defaultColWidth="11.44140625" defaultRowHeight="15"/>
  <cols>
    <col width="4" customWidth="1" style="7" min="1" max="1"/>
    <col width="6.5546875" customWidth="1" style="7" min="2" max="2"/>
    <col width="24.5546875" customWidth="1" style="6" min="3" max="3"/>
    <col width="15.44140625" customWidth="1" style="6" min="4" max="4"/>
    <col width="14.88671875" customWidth="1" style="6" min="5" max="5"/>
    <col width="15.44140625" customWidth="1" style="6" min="6" max="6"/>
    <col width="14" customWidth="1" style="6" min="7" max="7"/>
    <col width="11.44140625" customWidth="1" style="6" min="8" max="8"/>
    <col width="12.5546875" customWidth="1" style="6" min="9" max="9"/>
    <col width="15.5546875" customWidth="1" style="6" min="10" max="10"/>
    <col width="14.44140625" customWidth="1" style="6" min="11" max="11"/>
    <col width="15.44140625" customWidth="1" style="6" min="12" max="15"/>
    <col width="6.5546875" customWidth="1" style="7" min="16" max="16"/>
    <col width="11.44140625" customWidth="1" style="7" min="17" max="16384"/>
  </cols>
  <sheetData>
    <row r="1" ht="8.25" customFormat="1" customHeight="1" s="8">
      <c r="C1" s="9" t="n"/>
      <c r="D1" s="9" t="n"/>
      <c r="E1" s="9" t="n"/>
      <c r="F1" s="9" t="n"/>
      <c r="G1" s="9" t="n"/>
      <c r="H1" s="9" t="n"/>
      <c r="I1" s="9" t="n"/>
      <c r="J1" s="9" t="n"/>
      <c r="K1" s="9" t="n"/>
      <c r="L1" s="9" t="n"/>
      <c r="M1" s="9" t="n"/>
      <c r="N1" s="9" t="n"/>
      <c r="O1" s="9" t="n"/>
    </row>
    <row r="2" ht="15.75" customFormat="1" customHeight="1" s="8">
      <c r="B2" s="246" t="inlineStr">
        <is>
          <t xml:space="preserve">      REGRESAR</t>
        </is>
      </c>
      <c r="D2" s="4" t="n"/>
      <c r="E2" s="4" t="n"/>
      <c r="F2" s="4" t="n"/>
      <c r="G2" s="4" t="n"/>
      <c r="H2" s="4" t="n"/>
      <c r="I2" s="4" t="n"/>
      <c r="J2" s="4" t="n"/>
      <c r="K2" s="4" t="n"/>
      <c r="L2" s="4" t="n"/>
      <c r="M2" s="4" t="n"/>
      <c r="N2" s="4" t="n"/>
      <c r="O2" s="4" t="n"/>
      <c r="P2" s="10" t="n"/>
    </row>
    <row r="3" ht="15.75" customFormat="1" customHeight="1" s="8">
      <c r="D3" s="4" t="n"/>
      <c r="E3" s="4" t="n"/>
      <c r="F3" s="4" t="n"/>
      <c r="G3" s="4" t="n"/>
      <c r="H3" s="4" t="n"/>
      <c r="I3" s="4" t="n"/>
      <c r="J3" s="4" t="n"/>
      <c r="K3" s="4" t="n"/>
      <c r="L3" s="4" t="n"/>
      <c r="M3" s="4" t="n"/>
      <c r="N3" s="4" t="n"/>
      <c r="O3" s="4" t="n"/>
      <c r="P3" s="10" t="n"/>
    </row>
    <row r="4" ht="15" customFormat="1" customHeight="1" s="8">
      <c r="D4" s="4" t="n"/>
      <c r="E4" s="4" t="n"/>
      <c r="F4" s="4" t="n"/>
      <c r="G4" s="4" t="n"/>
      <c r="H4" s="4" t="n"/>
      <c r="I4" s="4" t="n"/>
      <c r="J4" s="4" t="n"/>
      <c r="K4" s="4" t="n"/>
      <c r="L4" s="4" t="n"/>
      <c r="M4" s="4" t="n"/>
      <c r="N4" s="4" t="n"/>
      <c r="O4" s="4" t="n"/>
      <c r="P4" s="10" t="n"/>
    </row>
    <row r="5" ht="15.75" customFormat="1" customHeight="1" s="8">
      <c r="B5" s="10" t="n"/>
      <c r="C5" s="192" t="n"/>
      <c r="D5" s="319" t="n"/>
      <c r="E5" s="337" t="inlineStr">
        <is>
          <t>MACROPROCESO ESTRATÉGICO</t>
        </is>
      </c>
      <c r="F5" s="305" t="n"/>
      <c r="G5" s="305" t="n"/>
      <c r="H5" s="305" t="n"/>
      <c r="I5" s="305" t="n"/>
      <c r="J5" s="305" t="n"/>
      <c r="K5" s="305" t="n"/>
      <c r="L5" s="306" t="n"/>
      <c r="M5" s="255" t="inlineStr">
        <is>
          <t>CÓDIGO: ESGr027</t>
        </is>
      </c>
      <c r="N5" s="305" t="n"/>
      <c r="O5" s="306" t="n"/>
      <c r="P5" s="10" t="n"/>
    </row>
    <row r="6" ht="15.75" customFormat="1" customHeight="1" s="8">
      <c r="B6" s="29" t="n"/>
      <c r="C6" s="307" t="n"/>
      <c r="D6" s="334" t="n"/>
      <c r="E6" s="337" t="inlineStr">
        <is>
          <t>PROCESO GESTIÓN SISTEMAS INTEGRADOS - CALIDAD</t>
        </is>
      </c>
      <c r="F6" s="305" t="n"/>
      <c r="G6" s="305" t="n"/>
      <c r="H6" s="305" t="n"/>
      <c r="I6" s="305" t="n"/>
      <c r="J6" s="305" t="n"/>
      <c r="K6" s="305" t="n"/>
      <c r="L6" s="306" t="n"/>
      <c r="M6" s="255" t="inlineStr">
        <is>
          <t>VERSIÓN: 10</t>
        </is>
      </c>
      <c r="N6" s="305" t="n"/>
      <c r="O6" s="306" t="n"/>
      <c r="P6" s="10" t="n"/>
    </row>
    <row r="7" ht="15.75" customFormat="1" customHeight="1" s="8">
      <c r="B7" s="10" t="n"/>
      <c r="C7" s="307" t="n"/>
      <c r="D7" s="334" t="n"/>
      <c r="E7" s="337" t="inlineStr">
        <is>
          <t>MATRIZ Y FICHA DE MEDICIÓN DE INDICADORES Y SEGUIMIENTO A LOS PROCESOS DE GESTIÓN</t>
        </is>
      </c>
      <c r="F7" s="302" t="n"/>
      <c r="G7" s="302" t="n"/>
      <c r="H7" s="302" t="n"/>
      <c r="I7" s="302" t="n"/>
      <c r="J7" s="302" t="n"/>
      <c r="K7" s="302" t="n"/>
      <c r="L7" s="319" t="n"/>
      <c r="M7" s="255" t="inlineStr">
        <is>
          <t>VIGENCIA: 2026-02-26</t>
        </is>
      </c>
      <c r="N7" s="305" t="n"/>
      <c r="O7" s="306" t="n"/>
      <c r="P7" s="10" t="n"/>
    </row>
    <row r="8" ht="15.75" customFormat="1" customHeight="1" s="8">
      <c r="B8" s="10" t="n"/>
      <c r="C8" s="310" t="n"/>
      <c r="D8" s="320" t="n"/>
      <c r="E8" s="310" t="n"/>
      <c r="F8" s="311" t="n"/>
      <c r="G8" s="311" t="n"/>
      <c r="H8" s="311" t="n"/>
      <c r="I8" s="311" t="n"/>
      <c r="J8" s="311" t="n"/>
      <c r="K8" s="311" t="n"/>
      <c r="L8" s="320" t="n"/>
      <c r="M8" s="255" t="inlineStr">
        <is>
          <t>PÁGINA: 2 de 6</t>
        </is>
      </c>
      <c r="N8" s="305" t="n"/>
      <c r="O8" s="306" t="n"/>
      <c r="P8" s="10" t="n"/>
    </row>
    <row r="9" ht="15.75" customFormat="1" customHeight="1" s="8">
      <c r="B9" s="10" t="n"/>
      <c r="C9" s="237" t="n"/>
      <c r="D9" s="302" t="n"/>
      <c r="E9" s="302" t="n"/>
      <c r="F9" s="302" t="n"/>
      <c r="G9" s="302" t="n"/>
      <c r="H9" s="302" t="n"/>
      <c r="I9" s="302" t="n"/>
      <c r="J9" s="302" t="n"/>
      <c r="K9" s="302" t="n"/>
      <c r="L9" s="302" t="n"/>
      <c r="M9" s="302" t="n"/>
      <c r="N9" s="302" t="n"/>
      <c r="O9" s="302" t="n"/>
      <c r="P9" s="10" t="n"/>
    </row>
    <row r="10" ht="15.75" customFormat="1" customHeight="1" s="8">
      <c r="B10" s="10" t="n"/>
      <c r="C10" s="238" t="inlineStr">
        <is>
          <t>FICHA DE INDICADOR</t>
        </is>
      </c>
      <c r="D10" s="338" t="n"/>
      <c r="E10" s="338" t="n"/>
      <c r="F10" s="338" t="n"/>
      <c r="G10" s="338" t="n"/>
      <c r="H10" s="338" t="n"/>
      <c r="I10" s="338" t="n"/>
      <c r="J10" s="338" t="n"/>
      <c r="K10" s="338" t="n"/>
      <c r="L10" s="338" t="n"/>
      <c r="M10" s="338" t="n"/>
      <c r="N10" s="338" t="n"/>
      <c r="O10" s="339" t="n"/>
      <c r="P10" s="10" t="n"/>
    </row>
    <row r="11" ht="15" customFormat="1" customHeight="1" s="8">
      <c r="B11" s="10" t="n"/>
      <c r="C11" s="340" t="n"/>
      <c r="D11" s="341" t="n"/>
      <c r="E11" s="341" t="n"/>
      <c r="F11" s="341" t="n"/>
      <c r="G11" s="341" t="n"/>
      <c r="H11" s="341" t="n"/>
      <c r="I11" s="341" t="n"/>
      <c r="J11" s="341" t="n"/>
      <c r="K11" s="341" t="n"/>
      <c r="L11" s="341" t="n"/>
      <c r="M11" s="341" t="n"/>
      <c r="N11" s="341" t="n"/>
      <c r="O11" s="342" t="n"/>
      <c r="P11" s="10" t="n"/>
    </row>
    <row r="12" ht="30" customFormat="1" customHeight="1" s="8">
      <c r="B12" s="10" t="n"/>
      <c r="C12" s="239" t="inlineStr">
        <is>
          <t>MACROPROCESO</t>
        </is>
      </c>
      <c r="D12" s="306" t="n"/>
      <c r="E12" s="240" t="inlineStr">
        <is>
          <t>Apoyo</t>
        </is>
      </c>
      <c r="F12" s="311" t="n"/>
      <c r="G12" s="311" t="n"/>
      <c r="H12" s="320" t="n"/>
      <c r="I12" s="241" t="inlineStr">
        <is>
          <t>NOMBRE DEL INDICADOR</t>
        </is>
      </c>
      <c r="J12" s="320" t="n"/>
      <c r="K12" s="242" t="inlineStr">
        <is>
          <t>Efectividad en las Inducciones al Puesto de Trabajo</t>
        </is>
      </c>
      <c r="L12" s="311" t="n"/>
      <c r="M12" s="311" t="n"/>
      <c r="N12" s="311" t="n"/>
      <c r="O12" s="320" t="n"/>
      <c r="P12" s="10" t="n"/>
    </row>
    <row r="13" customFormat="1" s="8">
      <c r="B13" s="10" t="n"/>
      <c r="C13" s="188" t="inlineStr">
        <is>
          <t>PROCESO GESTIÓN</t>
        </is>
      </c>
      <c r="D13" s="306" t="n"/>
      <c r="E13" s="243" t="inlineStr">
        <is>
          <t>Talento Humano</t>
        </is>
      </c>
      <c r="F13" s="305" t="n"/>
      <c r="G13" s="305" t="n"/>
      <c r="H13" s="305" t="n"/>
      <c r="I13" s="305" t="n"/>
      <c r="J13" s="305" t="n"/>
      <c r="K13" s="305" t="n"/>
      <c r="L13" s="305" t="n"/>
      <c r="M13" s="305" t="n"/>
      <c r="N13" s="305" t="n"/>
      <c r="O13" s="306" t="n"/>
      <c r="P13" s="10" t="n"/>
    </row>
    <row r="14" customFormat="1" s="8">
      <c r="B14" s="10" t="n"/>
      <c r="C14" s="188" t="inlineStr">
        <is>
          <t>RESPONSABLE DE MEDICIÓN</t>
        </is>
      </c>
      <c r="D14" s="306" t="n"/>
      <c r="E14" s="244" t="inlineStr">
        <is>
          <t>Director(a) de Talento Humano</t>
        </is>
      </c>
      <c r="F14" s="305" t="n"/>
      <c r="G14" s="305" t="n"/>
      <c r="H14" s="305" t="n"/>
      <c r="I14" s="305" t="n"/>
      <c r="J14" s="305" t="n"/>
      <c r="K14" s="305" t="n"/>
      <c r="L14" s="305" t="n"/>
      <c r="M14" s="305" t="n"/>
      <c r="N14" s="305" t="n"/>
      <c r="O14" s="306" t="n"/>
      <c r="P14" s="10" t="n"/>
    </row>
    <row r="15" customFormat="1" s="8">
      <c r="B15" s="10" t="n"/>
      <c r="C15" s="245" t="n"/>
      <c r="D15" s="305" t="n"/>
      <c r="E15" s="305" t="n"/>
      <c r="F15" s="305" t="n"/>
      <c r="G15" s="305" t="n"/>
      <c r="H15" s="305" t="n"/>
      <c r="I15" s="305" t="n"/>
      <c r="J15" s="305" t="n"/>
      <c r="K15" s="305" t="n"/>
      <c r="L15" s="305" t="n"/>
      <c r="M15" s="305" t="n"/>
      <c r="N15" s="305" t="n"/>
      <c r="O15" s="306" t="n"/>
      <c r="P15" s="10" t="n"/>
    </row>
    <row r="16" customFormat="1" s="8">
      <c r="B16" s="10" t="n"/>
      <c r="C16" s="190" t="inlineStr">
        <is>
          <t>1. COMPORTAMIENTO DE INDICADOR</t>
        </is>
      </c>
      <c r="D16" s="305" t="n"/>
      <c r="E16" s="305" t="n"/>
      <c r="F16" s="305" t="n"/>
      <c r="G16" s="305" t="n"/>
      <c r="H16" s="305" t="n"/>
      <c r="I16" s="305" t="n"/>
      <c r="J16" s="305" t="n"/>
      <c r="K16" s="305" t="n"/>
      <c r="L16" s="305" t="n"/>
      <c r="M16" s="305" t="n"/>
      <c r="N16" s="305" t="n"/>
      <c r="O16" s="306" t="n"/>
      <c r="P16" s="10" t="n"/>
    </row>
    <row r="17" ht="36" customFormat="1" customHeight="1" s="8">
      <c r="B17" s="10" t="n"/>
      <c r="C17" s="188" t="inlineStr">
        <is>
          <t>CLASIFICACIÓN DE LA MEDICIÓN</t>
        </is>
      </c>
      <c r="D17" s="306" t="n"/>
      <c r="E17" s="343" t="n">
        <v>1</v>
      </c>
      <c r="F17" s="305" t="n"/>
      <c r="G17" s="306" t="n"/>
      <c r="H17" s="188" t="inlineStr">
        <is>
          <t>TIPO DE INDICADOR</t>
        </is>
      </c>
      <c r="I17" s="306" t="n"/>
      <c r="J17" s="344" t="inlineStr">
        <is>
          <t>Eficacia</t>
        </is>
      </c>
      <c r="K17" s="306" t="n"/>
      <c r="L17" s="188" t="inlineStr">
        <is>
          <t>META</t>
        </is>
      </c>
      <c r="M17" s="306" t="n"/>
      <c r="N17" s="236" t="n">
        <v>1</v>
      </c>
      <c r="O17" s="306" t="n"/>
      <c r="P17" s="171" t="n"/>
    </row>
    <row r="18" ht="15.75" customFormat="1" customHeight="1" s="8">
      <c r="B18" s="10" t="n"/>
      <c r="C18" s="188" t="inlineStr">
        <is>
          <t>FORMULA</t>
        </is>
      </c>
      <c r="D18" s="319" t="n"/>
      <c r="E18" s="188" t="inlineStr">
        <is>
          <t>NUMERADOR</t>
        </is>
      </c>
      <c r="F18" s="306" t="n"/>
      <c r="G18" s="187" t="inlineStr">
        <is>
          <t>Número de Inducciones realizadas con calificación ≥ 4</t>
        </is>
      </c>
      <c r="H18" s="305" t="n"/>
      <c r="I18" s="305" t="n"/>
      <c r="J18" s="305" t="n"/>
      <c r="K18" s="306" t="n"/>
      <c r="L18" s="188" t="inlineStr">
        <is>
          <t>UNIDAD DE MEDIDA</t>
        </is>
      </c>
      <c r="M18" s="319" t="n"/>
      <c r="N18" s="236" t="inlineStr">
        <is>
          <t>Porcentual</t>
        </is>
      </c>
      <c r="O18" s="319" t="n"/>
    </row>
    <row r="19" ht="15.75" customFormat="1" customHeight="1" s="8">
      <c r="B19" s="10" t="n"/>
      <c r="C19" s="310" t="n"/>
      <c r="D19" s="320" t="n"/>
      <c r="E19" s="188" t="inlineStr">
        <is>
          <t>DENOMINADOR</t>
        </is>
      </c>
      <c r="F19" s="306" t="n"/>
      <c r="G19" s="187" t="inlineStr">
        <is>
          <t>(Número de Inducciones realizadas en el periodo) * 100</t>
        </is>
      </c>
      <c r="H19" s="305" t="n"/>
      <c r="I19" s="305" t="n"/>
      <c r="J19" s="305" t="n"/>
      <c r="K19" s="306" t="n"/>
      <c r="L19" s="310" t="n"/>
      <c r="M19" s="320" t="n"/>
      <c r="N19" s="310" t="n"/>
      <c r="O19" s="320" t="n"/>
      <c r="P19" s="10" t="n"/>
    </row>
    <row r="20" ht="15.75" customFormat="1" customHeight="1" s="8">
      <c r="B20" s="10" t="n"/>
      <c r="C20" s="188" t="inlineStr">
        <is>
          <t>TENDENCIA</t>
        </is>
      </c>
      <c r="D20" s="319" t="n"/>
      <c r="E20" s="187" t="inlineStr">
        <is>
          <t>Positiva</t>
        </is>
      </c>
      <c r="F20" s="302" t="n"/>
      <c r="G20" s="319" t="n"/>
      <c r="H20" s="239" t="inlineStr">
        <is>
          <t>NIVEL DE SEGREGACIÓN *</t>
        </is>
      </c>
      <c r="I20" s="319" t="n"/>
      <c r="J20" s="187" t="inlineStr">
        <is>
          <t>Otros</t>
        </is>
      </c>
      <c r="K20" s="319" t="n"/>
      <c r="L20" s="188" t="inlineStr">
        <is>
          <t>ESCALA</t>
        </is>
      </c>
      <c r="M20" s="305" t="n"/>
      <c r="N20" s="305" t="n"/>
      <c r="O20" s="306" t="n"/>
      <c r="P20" s="10" t="n"/>
    </row>
    <row r="21" ht="15.75" customFormat="1" customHeight="1" s="8">
      <c r="B21" s="10" t="n"/>
      <c r="C21" s="307" t="n"/>
      <c r="D21" s="334" t="n"/>
      <c r="E21" s="307" t="n"/>
      <c r="G21" s="334" t="n"/>
      <c r="H21" s="307" t="n"/>
      <c r="I21" s="334" t="n"/>
      <c r="J21" s="307" t="n"/>
      <c r="K21" s="334" t="n"/>
      <c r="L21" s="187" t="inlineStr">
        <is>
          <t>Deficiente</t>
        </is>
      </c>
      <c r="M21" s="187" t="inlineStr">
        <is>
          <t>Aceptable</t>
        </is>
      </c>
      <c r="N21" s="187" t="inlineStr">
        <is>
          <t>Bueno</t>
        </is>
      </c>
      <c r="O21" s="187" t="inlineStr">
        <is>
          <t>Excelente</t>
        </is>
      </c>
      <c r="P21" s="10" t="n"/>
    </row>
    <row r="22" ht="15.75" customFormat="1" customHeight="1" s="8">
      <c r="B22" s="10" t="n"/>
      <c r="C22" s="310" t="n"/>
      <c r="D22" s="320" t="n"/>
      <c r="E22" s="310" t="n"/>
      <c r="F22" s="311" t="n"/>
      <c r="G22" s="320" t="n"/>
      <c r="H22" s="310" t="n"/>
      <c r="I22" s="320" t="n"/>
      <c r="J22" s="310" t="n"/>
      <c r="K22" s="320" t="n"/>
      <c r="L22" s="16" t="inlineStr">
        <is>
          <t>0 - 60%</t>
        </is>
      </c>
      <c r="M22" s="17" t="inlineStr">
        <is>
          <t>60,1% - 79,9%</t>
        </is>
      </c>
      <c r="N22" s="18" t="inlineStr">
        <is>
          <t>80% - 99,9%</t>
        </is>
      </c>
      <c r="O22" s="30" t="n">
        <v>1</v>
      </c>
      <c r="P22" s="10" t="n"/>
    </row>
    <row r="23" ht="26.25" customFormat="1" customHeight="1" s="8">
      <c r="B23" s="10" t="n"/>
      <c r="C23" s="188" t="inlineStr">
        <is>
          <t>ORIGEN DE DATOS NUMERADOR</t>
        </is>
      </c>
      <c r="D23" s="306" t="n"/>
      <c r="E23" s="189" t="inlineStr">
        <is>
          <t>Evaluaciones de las Inducciones</t>
        </is>
      </c>
      <c r="F23" s="305" t="n"/>
      <c r="G23" s="306" t="n"/>
      <c r="H23" s="345" t="inlineStr">
        <is>
          <t>FRECUENCIA DE LA MEDICIÓN</t>
        </is>
      </c>
      <c r="I23" s="319" t="n"/>
      <c r="J23" s="187" t="inlineStr">
        <is>
          <t>SEMESTRAL</t>
        </is>
      </c>
      <c r="K23" s="319" t="n"/>
      <c r="L23" s="188" t="inlineStr">
        <is>
          <t>FRECUENCIA DE RESULTADO</t>
        </is>
      </c>
      <c r="M23" s="319" t="n"/>
      <c r="N23" s="187" t="inlineStr">
        <is>
          <t>SEMESTRAL</t>
        </is>
      </c>
      <c r="O23" s="319" t="n"/>
      <c r="P23" s="10" t="n"/>
    </row>
    <row r="24" ht="26.25" customFormat="1" customHeight="1" s="8">
      <c r="B24" s="10" t="n"/>
      <c r="C24" s="188" t="inlineStr">
        <is>
          <t>ORIGEN DE DATOS DENOMINADOR</t>
        </is>
      </c>
      <c r="D24" s="306" t="n"/>
      <c r="E24" s="189" t="inlineStr">
        <is>
          <t>Evaluaciones de las Inducciones</t>
        </is>
      </c>
      <c r="F24" s="305" t="n"/>
      <c r="G24" s="306" t="n"/>
      <c r="H24" s="311" t="n"/>
      <c r="I24" s="320" t="n"/>
      <c r="J24" s="310" t="n"/>
      <c r="K24" s="320" t="n"/>
      <c r="L24" s="310" t="n"/>
      <c r="M24" s="320" t="n"/>
      <c r="N24" s="310" t="n"/>
      <c r="O24" s="320" t="n"/>
      <c r="P24" s="10" t="n"/>
    </row>
    <row r="25" ht="15.75" customFormat="1" customHeight="1" s="8">
      <c r="B25" s="10" t="n"/>
      <c r="C25" s="27" t="n"/>
      <c r="D25" s="27" t="n"/>
      <c r="E25" s="212" t="n"/>
      <c r="F25" s="212" t="n"/>
      <c r="G25" s="27" t="n"/>
      <c r="H25" s="27" t="n"/>
      <c r="I25" s="27" t="n"/>
      <c r="J25" s="212" t="n"/>
      <c r="K25" s="212" t="n"/>
      <c r="L25" s="27" t="n"/>
      <c r="M25" s="27" t="n"/>
      <c r="N25" s="212" t="n"/>
      <c r="O25" s="212" t="n"/>
      <c r="P25" s="10" t="n"/>
    </row>
    <row r="26" ht="15" customFormat="1" customHeight="1" s="8">
      <c r="B26" s="10" t="n"/>
      <c r="C26" s="190" t="inlineStr">
        <is>
          <t>RESULTADOS</t>
        </is>
      </c>
      <c r="D26" s="305" t="n"/>
      <c r="E26" s="305" t="n"/>
      <c r="F26" s="305" t="n"/>
      <c r="G26" s="305" t="n"/>
      <c r="H26" s="305" t="n"/>
      <c r="I26" s="305" t="n"/>
      <c r="J26" s="305" t="n"/>
      <c r="K26" s="305" t="n"/>
      <c r="L26" s="305" t="n"/>
      <c r="M26" s="305" t="n"/>
      <c r="N26" s="305" t="n"/>
      <c r="O26" s="306" t="n"/>
      <c r="P26" s="10" t="n"/>
    </row>
    <row r="27" ht="15" customFormat="1" customHeight="1" s="8">
      <c r="B27" s="10" t="n"/>
      <c r="C27" s="192" t="n"/>
      <c r="D27" s="302" t="n"/>
      <c r="E27" s="302" t="n"/>
      <c r="F27" s="302" t="n"/>
      <c r="G27" s="302" t="n"/>
      <c r="H27" s="302" t="n"/>
      <c r="I27" s="319" t="n"/>
      <c r="J27" s="194" t="inlineStr">
        <is>
          <t>ANÁLISIS DE DATOS</t>
        </is>
      </c>
      <c r="K27" s="302" t="n"/>
      <c r="L27" s="302" t="n"/>
      <c r="M27" s="302" t="n"/>
      <c r="N27" s="302" t="n"/>
      <c r="O27" s="319" t="n"/>
      <c r="P27" s="171" t="n"/>
    </row>
    <row r="28" ht="31.8" customFormat="1" customHeight="1" s="8">
      <c r="B28" s="10" t="n"/>
      <c r="C28" s="307" t="n"/>
      <c r="I28" s="334" t="n"/>
      <c r="J28" s="172" t="inlineStr">
        <is>
          <t xml:space="preserve">PRIMER SEMESTRE: Se evidencia un nivel de cumplimiento del 91,7%, resultado que ubica el indicador dentro de la escala de desempeño "Bueno". No obstante, durante el período evaluado se registraron 6 encuestas con una calificación inferior a 4. Las observaciones cualitativas reflejan oportunidades de mejora relacionadas con la cantidad de información suministrada durante la inducción, la necesidad de fortalecer algunos aspectos prácticos del proceso y brindar un mayor acompañamiento durante la adaptación al puesto de trabajo, lo cual impacta parcialmente la percepción del servicio evaluado. Estos resultados evidencian la importancia de continuar optimizando la metodología de inducción, promoviendo una distribución más equilibrada de los contenidos y reforzando el seguimiento a los colaboradores en sus primeras etapas de vinculación, con el fin de mejorar su experiencia y fortalecer la efectividad del proceso. </t>
        </is>
      </c>
      <c r="K28" s="346" t="n"/>
      <c r="L28" s="346" t="n"/>
      <c r="M28" s="346" t="n"/>
      <c r="N28" s="346" t="n"/>
      <c r="O28" s="347" t="n"/>
    </row>
    <row r="29" ht="31.2" customFormat="1" customHeight="1" s="8">
      <c r="B29" s="10" t="n"/>
      <c r="C29" s="307" t="n"/>
      <c r="I29" s="334" t="n"/>
      <c r="J29" s="346" t="n"/>
      <c r="K29" s="346" t="n"/>
      <c r="L29" s="346" t="n"/>
      <c r="M29" s="346" t="n"/>
      <c r="N29" s="346" t="n"/>
      <c r="O29" s="347" t="n"/>
      <c r="P29" s="10" t="n"/>
    </row>
    <row r="30" ht="15" customFormat="1" customHeight="1" s="8">
      <c r="B30" s="10" t="n"/>
      <c r="C30" s="307" t="n"/>
      <c r="I30" s="334" t="n"/>
      <c r="J30" s="346" t="n"/>
      <c r="K30" s="346" t="n"/>
      <c r="L30" s="346" t="n"/>
      <c r="M30" s="346" t="n"/>
      <c r="N30" s="346" t="n"/>
      <c r="O30" s="347" t="n"/>
      <c r="P30" s="10" t="n"/>
    </row>
    <row r="31" ht="27.6" customFormat="1" customHeight="1" s="8">
      <c r="B31" s="10" t="n"/>
      <c r="C31" s="307" t="n"/>
      <c r="I31" s="334" t="n"/>
      <c r="J31" s="346" t="n"/>
      <c r="K31" s="346" t="n"/>
      <c r="L31" s="346" t="n"/>
      <c r="M31" s="346" t="n"/>
      <c r="N31" s="346" t="n"/>
      <c r="O31" s="347" t="n"/>
      <c r="P31" s="10" t="n"/>
    </row>
    <row r="32" ht="35.4" customFormat="1" customHeight="1" s="8">
      <c r="B32" s="10" t="n"/>
      <c r="C32" s="307" t="n"/>
      <c r="I32" s="334" t="n"/>
      <c r="J32" s="346" t="n"/>
      <c r="K32" s="346" t="n"/>
      <c r="L32" s="346" t="n"/>
      <c r="M32" s="346" t="n"/>
      <c r="N32" s="346" t="n"/>
      <c r="O32" s="347" t="n"/>
      <c r="P32" s="10" t="n"/>
    </row>
    <row r="33" ht="15" customFormat="1" customHeight="1" s="8">
      <c r="B33" s="10" t="n"/>
      <c r="C33" s="307" t="n"/>
      <c r="I33" s="334" t="n"/>
      <c r="J33" s="348" t="n"/>
      <c r="K33" s="348" t="n"/>
      <c r="L33" s="348" t="n"/>
      <c r="M33" s="348" t="n"/>
      <c r="N33" s="348" t="n"/>
      <c r="O33" s="349" t="n"/>
      <c r="P33" s="10" t="n"/>
    </row>
    <row r="34" ht="15" customFormat="1" customHeight="1" s="8">
      <c r="B34" s="10" t="n"/>
      <c r="C34" s="307" t="n"/>
      <c r="I34" s="334" t="n"/>
      <c r="J34" s="178" t="inlineStr">
        <is>
          <t>ACCIÓN FORMULADA</t>
        </is>
      </c>
      <c r="O34" s="334" t="n"/>
      <c r="P34" s="10" t="n"/>
    </row>
    <row r="35" ht="15" customFormat="1" customHeight="1" s="8">
      <c r="B35" s="10" t="n"/>
      <c r="C35" s="307" t="n"/>
      <c r="I35" s="334" t="n"/>
      <c r="J35" s="172" t="inlineStr">
        <is>
          <t>PRIMER SEMESTRE: Realizar seguimiento a las inducciones con niveles de satisfacción inferiores a 4, implementando acciones de acompañamiento y retroalimentación con colaboradores y supervisores para fortalecer el proceso de inducción y mejorar la experiencia de ingreso del personal.</t>
        </is>
      </c>
      <c r="K35" s="346" t="n"/>
      <c r="L35" s="346" t="n"/>
      <c r="M35" s="346" t="n"/>
      <c r="N35" s="346" t="n"/>
      <c r="O35" s="347" t="n"/>
      <c r="P35" s="10" t="n"/>
    </row>
    <row r="36" ht="16.8" customFormat="1" customHeight="1" s="8">
      <c r="B36" s="10" t="n"/>
      <c r="C36" s="307" t="n"/>
      <c r="I36" s="334" t="n"/>
      <c r="J36" s="346" t="n"/>
      <c r="K36" s="346" t="n"/>
      <c r="L36" s="346" t="n"/>
      <c r="M36" s="346" t="n"/>
      <c r="N36" s="346" t="n"/>
      <c r="O36" s="347" t="n"/>
      <c r="P36" s="10" t="n"/>
    </row>
    <row r="37" ht="15" customFormat="1" customHeight="1" s="8">
      <c r="B37" s="10" t="n"/>
      <c r="C37" s="307" t="n"/>
      <c r="I37" s="334" t="n"/>
      <c r="J37" s="346" t="n"/>
      <c r="K37" s="346" t="n"/>
      <c r="L37" s="346" t="n"/>
      <c r="M37" s="346" t="n"/>
      <c r="N37" s="346" t="n"/>
      <c r="O37" s="347" t="n"/>
      <c r="P37" s="10" t="n"/>
    </row>
    <row r="38" ht="16.2" customFormat="1" customHeight="1" s="8">
      <c r="B38" s="10" t="n"/>
      <c r="C38" s="307" t="n"/>
      <c r="I38" s="334" t="n"/>
      <c r="J38" s="346" t="n"/>
      <c r="K38" s="346" t="n"/>
      <c r="L38" s="346" t="n"/>
      <c r="M38" s="346" t="n"/>
      <c r="N38" s="346" t="n"/>
      <c r="O38" s="347" t="n"/>
      <c r="P38" s="10" t="n"/>
    </row>
    <row r="39" ht="15" customFormat="1" customHeight="1" s="8">
      <c r="B39" s="10" t="n"/>
      <c r="C39" s="307" t="n"/>
      <c r="I39" s="334" t="n"/>
      <c r="J39" s="346" t="n"/>
      <c r="K39" s="346" t="n"/>
      <c r="L39" s="346" t="n"/>
      <c r="M39" s="346" t="n"/>
      <c r="N39" s="346" t="n"/>
      <c r="O39" s="347" t="n"/>
      <c r="P39" s="10" t="n"/>
    </row>
    <row r="40" ht="15" customFormat="1" customHeight="1" s="8">
      <c r="B40" s="10" t="n"/>
      <c r="C40" s="307" t="n"/>
      <c r="I40" s="334" t="n"/>
      <c r="J40" s="348" t="n"/>
      <c r="K40" s="348" t="n"/>
      <c r="L40" s="348" t="n"/>
      <c r="M40" s="348" t="n"/>
      <c r="N40" s="348" t="n"/>
      <c r="O40" s="349" t="n"/>
      <c r="P40" s="10" t="n"/>
    </row>
    <row r="41" ht="15" customFormat="1" customHeight="1" s="8">
      <c r="B41" s="10" t="n"/>
      <c r="C41" s="307" t="n"/>
      <c r="I41" s="334" t="n"/>
      <c r="J41" s="178" t="inlineStr">
        <is>
          <t xml:space="preserve">RESPONSABLE </t>
        </is>
      </c>
      <c r="O41" s="334" t="n"/>
      <c r="P41" s="10" t="n"/>
    </row>
    <row r="42" ht="15" customFormat="1" customHeight="1" s="8">
      <c r="B42" s="10" t="n"/>
      <c r="C42" s="307" t="n"/>
      <c r="I42" s="334" t="n"/>
      <c r="J42" s="180">
        <f>E14</f>
        <v/>
      </c>
      <c r="O42" s="334" t="n"/>
      <c r="P42" s="10" t="n"/>
    </row>
    <row r="43" ht="16.5" customFormat="1" customHeight="1" s="8">
      <c r="B43" s="10" t="n"/>
      <c r="C43" s="310" t="n"/>
      <c r="D43" s="311" t="n"/>
      <c r="E43" s="311" t="n"/>
      <c r="F43" s="311" t="n"/>
      <c r="G43" s="311" t="n"/>
      <c r="H43" s="311" t="n"/>
      <c r="I43" s="320" t="n"/>
      <c r="J43" s="196" t="n"/>
      <c r="K43" s="311" t="n"/>
      <c r="L43" s="311" t="n"/>
      <c r="M43" s="311" t="n"/>
      <c r="N43" s="311" t="n"/>
      <c r="O43" s="320" t="n"/>
      <c r="P43" s="10" t="n"/>
    </row>
    <row r="44" ht="16.5" customFormat="1" customHeight="1" s="8">
      <c r="B44" s="10" t="n"/>
      <c r="C44" s="5" t="n"/>
      <c r="D44" s="5" t="n"/>
      <c r="E44" s="5" t="n"/>
      <c r="F44" s="5" t="n"/>
      <c r="G44" s="5" t="n"/>
      <c r="H44" s="5" t="n"/>
      <c r="I44" s="5" t="n"/>
      <c r="J44" s="5" t="n"/>
      <c r="K44" s="5" t="n"/>
      <c r="L44" s="5" t="n"/>
      <c r="M44" s="5" t="n"/>
      <c r="N44" s="5" t="n"/>
      <c r="O44" s="5" t="n"/>
      <c r="P44" s="10" t="n"/>
    </row>
    <row r="45" ht="15" customFormat="1" customHeight="1" s="12">
      <c r="B45" s="11" t="n"/>
      <c r="C45" s="350" t="inlineStr">
        <is>
          <t>PERIODO DE EVALUACIÓN</t>
        </is>
      </c>
      <c r="D45" s="311" t="n"/>
      <c r="E45" s="311" t="n"/>
      <c r="F45" s="311" t="n"/>
      <c r="G45" s="311" t="n"/>
      <c r="H45" s="311" t="n"/>
      <c r="I45" s="311" t="n"/>
      <c r="J45" s="311" t="n"/>
      <c r="K45" s="311" t="n"/>
      <c r="L45" s="311" t="n"/>
      <c r="M45" s="311" t="n"/>
      <c r="N45" s="311" t="n"/>
      <c r="O45" s="320" t="n"/>
      <c r="P45" s="11" t="n"/>
    </row>
    <row r="46" customFormat="1" s="12">
      <c r="B46" s="11" t="n"/>
      <c r="C46" s="188" t="inlineStr">
        <is>
          <t>MES</t>
        </is>
      </c>
      <c r="D46" s="187">
        <f>IF(J23="MENSUAL","ENERO",IF(J23="TRIMESTRAL","MARZO",IF(J23="SEMESTRAL","JUNIO",IF(J23="ANUAL",YEAR(TODAY()),""))))</f>
        <v/>
      </c>
      <c r="E46" s="187">
        <f>IF(J23="MENSUAL","FEBRERO",IF(J23="TRIMESTRAL","JUNIO",IF(J23="SEMESTRAL","DICIEMBRE","")))</f>
        <v/>
      </c>
      <c r="F46" s="187">
        <f>IF(J23="MENSUAL","MARZO",IF(J23="TRIMESTRAL","SEPTIEMBRE",""))</f>
        <v/>
      </c>
      <c r="G46" s="187">
        <f>IF(J23="MENSUAL","ABRIL",IF(J23="TRIMESTRAL","DICIEMBRE",""))</f>
        <v/>
      </c>
      <c r="H46" s="187">
        <f>IF(J23="MENSUAL","MAYO","")</f>
        <v/>
      </c>
      <c r="I46" s="187">
        <f>IF(J23="MENSUAL","JUNIO","")</f>
        <v/>
      </c>
      <c r="J46" s="187">
        <f>IF(J23="MENSUAL","JULIO","")</f>
        <v/>
      </c>
      <c r="K46" s="187">
        <f>IF(J23="MENSUAL","AGOSTO","")</f>
        <v/>
      </c>
      <c r="L46" s="187">
        <f>IF(J23="MENSUAL","SEPTIEMBRE","")</f>
        <v/>
      </c>
      <c r="M46" s="187">
        <f>IF(J23="MENSUAL","OCTUBRE","")</f>
        <v/>
      </c>
      <c r="N46" s="187">
        <f>IF(J23="MENSUAL","NOVIEMBRE","")</f>
        <v/>
      </c>
      <c r="O46" s="187">
        <f>IF(J23="MENSUAL","DICIEMBRE","")</f>
        <v/>
      </c>
      <c r="P46" s="11" t="n"/>
    </row>
    <row r="47" ht="51.75" customFormat="1" customHeight="1" s="12">
      <c r="B47" s="11" t="n"/>
      <c r="C47" s="239">
        <f>G18</f>
        <v/>
      </c>
      <c r="D47" s="63" t="n">
        <v>66</v>
      </c>
      <c r="E47" s="63" t="n"/>
      <c r="F47" s="187" t="n"/>
      <c r="G47" s="187" t="n"/>
      <c r="H47" s="187" t="n"/>
      <c r="I47" s="187" t="n"/>
      <c r="J47" s="187" t="n"/>
      <c r="K47" s="187" t="n"/>
      <c r="L47" s="187" t="n"/>
      <c r="M47" s="187" t="n"/>
      <c r="N47" s="187" t="n"/>
      <c r="O47" s="187" t="n"/>
      <c r="P47" s="11" t="n"/>
    </row>
    <row r="48" ht="51" customFormat="1" customHeight="1" s="12">
      <c r="B48" s="11" t="n"/>
      <c r="C48" s="239">
        <f>G19</f>
        <v/>
      </c>
      <c r="D48" s="63" t="n">
        <v>72</v>
      </c>
      <c r="E48" s="63" t="n"/>
      <c r="F48" s="187" t="n"/>
      <c r="G48" s="187" t="n"/>
      <c r="H48" s="187" t="n"/>
      <c r="I48" s="187" t="n"/>
      <c r="J48" s="187" t="n"/>
      <c r="K48" s="187" t="n"/>
      <c r="L48" s="187" t="n"/>
      <c r="M48" s="187" t="n"/>
      <c r="N48" s="187" t="n"/>
      <c r="O48" s="187" t="n"/>
      <c r="P48" s="13" t="n"/>
    </row>
    <row r="49" customFormat="1" s="12">
      <c r="B49" s="11" t="n"/>
      <c r="C49" s="2" t="inlineStr">
        <is>
          <t xml:space="preserve">VALOR </t>
        </is>
      </c>
      <c r="D49" s="351">
        <f>IFERROR(IF($E$17=1,D47/D48,IF($E$17=2,D47,"")),"")</f>
        <v/>
      </c>
      <c r="E49" s="351">
        <f>IFERROR(IF($E$17=1,E47/E48,IF($E$17=2,E47,"")),"")</f>
        <v/>
      </c>
      <c r="F49" s="55">
        <f>IFERROR(IF($E$17=1,F47/F48,IF($E$17=2,F47,"")),"")</f>
        <v/>
      </c>
      <c r="G49" s="55">
        <f>IFERROR(IF($E$17=1,G47/G48,IF($E$17=2,G47,"")),"")</f>
        <v/>
      </c>
      <c r="H49" s="55">
        <f>IFERROR(IF($E$17=1,H47/H48,IF($E$17=2,H47,"")),"")</f>
        <v/>
      </c>
      <c r="I49" s="55">
        <f>IFERROR(IF($E$17=1,I47/I48,IF($E$17=2,I47,"")),"")</f>
        <v/>
      </c>
      <c r="J49" s="55">
        <f>IFERROR(IF($E$17=1,J47/J48,IF($E$17=2,J47,"")),"")</f>
        <v/>
      </c>
      <c r="K49" s="55">
        <f>IFERROR(IF($E$17=1,K47/K48,IF($E$17=2,K47,"")),"")</f>
        <v/>
      </c>
      <c r="L49" s="55">
        <f>IFERROR(IF($E$17=1,L47/L48,IF($E$17=2,L47,"")),"")</f>
        <v/>
      </c>
      <c r="M49" s="55">
        <f>IFERROR(IF($E$17=1,M47/M48,IF($E$17=2,M47,"")),"")</f>
        <v/>
      </c>
      <c r="N49" s="55">
        <f>IFERROR(IF($E$17=1,N47/N48,IF($E$17=2,N47,"")),"")</f>
        <v/>
      </c>
      <c r="O49" s="55">
        <f>IFERROR(IF($E$17=1,O47/O48,IF($E$17=2,O47,"")),"")</f>
        <v/>
      </c>
      <c r="P49" s="69">
        <f>+AVERAGE(D49:E49)</f>
        <v/>
      </c>
    </row>
    <row r="50" customFormat="1" s="12">
      <c r="B50" s="11" t="n"/>
      <c r="C50" s="3" t="inlineStr">
        <is>
          <t>META PONDERADA</t>
        </is>
      </c>
      <c r="D50" s="5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5">
        <f>IF(AND(N23="ANUAL",J23="MENSUAL"),N17/12+E50,IF(AND(N23="ANUAL",J23="TRIMESTRAL"),N17/4+E50,IF(AND(N23="SEMESTRAL",J23="MENSUAL"),N17/6+E50,IF(AND(N23="SEMESTRAL",J23="TRIMESTRAL"),N17/2,IF(AND(N23="TRIMESTRAL",J23="MENSUAL"),N17/3+E50,IF(AND(N23="TRIMESTRAL",J23="TRIMESTRAL"),N17,IF(AND(N23="MENSUAL",J23="MENSUAL"),N17,"")))))))</f>
        <v/>
      </c>
      <c r="G50" s="55">
        <f>IF(AND(N23="ANUAL",J23="MENSUAL"),N17/12+F50,IF(AND(N23="ANUAL",J23="TRIMESTRAL"),N17/4+F50,IF(AND(N23="SEMESTRAL",J23="MENSUAL"),N17/6+F50,IF(AND(N23="SEMESTRAL",J23="TRIMESTRAL"),N17/2+F50,IF(AND(N23="TRIMESTRAL",J23="MENSUAL"),N17/3,IF(AND(N23="TRIMESTRAL",J23="TRIMESTRAL"),N17,IF(AND(N23="MENSUAL",J23="MENSUAL"),N17,"")))))))</f>
        <v/>
      </c>
      <c r="H50" s="55">
        <f>IF(AND($N$23="ANUAL",$J$23="MENSUAL"),$N$17/12+G50,IF(AND(N23="SEMESTRAL",J23="MENSUAL"),N17/6+G50,IF(AND(N23="TRIMESTRAL",J23="MENSUAL"),N17/3+G50,IF(AND(N23="MENSUAL",J23="MENSUAL"),N17,""))))</f>
        <v/>
      </c>
      <c r="I50" s="55">
        <f>IF(AND($N$23="ANUAL",$J$23="MENSUAL"),$N$17/12+H50,IF(AND(N23="SEMESTRAL",J23="MENSUAL"),N17/6+H50,IF(AND(N23="TRIMESTRAL",J23="MENSUAL"),N17/3+H50,IF(AND(N23="MENSUAL",J23="MENSUAL"),N17,""))))</f>
        <v/>
      </c>
      <c r="J50" s="55">
        <f>IF(AND($N$23="ANUAL",$J$23="MENSUAL"),$N$17/12+I50,IF(AND(N23="SEMESTRAL",J23="MENSUAL"),N17/6,IF(AND(N23="TRIMESTRAL",J23="MENSUAL"),N17/3,IF(AND(N23="MENSUAL",J23="MENSUAL"),N17,""))))</f>
        <v/>
      </c>
      <c r="K50" s="55">
        <f>IF(AND($N$23="ANUAL",$J$23="MENSUAL"),$N$17/12+J50,IF(AND(N23="SEMESTRAL",J23="MENSUAL"),N17/6+J50,IF(AND(N23="TRIMESTRAL",J23="MENSUAL"),N17/3+J50,IF(AND(N23="MENSUAL",J23="MENSUAL"),N17,""))))</f>
        <v/>
      </c>
      <c r="L50" s="55">
        <f>IF(AND($N$23="ANUAL",$J$23="MENSUAL"),$N$17/12+K50,IF(AND(N23="SEMESTRAL",J23="MENSUAL"),N17/6+K50,IF(AND(N23="TRIMESTRAL",J23="MENSUAL"),N17/3+K50,IF(AND(N23="MENSUAL",J23="MENSUAL"),N17,""))))</f>
        <v/>
      </c>
      <c r="M50" s="55">
        <f>IF(AND($N$23="ANUAL",$J$23="MENSUAL"),$N$17/12+L50,IF(AND(N23="SEMESTRAL",J23="MENSUAL"),N17/6+L50,IF(AND(N23="TRIMESTRAL",J23="MENSUAL"),N17/3,IF(AND(N23="MENSUAL",J23="MENSUAL"),N17,""))))</f>
        <v/>
      </c>
      <c r="N50" s="55">
        <f>IF(AND($N$23="ANUAL",$J$23="MENSUAL"),$N$17/12+M50,IF(AND(N23="SEMESTRAL",J23="MENSUAL"),N17/6+M50,IF(AND(N23="TRIMESTRAL",J23="MENSUAL"),N17/3+M50,IF(AND(N23="MENSUAL",J23="MENSUAL"),N17,""))))</f>
        <v/>
      </c>
      <c r="O50" s="55">
        <f>IF(AND($N$23="ANUAL",$J$23="MENSUAL"),$N$17/12+N50,IF(AND(N23="SEMESTRAL",J23="MENSUAL"),N17/6+N50,IF(AND(N23="TRIMESTRAL",J23="MENSUAL"),N17/3+N50,IF(AND(N23="MENSUAL",J23="MENSUAL"),N17,""))))</f>
        <v/>
      </c>
      <c r="P50" s="11" t="n"/>
    </row>
    <row r="51" customFormat="1" s="12">
      <c r="B51" s="11" t="n"/>
      <c r="C51" s="5" t="n"/>
      <c r="D51" s="5" t="n"/>
      <c r="E51" s="5" t="n"/>
      <c r="F51" s="5" t="n"/>
      <c r="G51" s="5" t="n"/>
      <c r="H51" s="5" t="n"/>
      <c r="I51" s="5" t="n"/>
      <c r="J51" s="5" t="n"/>
      <c r="K51" s="5" t="n"/>
      <c r="L51" s="5" t="n"/>
      <c r="M51" s="5" t="n"/>
      <c r="N51" s="5" t="n"/>
      <c r="O51" s="5" t="n"/>
      <c r="P51" s="11" t="n"/>
    </row>
    <row r="52" customFormat="1" s="14">
      <c r="A52" s="15" t="n"/>
      <c r="B52" s="1" t="n"/>
      <c r="C52" s="185" t="inlineStr">
        <is>
          <t>NIVEL DE SEGREGACIÓN *</t>
        </is>
      </c>
      <c r="D52" s="302" t="n"/>
      <c r="E52" s="302" t="n"/>
      <c r="F52" s="302" t="n"/>
      <c r="G52" s="302" t="n"/>
      <c r="H52" s="302" t="n"/>
      <c r="I52" s="302" t="n"/>
      <c r="J52" s="302" t="n"/>
      <c r="K52" s="302" t="n"/>
      <c r="L52" s="302" t="n"/>
      <c r="M52" s="302" t="n"/>
      <c r="N52" s="302" t="n"/>
      <c r="O52" s="319" t="n"/>
      <c r="P52" s="1" t="n"/>
      <c r="Q52" s="15" t="n"/>
      <c r="R52" s="15" t="n"/>
      <c r="S52" s="15" t="n"/>
      <c r="T52" s="15" t="n"/>
      <c r="U52" s="15" t="n"/>
      <c r="V52" s="15" t="n"/>
      <c r="W52" s="15" t="n"/>
      <c r="X52" s="15" t="n"/>
      <c r="Y52" s="15" t="n"/>
      <c r="Z52" s="15" t="n"/>
      <c r="AA52" s="15" t="n"/>
      <c r="AB52" s="15" t="n"/>
    </row>
    <row r="53" customFormat="1" s="14">
      <c r="A53" s="15" t="n"/>
      <c r="B53" s="1" t="n"/>
      <c r="C53" s="186" t="inlineStr">
        <is>
          <t>UNIDAD SEGREGADA (Ej. Facultad, Programa Académico, Área)</t>
        </is>
      </c>
      <c r="D53" s="352" t="n"/>
      <c r="E53" s="352" t="n"/>
      <c r="F53" s="353" t="n"/>
      <c r="G53" s="186" t="inlineStr">
        <is>
          <t>RESULTADO</t>
        </is>
      </c>
      <c r="H53" s="352" t="n"/>
      <c r="I53" s="352" t="n"/>
      <c r="J53" s="353" t="n"/>
      <c r="K53" s="186" t="inlineStr">
        <is>
          <t>ANALISIS DE DATOS SEGREGADO</t>
        </is>
      </c>
      <c r="L53" s="352" t="n"/>
      <c r="M53" s="352" t="n"/>
      <c r="N53" s="352" t="n"/>
      <c r="O53" s="353" t="n"/>
      <c r="P53" s="1" t="n"/>
      <c r="Q53" s="15" t="n"/>
      <c r="R53" s="15" t="n"/>
      <c r="S53" s="15" t="n"/>
      <c r="T53" s="15" t="n"/>
      <c r="U53" s="15" t="n"/>
      <c r="V53" s="15" t="n"/>
      <c r="W53" s="15" t="n"/>
      <c r="X53" s="15" t="n"/>
      <c r="Y53" s="15" t="n"/>
      <c r="Z53" s="15" t="n"/>
      <c r="AA53" s="15" t="n"/>
      <c r="AB53" s="15" t="n"/>
    </row>
    <row r="54" ht="61.5" customFormat="1" customHeight="1" s="66">
      <c r="A54" s="64" t="n"/>
      <c r="B54" s="65" t="n"/>
      <c r="C54" s="271" t="inlineStr">
        <is>
          <t>Menor que 4</t>
        </is>
      </c>
      <c r="D54" s="352" t="n"/>
      <c r="E54" s="352" t="n"/>
      <c r="F54" s="353" t="n"/>
      <c r="G54" s="354">
        <f>6/72</f>
        <v/>
      </c>
      <c r="H54" s="355" t="n"/>
      <c r="I54" s="355" t="n"/>
      <c r="J54" s="356" t="n"/>
      <c r="K54" s="357" t="inlineStr">
        <is>
          <t>PRIMER SEMESTRE: Del total de encuestados (72), seis (6)  de los encuestados asignaron un puntaje menor que 4.</t>
        </is>
      </c>
      <c r="L54" s="355" t="n"/>
      <c r="M54" s="355" t="n"/>
      <c r="N54" s="355" t="n"/>
      <c r="O54" s="356" t="n"/>
      <c r="P54" s="65" t="n"/>
      <c r="Q54" s="64" t="n"/>
      <c r="R54" s="64" t="n"/>
      <c r="S54" s="64" t="n"/>
      <c r="T54" s="64" t="n"/>
      <c r="U54" s="64" t="n"/>
      <c r="V54" s="64" t="n"/>
      <c r="W54" s="64" t="n"/>
      <c r="X54" s="64" t="n"/>
      <c r="Y54" s="64" t="n"/>
      <c r="Z54" s="64" t="n"/>
      <c r="AA54" s="64" t="n"/>
      <c r="AB54" s="64" t="n"/>
    </row>
    <row r="55" ht="60" customFormat="1" customHeight="1" s="66">
      <c r="A55" s="64" t="n"/>
      <c r="B55" s="65" t="n"/>
      <c r="C55" s="271" t="inlineStr">
        <is>
          <t>Mayor o igual que 4</t>
        </is>
      </c>
      <c r="D55" s="352" t="n"/>
      <c r="E55" s="352" t="n"/>
      <c r="F55" s="353" t="n"/>
      <c r="G55" s="354">
        <f>66/72</f>
        <v/>
      </c>
      <c r="H55" s="355" t="n"/>
      <c r="I55" s="355" t="n"/>
      <c r="J55" s="356" t="n"/>
      <c r="K55" s="357" t="inlineStr">
        <is>
          <t>PRIMER SEMESTRE: Del total de encuestados (72), sesenta y  seis (66) encuestados asignaron un puntaje mayor o igual que 4.</t>
        </is>
      </c>
      <c r="L55" s="355" t="n"/>
      <c r="M55" s="355" t="n"/>
      <c r="N55" s="355" t="n"/>
      <c r="O55" s="356" t="n"/>
      <c r="P55" s="65" t="n"/>
      <c r="Q55" s="64" t="n"/>
      <c r="R55" s="64" t="n"/>
      <c r="S55" s="64" t="n"/>
      <c r="T55" s="64" t="n"/>
      <c r="U55" s="64" t="n"/>
      <c r="V55" s="64" t="n"/>
      <c r="W55" s="64" t="n"/>
      <c r="X55" s="64" t="n"/>
      <c r="Y55" s="64" t="n"/>
      <c r="Z55" s="64" t="n"/>
      <c r="AA55" s="64" t="n"/>
      <c r="AB55" s="64" t="n"/>
    </row>
    <row r="56" ht="62.4" customFormat="1" customHeight="1" s="66">
      <c r="A56" s="64" t="n"/>
      <c r="B56" s="65" t="n"/>
      <c r="C56" s="159" t="inlineStr">
        <is>
          <t>Menor que 4</t>
        </is>
      </c>
      <c r="D56" s="355" t="n"/>
      <c r="E56" s="355" t="n"/>
      <c r="F56" s="356" t="n"/>
      <c r="G56" s="358" t="n"/>
      <c r="H56" s="355" t="n"/>
      <c r="I56" s="355" t="n"/>
      <c r="J56" s="356" t="n"/>
      <c r="K56" s="359" t="inlineStr">
        <is>
          <t>SEGUNDO SEMESTRE:</t>
        </is>
      </c>
      <c r="L56" s="355" t="n"/>
      <c r="M56" s="355" t="n"/>
      <c r="N56" s="355" t="n"/>
      <c r="O56" s="356" t="n"/>
      <c r="P56" s="65" t="n"/>
      <c r="Q56" s="64" t="n"/>
      <c r="R56" s="64" t="n"/>
      <c r="S56" s="64" t="n"/>
      <c r="T56" s="64" t="n"/>
      <c r="U56" s="64" t="n"/>
      <c r="V56" s="64" t="n"/>
      <c r="W56" s="64" t="n"/>
      <c r="X56" s="64" t="n"/>
      <c r="Y56" s="64" t="n"/>
      <c r="Z56" s="64" t="n"/>
      <c r="AA56" s="64" t="n"/>
      <c r="AB56" s="64" t="n"/>
    </row>
    <row r="57" ht="66.59999999999999" customFormat="1" customHeight="1" s="66">
      <c r="A57" s="64" t="n"/>
      <c r="B57" s="65" t="n"/>
      <c r="C57" s="159" t="inlineStr">
        <is>
          <t>Mayor o igual que 4</t>
        </is>
      </c>
      <c r="D57" s="355" t="n"/>
      <c r="E57" s="355" t="n"/>
      <c r="F57" s="356" t="n"/>
      <c r="G57" s="358" t="n"/>
      <c r="H57" s="355" t="n"/>
      <c r="I57" s="355" t="n"/>
      <c r="J57" s="356" t="n"/>
      <c r="K57" s="359" t="inlineStr">
        <is>
          <t>SEGUNDO SEMESTRE:</t>
        </is>
      </c>
      <c r="L57" s="355" t="n"/>
      <c r="M57" s="355" t="n"/>
      <c r="N57" s="355" t="n"/>
      <c r="O57" s="356" t="n"/>
      <c r="P57" s="65" t="n"/>
      <c r="Q57" s="64" t="n"/>
      <c r="R57" s="64" t="n"/>
      <c r="S57" s="64" t="n"/>
      <c r="T57" s="64" t="n"/>
      <c r="U57" s="64" t="n"/>
      <c r="V57" s="64" t="n"/>
      <c r="W57" s="64" t="n"/>
      <c r="X57" s="64" t="n"/>
      <c r="Y57" s="64" t="n"/>
      <c r="Z57" s="64" t="n"/>
      <c r="AA57" s="64" t="n"/>
      <c r="AB57" s="64" t="n"/>
    </row>
    <row r="58" customFormat="1" s="66">
      <c r="A58" s="64" t="n"/>
      <c r="B58" s="65" t="n"/>
      <c r="C58" s="166" t="n"/>
      <c r="D58" s="360" t="n"/>
      <c r="E58" s="360" t="n"/>
      <c r="F58" s="360" t="n"/>
      <c r="G58" s="166" t="n"/>
      <c r="H58" s="360" t="n"/>
      <c r="I58" s="360" t="n"/>
      <c r="J58" s="360" t="n"/>
      <c r="K58" s="166" t="n"/>
      <c r="L58" s="360" t="n"/>
      <c r="M58" s="360" t="n"/>
      <c r="N58" s="360" t="n"/>
      <c r="O58" s="360" t="n"/>
      <c r="P58" s="65" t="n"/>
      <c r="Q58" s="64" t="n"/>
      <c r="R58" s="64" t="n"/>
      <c r="S58" s="64" t="n"/>
      <c r="T58" s="64" t="n"/>
      <c r="U58" s="64" t="n"/>
      <c r="V58" s="64" t="n"/>
      <c r="W58" s="64" t="n"/>
      <c r="X58" s="64" t="n"/>
      <c r="Y58" s="64" t="n"/>
      <c r="Z58" s="64" t="n"/>
      <c r="AA58" s="64" t="n"/>
      <c r="AB58" s="64" t="n"/>
    </row>
    <row r="59" customFormat="1" s="66">
      <c r="A59" s="64" t="n"/>
      <c r="B59" s="65" t="n"/>
      <c r="C59" s="67" t="n"/>
      <c r="D59" s="68" t="n"/>
      <c r="E59" s="68" t="n"/>
      <c r="F59" s="68" t="n"/>
      <c r="G59" s="68" t="n"/>
      <c r="H59" s="68" t="n"/>
      <c r="I59" s="68" t="n"/>
      <c r="J59" s="68" t="n"/>
      <c r="K59" s="68" t="n"/>
      <c r="L59" s="68" t="n"/>
      <c r="M59" s="68" t="n"/>
      <c r="N59" s="68" t="n"/>
      <c r="O59" s="68" t="n"/>
      <c r="P59" s="65" t="n"/>
      <c r="Q59" s="64" t="n"/>
      <c r="R59" s="64" t="n"/>
      <c r="S59" s="64" t="n"/>
      <c r="T59" s="64" t="n"/>
      <c r="U59" s="64" t="n"/>
      <c r="V59" s="64" t="n"/>
      <c r="W59" s="64" t="n"/>
      <c r="X59" s="64" t="n"/>
      <c r="Y59" s="64" t="n"/>
      <c r="Z59" s="64" t="n"/>
      <c r="AA59" s="64" t="n"/>
      <c r="AB59" s="64" t="n"/>
    </row>
    <row r="60" customFormat="1" s="66">
      <c r="A60" s="64" t="n"/>
      <c r="B60" s="65" t="n"/>
      <c r="C60" s="67" t="n"/>
      <c r="D60" s="68" t="n"/>
      <c r="E60" s="68" t="n"/>
      <c r="F60" s="68" t="n"/>
      <c r="G60" s="68" t="n"/>
      <c r="H60" s="68" t="n"/>
      <c r="I60" s="68" t="n"/>
      <c r="J60" s="68" t="n"/>
      <c r="K60" s="68" t="n"/>
      <c r="L60" s="68" t="n"/>
      <c r="M60" s="68" t="n"/>
      <c r="N60" s="68" t="n"/>
      <c r="O60" s="68" t="n"/>
      <c r="P60" s="65" t="n"/>
      <c r="Q60" s="64" t="n"/>
      <c r="R60" s="64" t="n"/>
      <c r="S60" s="64" t="n"/>
      <c r="T60" s="64" t="n"/>
      <c r="U60" s="64" t="n"/>
      <c r="V60" s="64" t="n"/>
      <c r="W60" s="64" t="n"/>
      <c r="X60" s="64" t="n"/>
      <c r="Y60" s="64" t="n"/>
      <c r="Z60" s="64" t="n"/>
      <c r="AA60" s="64" t="n"/>
      <c r="AB60" s="64" t="n"/>
    </row>
    <row r="61" customFormat="1" s="66">
      <c r="A61" s="64" t="n"/>
      <c r="B61" s="65" t="n"/>
      <c r="C61" s="67" t="n"/>
      <c r="D61" s="68" t="n"/>
      <c r="E61" s="68" t="n"/>
      <c r="F61" s="68" t="n"/>
      <c r="G61" s="68" t="n"/>
      <c r="H61" s="68" t="n"/>
      <c r="I61" s="68" t="n"/>
      <c r="J61" s="68" t="n"/>
      <c r="K61" s="68" t="n"/>
      <c r="L61" s="68" t="n"/>
      <c r="M61" s="68" t="n"/>
      <c r="N61" s="68" t="n"/>
      <c r="O61" s="68" t="n"/>
      <c r="P61" s="65" t="n"/>
      <c r="Q61" s="64" t="n"/>
      <c r="R61" s="64" t="n"/>
      <c r="S61" s="64" t="n"/>
      <c r="T61" s="64" t="n"/>
      <c r="U61" s="64" t="n"/>
      <c r="V61" s="64" t="n"/>
      <c r="W61" s="64" t="n"/>
      <c r="X61" s="64" t="n"/>
      <c r="Y61" s="64" t="n"/>
      <c r="Z61" s="64" t="n"/>
      <c r="AA61" s="64" t="n"/>
      <c r="AB61" s="64" t="n"/>
    </row>
    <row r="64" customFormat="1" s="23">
      <c r="C64" s="22" t="n"/>
      <c r="D64" s="22" t="n"/>
      <c r="E64" s="22" t="n"/>
      <c r="F64" s="22" t="n"/>
      <c r="G64" s="22" t="n"/>
      <c r="H64" s="22" t="n"/>
      <c r="I64" s="22" t="n"/>
      <c r="J64" s="22" t="n"/>
      <c r="K64" s="22" t="n"/>
      <c r="L64" s="22" t="n"/>
      <c r="M64" s="22" t="n"/>
      <c r="N64" s="22" t="n"/>
      <c r="O64" s="22" t="n"/>
    </row>
    <row r="65" customFormat="1" s="23">
      <c r="C65" s="22" t="n"/>
      <c r="D65" s="22" t="n"/>
      <c r="E65" s="22" t="n"/>
      <c r="F65" s="22" t="n"/>
      <c r="G65" s="22" t="n"/>
      <c r="H65" s="22" t="n"/>
      <c r="I65" s="22" t="n"/>
      <c r="J65" s="22" t="n"/>
      <c r="K65" s="22" t="n"/>
      <c r="L65" s="22" t="n"/>
      <c r="M65" s="22" t="n"/>
      <c r="N65" s="22" t="n"/>
      <c r="O65" s="22" t="n"/>
    </row>
    <row r="66" customFormat="1" s="23">
      <c r="C66" s="22" t="n"/>
      <c r="D66" s="22" t="n"/>
      <c r="E66" s="22" t="n"/>
      <c r="F66" s="22" t="n"/>
      <c r="G66" s="22" t="n"/>
      <c r="H66" s="22" t="n"/>
      <c r="I66" s="22" t="n"/>
      <c r="J66" s="22" t="n"/>
      <c r="K66" s="22" t="n"/>
      <c r="L66" s="22" t="n"/>
      <c r="M66" s="22" t="n"/>
      <c r="N66" s="22" t="n"/>
      <c r="O66" s="22" t="n"/>
    </row>
    <row r="67" customFormat="1" s="23">
      <c r="C67" s="22" t="n"/>
      <c r="D67" s="22" t="n"/>
      <c r="E67" s="22" t="n"/>
      <c r="F67" s="22" t="n"/>
      <c r="G67" s="22" t="n"/>
      <c r="H67" s="22" t="n"/>
      <c r="I67" s="22" t="n"/>
      <c r="J67" s="22" t="n"/>
      <c r="K67" s="22" t="n"/>
      <c r="L67" s="22" t="n"/>
      <c r="M67" s="22" t="n"/>
      <c r="N67" s="22" t="n"/>
      <c r="O67" s="22" t="n"/>
    </row>
    <row r="68" customFormat="1" s="23">
      <c r="C68" s="22" t="n"/>
      <c r="D68" s="22" t="n"/>
      <c r="E68" s="22" t="n"/>
      <c r="F68" s="22" t="n"/>
      <c r="G68" s="22" t="n"/>
      <c r="H68" s="22" t="n"/>
      <c r="I68" s="22" t="n"/>
      <c r="J68" s="22" t="n"/>
      <c r="K68" s="22" t="n"/>
      <c r="L68" s="22" t="n"/>
      <c r="M68" s="22" t="n"/>
      <c r="N68" s="22" t="n"/>
      <c r="O68" s="22" t="n"/>
    </row>
    <row r="69" customFormat="1" s="23">
      <c r="C69" s="22" t="n"/>
      <c r="D69" s="22" t="n"/>
      <c r="E69" s="22" t="n"/>
      <c r="F69" s="22" t="n"/>
      <c r="G69" s="22" t="n"/>
      <c r="H69" s="22" t="n"/>
      <c r="I69" s="22" t="n"/>
      <c r="J69" s="22" t="n"/>
      <c r="K69" s="22" t="n"/>
      <c r="L69" s="22" t="n"/>
      <c r="M69" s="22" t="n"/>
      <c r="N69" s="22" t="n"/>
      <c r="O69" s="22" t="n"/>
    </row>
    <row r="70" customFormat="1" s="23">
      <c r="C70" s="22" t="n"/>
      <c r="D70" s="22" t="n"/>
      <c r="E70" s="22" t="n"/>
      <c r="F70" s="22" t="n"/>
      <c r="G70" s="24" t="inlineStr">
        <is>
          <t>Estratégico</t>
        </is>
      </c>
      <c r="H70" s="25" t="n"/>
      <c r="I70" s="25" t="n"/>
      <c r="J70" s="24" t="inlineStr">
        <is>
          <t>Eficacia</t>
        </is>
      </c>
      <c r="K70" s="22" t="n"/>
      <c r="L70" s="22" t="n"/>
      <c r="M70" s="22" t="n"/>
      <c r="N70" s="22" t="n"/>
      <c r="O70" s="22" t="n"/>
    </row>
    <row r="71" hidden="1" customFormat="1" s="23">
      <c r="C71" s="22" t="n"/>
      <c r="D71" s="22" t="n"/>
      <c r="E71" s="22" t="n"/>
      <c r="F71" s="22" t="n"/>
      <c r="G71" s="24" t="inlineStr">
        <is>
          <t>Misional</t>
        </is>
      </c>
      <c r="H71" s="25" t="n"/>
      <c r="I71" s="25" t="n"/>
      <c r="J71" s="24" t="inlineStr">
        <is>
          <t>Eficiencia</t>
        </is>
      </c>
      <c r="K71" s="22" t="n"/>
      <c r="L71" s="22" t="n"/>
      <c r="M71" s="22" t="n"/>
      <c r="N71" s="22" t="n"/>
      <c r="O71" s="22" t="n"/>
    </row>
    <row r="72" hidden="1" customFormat="1" s="23">
      <c r="C72" s="22" t="n"/>
      <c r="D72" s="22" t="n"/>
      <c r="E72" s="22" t="n"/>
      <c r="F72" s="22" t="n"/>
      <c r="G72" s="24" t="inlineStr">
        <is>
          <t>Apoyo</t>
        </is>
      </c>
      <c r="H72" s="25" t="n"/>
      <c r="I72" s="25" t="n"/>
      <c r="J72" s="24" t="inlineStr">
        <is>
          <t>Acreditación</t>
        </is>
      </c>
      <c r="K72" s="22" t="n"/>
      <c r="L72" s="22" t="n"/>
      <c r="M72" s="22" t="n"/>
      <c r="N72" s="22" t="n"/>
      <c r="O72" s="22" t="n"/>
    </row>
    <row r="73" hidden="1" customFormat="1" s="23">
      <c r="C73" s="22" t="n"/>
      <c r="D73" s="22" t="n"/>
      <c r="E73" s="22" t="n"/>
      <c r="F73" s="22" t="n"/>
      <c r="G73" s="24" t="inlineStr">
        <is>
          <t>Seguimiento, Medición, Análisis y Evaluación</t>
        </is>
      </c>
      <c r="H73" s="25" t="n"/>
      <c r="I73" s="25" t="n"/>
      <c r="J73" s="24" t="inlineStr">
        <is>
          <t>Positiva</t>
        </is>
      </c>
      <c r="K73" s="22" t="n"/>
      <c r="L73" s="22" t="n"/>
      <c r="M73" s="22" t="n"/>
      <c r="N73" s="22" t="n"/>
      <c r="O73" s="22" t="n"/>
    </row>
    <row r="74" hidden="1" customFormat="1" s="23">
      <c r="C74" s="22" t="n"/>
      <c r="D74" s="22" t="n"/>
      <c r="E74" s="22" t="n"/>
      <c r="F74" s="22" t="n"/>
      <c r="G74" s="24" t="inlineStr">
        <is>
          <t>Direccionamiento Estratégico</t>
        </is>
      </c>
      <c r="H74" s="25" t="n"/>
      <c r="I74" s="25" t="n"/>
      <c r="J74" s="24" t="inlineStr">
        <is>
          <t>Negativa</t>
        </is>
      </c>
      <c r="K74" s="22" t="n"/>
      <c r="L74" s="22" t="n"/>
      <c r="M74" s="22" t="n"/>
      <c r="N74" s="22" t="n"/>
      <c r="O74" s="22" t="n"/>
    </row>
    <row r="75" hidden="1" customFormat="1" s="23">
      <c r="C75" s="22" t="n"/>
      <c r="D75" s="22" t="n"/>
      <c r="E75" s="22" t="n"/>
      <c r="F75" s="22" t="n"/>
      <c r="G75" s="24" t="inlineStr">
        <is>
          <t>Planeación Institucional</t>
        </is>
      </c>
      <c r="H75" s="25" t="n"/>
      <c r="I75" s="25" t="n"/>
      <c r="J75" s="24" t="inlineStr">
        <is>
          <t>Por Unidad Regional</t>
        </is>
      </c>
      <c r="K75" s="22" t="n"/>
      <c r="L75" s="22" t="n"/>
      <c r="M75" s="22" t="n"/>
      <c r="N75" s="22" t="n"/>
      <c r="O75" s="22" t="n"/>
    </row>
    <row r="76" hidden="1" customFormat="1" s="23">
      <c r="C76" s="22" t="n"/>
      <c r="D76" s="22" t="n"/>
      <c r="E76" s="22" t="n"/>
      <c r="F76" s="22" t="n"/>
      <c r="G76" s="24" t="inlineStr">
        <is>
          <t>Proyectos Especiales y Relaciones Interinstitucionales</t>
        </is>
      </c>
      <c r="H76" s="25" t="n"/>
      <c r="I76" s="25" t="n"/>
      <c r="J76" s="24" t="inlineStr">
        <is>
          <t>Por Facultad</t>
        </is>
      </c>
      <c r="K76" s="22" t="n"/>
      <c r="L76" s="22" t="n"/>
      <c r="M76" s="22" t="n"/>
      <c r="N76" s="22" t="n"/>
      <c r="O76" s="22" t="n"/>
    </row>
    <row r="77" hidden="1" customFormat="1" s="23">
      <c r="C77" s="22" t="n"/>
      <c r="D77" s="22" t="n"/>
      <c r="E77" s="22" t="n"/>
      <c r="F77" s="22" t="n"/>
      <c r="G77" s="24" t="inlineStr">
        <is>
          <t>Sistemas Integrados</t>
        </is>
      </c>
      <c r="H77" s="25" t="n"/>
      <c r="I77" s="25" t="n"/>
      <c r="J77" s="24" t="inlineStr">
        <is>
          <t>Por Programa Académico</t>
        </is>
      </c>
      <c r="K77" s="22" t="n"/>
      <c r="L77" s="22" t="n"/>
      <c r="M77" s="22" t="n"/>
      <c r="N77" s="22" t="n"/>
      <c r="O77" s="22" t="n"/>
    </row>
    <row r="78" hidden="1" customFormat="1" s="23">
      <c r="C78" s="22" t="n"/>
      <c r="D78" s="22" t="n"/>
      <c r="E78" s="22" t="n"/>
      <c r="F78" s="22" t="n"/>
      <c r="G78" s="24" t="inlineStr">
        <is>
          <t>Autoevaluación y Acreditación</t>
        </is>
      </c>
      <c r="H78" s="25" t="n"/>
      <c r="I78" s="25" t="n"/>
      <c r="J78" s="24" t="inlineStr">
        <is>
          <t>Por área</t>
        </is>
      </c>
      <c r="K78" s="22" t="n"/>
      <c r="L78" s="22" t="n"/>
      <c r="M78" s="22" t="n"/>
      <c r="N78" s="22" t="n"/>
      <c r="O78" s="22" t="n"/>
    </row>
    <row r="79" hidden="1" customFormat="1" s="23">
      <c r="C79" s="22" t="n"/>
      <c r="D79" s="22" t="n"/>
      <c r="E79" s="22" t="n"/>
      <c r="F79" s="22" t="n"/>
      <c r="G79" s="24" t="inlineStr">
        <is>
          <t>Comunicaciones</t>
        </is>
      </c>
      <c r="H79" s="25" t="n"/>
      <c r="I79" s="25" t="n"/>
      <c r="J79" s="24" t="inlineStr">
        <is>
          <t>Por Laboratorio</t>
        </is>
      </c>
      <c r="K79" s="22" t="n"/>
      <c r="L79" s="22" t="n"/>
      <c r="M79" s="22" t="n"/>
      <c r="N79" s="22" t="n"/>
      <c r="O79" s="22" t="n"/>
    </row>
    <row r="80" hidden="1" customFormat="1" s="23">
      <c r="C80" s="22" t="n"/>
      <c r="D80" s="22" t="n"/>
      <c r="E80" s="22" t="n"/>
      <c r="F80" s="22" t="n"/>
      <c r="G80" s="24" t="inlineStr">
        <is>
          <t>Formación y Aprendizaje</t>
        </is>
      </c>
      <c r="H80" s="25" t="n"/>
      <c r="I80" s="25" t="n"/>
      <c r="J80" s="24" t="inlineStr">
        <is>
          <t>Otros</t>
        </is>
      </c>
      <c r="K80" s="22" t="n"/>
      <c r="L80" s="22" t="n"/>
      <c r="M80" s="22" t="n"/>
      <c r="N80" s="22" t="n"/>
      <c r="O80" s="22" t="n"/>
    </row>
    <row r="81" hidden="1" customFormat="1" s="23">
      <c r="C81" s="22" t="n"/>
      <c r="D81" s="22" t="n"/>
      <c r="E81" s="22" t="n"/>
      <c r="F81" s="22" t="n"/>
      <c r="G81" s="24" t="inlineStr">
        <is>
          <t>Ciencia, Tecnología e Innovación</t>
        </is>
      </c>
      <c r="H81" s="25" t="n"/>
      <c r="I81" s="25" t="n"/>
      <c r="J81" s="24" t="inlineStr">
        <is>
          <t>No Aplica</t>
        </is>
      </c>
      <c r="K81" s="22" t="n"/>
      <c r="L81" s="22" t="n"/>
      <c r="M81" s="22" t="n"/>
      <c r="N81" s="22" t="n"/>
      <c r="O81" s="22" t="n"/>
    </row>
    <row r="82" hidden="1">
      <c r="G82" s="24" t="inlineStr">
        <is>
          <t>Interacción Social Universitaria</t>
        </is>
      </c>
      <c r="H82" s="25" t="n"/>
      <c r="I82" s="25" t="n"/>
      <c r="J82" s="25" t="n"/>
      <c r="K82" s="22" t="n"/>
      <c r="L82" s="22" t="n"/>
    </row>
    <row r="83" hidden="1">
      <c r="G83" s="24" t="inlineStr">
        <is>
          <t>Bienestar Universitario</t>
        </is>
      </c>
      <c r="H83" s="25" t="n"/>
      <c r="I83" s="25" t="n"/>
      <c r="J83" s="25" t="n"/>
      <c r="K83" s="22" t="n"/>
      <c r="L83" s="22" t="n"/>
    </row>
    <row r="84" hidden="1">
      <c r="G84" s="24" t="inlineStr">
        <is>
          <t>Admisiones y Registro</t>
        </is>
      </c>
      <c r="H84" s="25" t="n"/>
      <c r="I84" s="25" t="n"/>
      <c r="J84" s="25" t="n"/>
      <c r="K84" s="22" t="n"/>
      <c r="L84" s="22" t="n"/>
    </row>
    <row r="85" hidden="1">
      <c r="G85" s="24" t="inlineStr">
        <is>
          <t>Graduados</t>
        </is>
      </c>
      <c r="H85" s="25" t="n"/>
      <c r="I85" s="25" t="n"/>
      <c r="J85" s="25" t="n"/>
      <c r="K85" s="22" t="n"/>
      <c r="L85" s="22" t="n"/>
    </row>
    <row r="86" hidden="1">
      <c r="G86" s="24" t="inlineStr">
        <is>
          <t>Dialogando con el Mundo</t>
        </is>
      </c>
      <c r="H86" s="25" t="n"/>
      <c r="I86" s="25" t="n"/>
      <c r="J86" s="25" t="n"/>
      <c r="K86" s="22" t="n"/>
      <c r="L86" s="22" t="n"/>
    </row>
    <row r="87" hidden="1">
      <c r="G87" s="24" t="inlineStr">
        <is>
          <t>Talento Humano</t>
        </is>
      </c>
      <c r="H87" s="25" t="n"/>
      <c r="I87" s="25" t="n"/>
      <c r="J87" s="25" t="n"/>
      <c r="K87" s="22" t="n"/>
      <c r="L87" s="22" t="n"/>
    </row>
    <row r="88" hidden="1">
      <c r="G88" s="24" t="inlineStr">
        <is>
          <t>Jurídica</t>
        </is>
      </c>
      <c r="H88" s="25" t="n"/>
      <c r="I88" s="25" t="n"/>
      <c r="J88" s="25" t="n"/>
      <c r="K88" s="22" t="n"/>
      <c r="L88" s="22" t="n"/>
    </row>
    <row r="89" hidden="1">
      <c r="G89" s="24" t="inlineStr">
        <is>
          <t>Financiera</t>
        </is>
      </c>
      <c r="H89" s="25" t="n"/>
      <c r="I89" s="25" t="n"/>
      <c r="J89" s="25" t="n"/>
      <c r="K89" s="22" t="n"/>
      <c r="L89" s="22" t="n"/>
    </row>
    <row r="90" hidden="1">
      <c r="G90" s="24" t="inlineStr">
        <is>
          <t>Sistemas y Tecnología</t>
        </is>
      </c>
      <c r="H90" s="25" t="n"/>
      <c r="I90" s="25" t="n"/>
      <c r="J90" s="25" t="n"/>
      <c r="K90" s="22" t="n"/>
      <c r="L90" s="22" t="n"/>
    </row>
    <row r="91" hidden="1">
      <c r="G91" s="24" t="inlineStr">
        <is>
          <t>Bienes y Servicios</t>
        </is>
      </c>
      <c r="H91" s="25" t="n"/>
      <c r="I91" s="25" t="n"/>
      <c r="J91" s="25" t="n"/>
      <c r="K91" s="22" t="n"/>
      <c r="L91" s="22" t="n"/>
    </row>
    <row r="92" hidden="1">
      <c r="G92" s="24" t="inlineStr">
        <is>
          <t>Documental</t>
        </is>
      </c>
      <c r="H92" s="25" t="n"/>
      <c r="I92" s="25" t="n"/>
      <c r="J92" s="25" t="n"/>
    </row>
    <row r="93" hidden="1">
      <c r="G93" s="24" t="inlineStr">
        <is>
          <t>Apoyo Académico</t>
        </is>
      </c>
      <c r="H93" s="25" t="n"/>
      <c r="I93" s="25" t="n"/>
      <c r="J93" s="25" t="n"/>
    </row>
    <row r="94" hidden="1">
      <c r="G94" s="24" t="inlineStr">
        <is>
          <t>Control Interno</t>
        </is>
      </c>
      <c r="H94" s="25" t="n"/>
      <c r="I94" s="25" t="n"/>
      <c r="J94" s="25" t="n"/>
    </row>
    <row r="95" hidden="1">
      <c r="G95" s="24" t="inlineStr">
        <is>
          <t>Control Disciplinario</t>
        </is>
      </c>
      <c r="H95" s="25" t="n"/>
      <c r="I95" s="25" t="n"/>
      <c r="J95" s="25" t="n"/>
    </row>
    <row r="96" hidden="1">
      <c r="G96" s="24" t="inlineStr">
        <is>
          <t>Servicio de Atención al Ciudadano</t>
        </is>
      </c>
      <c r="H96" s="25" t="n"/>
      <c r="I96" s="25" t="n"/>
      <c r="J96" s="25" t="n"/>
    </row>
    <row r="97" hidden="1"/>
  </sheetData>
  <sheetProtection selectLockedCells="1" selectUnlockedCells="0" algorithmName="SHA-512" sheet="1" objects="0" insertRows="1" insertHyperlinks="1" autoFilter="1" scenarios="0" formatColumns="0" deleteColumns="1" insertColumns="1" pivotTables="1" deleteRows="1" formatCells="0" saltValue="nSAYupjfiWSfhAhBgZ90Ag==" formatRows="0" sort="1" spinCount="100000" hashValue="tjke27JD72St4jtPMBkbmi52p7g8F5+3UUAUVvWV1KTD3yRCjQPr7L94nWJjZdZ5hXkQqY7tyw3qUbtgV8nzbg=="/>
  <mergeCells count="78">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C53:F53"/>
    <mergeCell ref="E7:L8"/>
    <mergeCell ref="P17:P18"/>
    <mergeCell ref="G19:K19"/>
    <mergeCell ref="E13:O13"/>
    <mergeCell ref="C58:F58"/>
    <mergeCell ref="N17:O17"/>
    <mergeCell ref="C12:D12"/>
    <mergeCell ref="C45:O45"/>
    <mergeCell ref="J23:K24"/>
    <mergeCell ref="J28:O33"/>
    <mergeCell ref="C5:D8"/>
    <mergeCell ref="C23:D23"/>
    <mergeCell ref="E23:G23"/>
    <mergeCell ref="L18:M19"/>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13:D13"/>
    <mergeCell ref="J17:K17"/>
  </mergeCells>
  <dataValidations count="5">
    <dataValidation sqref="E12:H12" showDropDown="0" showInputMessage="1" showErrorMessage="1" allowBlank="1" type="list">
      <formula1>$G$71:$G$74</formula1>
    </dataValidation>
    <dataValidation sqref="E13:O13" showDropDown="0" showInputMessage="1" showErrorMessage="1" allowBlank="1" type="list">
      <formula1>$G$75:$G$97</formula1>
    </dataValidation>
    <dataValidation sqref="J17:K17" showDropDown="0" showInputMessage="1" showErrorMessage="1" allowBlank="1" type="list">
      <formula1>$J$70:$J$72</formula1>
    </dataValidation>
    <dataValidation sqref="J20:K22" showDropDown="0" showInputMessage="1" showErrorMessage="1" allowBlank="1" type="list">
      <formula1>$J$75:$J$81</formula1>
    </dataValidation>
    <dataValidation sqref="E20:G22" showDropDown="0" showInputMessage="1" showErrorMessage="1" allowBlank="1" type="list">
      <formula1>$J$73:$J$74</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100"/>
  <sheetViews>
    <sheetView topLeftCell="A29" zoomScale="85" zoomScaleNormal="85" workbookViewId="0">
      <selection activeCell="G57" sqref="G57:J57"/>
    </sheetView>
  </sheetViews>
  <sheetFormatPr baseColWidth="10" defaultColWidth="11.44140625" defaultRowHeight="15"/>
  <cols>
    <col width="4" customWidth="1" style="7" min="1" max="1"/>
    <col width="6.5546875" customWidth="1" style="7" min="2" max="2"/>
    <col width="24.5546875" customWidth="1" style="6" min="3" max="3"/>
    <col width="15.44140625" customWidth="1" style="6" min="4" max="4"/>
    <col width="12.5546875" customWidth="1" style="6" min="5" max="5"/>
    <col width="15.44140625" customWidth="1" style="6" min="6" max="6"/>
    <col width="14" customWidth="1" style="6" min="7" max="7"/>
    <col width="11.44140625" customWidth="1" style="6" min="8" max="8"/>
    <col width="12.5546875" customWidth="1" style="6" min="9" max="9"/>
    <col width="15.5546875" customWidth="1" style="6" min="10" max="10"/>
    <col width="14.44140625" customWidth="1" style="6" min="11" max="11"/>
    <col width="15.44140625" customWidth="1" style="6" min="12" max="15"/>
    <col width="6.5546875" customWidth="1" style="7" min="16" max="16"/>
    <col width="11.44140625" customWidth="1" style="7" min="17" max="16384"/>
  </cols>
  <sheetData>
    <row r="1" ht="8.25" customFormat="1" customHeight="1" s="8">
      <c r="C1" s="9" t="n"/>
      <c r="D1" s="9" t="n"/>
      <c r="E1" s="9" t="n"/>
      <c r="F1" s="9" t="n"/>
      <c r="G1" s="9" t="n"/>
      <c r="H1" s="9" t="n"/>
      <c r="I1" s="9" t="n"/>
      <c r="J1" s="9" t="n"/>
      <c r="K1" s="9" t="n"/>
      <c r="L1" s="9" t="n"/>
      <c r="M1" s="9" t="n"/>
      <c r="N1" s="9" t="n"/>
      <c r="O1" s="9" t="n"/>
    </row>
    <row r="2" ht="15.75" customFormat="1" customHeight="1" s="8">
      <c r="B2" s="246" t="inlineStr">
        <is>
          <t xml:space="preserve">      REGRESAR</t>
        </is>
      </c>
      <c r="D2" s="4" t="n"/>
      <c r="E2" s="4" t="n"/>
      <c r="F2" s="4" t="n"/>
      <c r="G2" s="4" t="n"/>
      <c r="H2" s="4" t="n"/>
      <c r="I2" s="4" t="n"/>
      <c r="J2" s="4" t="n"/>
      <c r="K2" s="4" t="n"/>
      <c r="L2" s="4" t="n"/>
      <c r="M2" s="4" t="n"/>
      <c r="N2" s="4" t="n"/>
      <c r="O2" s="4" t="n"/>
      <c r="P2" s="10" t="n"/>
    </row>
    <row r="3" ht="15.75" customFormat="1" customHeight="1" s="8">
      <c r="D3" s="4" t="n"/>
      <c r="E3" s="4" t="n"/>
      <c r="F3" s="4" t="n"/>
      <c r="G3" s="4" t="n"/>
      <c r="H3" s="4" t="n"/>
      <c r="I3" s="4" t="n"/>
      <c r="J3" s="4" t="n"/>
      <c r="K3" s="4" t="n"/>
      <c r="L3" s="4" t="n"/>
      <c r="M3" s="4" t="n"/>
      <c r="N3" s="4" t="n"/>
      <c r="O3" s="4" t="n"/>
      <c r="P3" s="10" t="n"/>
    </row>
    <row r="4" ht="15" customFormat="1" customHeight="1" s="8">
      <c r="D4" s="4" t="n"/>
      <c r="E4" s="4" t="n"/>
      <c r="F4" s="4" t="n"/>
      <c r="G4" s="4" t="n"/>
      <c r="H4" s="4" t="n"/>
      <c r="I4" s="4" t="n"/>
      <c r="J4" s="4" t="n"/>
      <c r="K4" s="4" t="n"/>
      <c r="L4" s="4" t="n"/>
      <c r="M4" s="4" t="n"/>
      <c r="N4" s="4" t="n"/>
      <c r="O4" s="4" t="n"/>
      <c r="P4" s="10" t="n"/>
    </row>
    <row r="5" ht="15.75" customFormat="1" customHeight="1" s="8">
      <c r="B5" s="10" t="n"/>
      <c r="C5" s="192" t="n"/>
      <c r="D5" s="319" t="n"/>
      <c r="E5" s="337" t="inlineStr">
        <is>
          <t>MACROPROCESO ESTRATÉGICO</t>
        </is>
      </c>
      <c r="F5" s="305" t="n"/>
      <c r="G5" s="305" t="n"/>
      <c r="H5" s="305" t="n"/>
      <c r="I5" s="305" t="n"/>
      <c r="J5" s="305" t="n"/>
      <c r="K5" s="305" t="n"/>
      <c r="L5" s="306" t="n"/>
      <c r="M5" s="255" t="inlineStr">
        <is>
          <t>CÓDIGO: ESGr027</t>
        </is>
      </c>
      <c r="N5" s="305" t="n"/>
      <c r="O5" s="306" t="n"/>
      <c r="P5" s="10" t="n"/>
    </row>
    <row r="6" ht="15.75" customFormat="1" customHeight="1" s="8">
      <c r="B6" s="29" t="n"/>
      <c r="C6" s="307" t="n"/>
      <c r="D6" s="334" t="n"/>
      <c r="E6" s="337" t="inlineStr">
        <is>
          <t>PROCESO GESTIÓN SISTEMAS INTEGRADOS - CALIDAD</t>
        </is>
      </c>
      <c r="F6" s="305" t="n"/>
      <c r="G6" s="305" t="n"/>
      <c r="H6" s="305" t="n"/>
      <c r="I6" s="305" t="n"/>
      <c r="J6" s="305" t="n"/>
      <c r="K6" s="305" t="n"/>
      <c r="L6" s="306" t="n"/>
      <c r="M6" s="255" t="inlineStr">
        <is>
          <t>VERSIÓN: 10</t>
        </is>
      </c>
      <c r="N6" s="305" t="n"/>
      <c r="O6" s="306" t="n"/>
      <c r="P6" s="10" t="n"/>
    </row>
    <row r="7" ht="15.75" customFormat="1" customHeight="1" s="8">
      <c r="B7" s="10" t="n"/>
      <c r="C7" s="307" t="n"/>
      <c r="D7" s="334" t="n"/>
      <c r="E7" s="337" t="inlineStr">
        <is>
          <t>MATRIZ Y FICHA DE MEDICIÓN DE INDICADORES Y SEGUIMIENTO A LOS PROCESOS DE GESTIÓN</t>
        </is>
      </c>
      <c r="F7" s="302" t="n"/>
      <c r="G7" s="302" t="n"/>
      <c r="H7" s="302" t="n"/>
      <c r="I7" s="302" t="n"/>
      <c r="J7" s="302" t="n"/>
      <c r="K7" s="302" t="n"/>
      <c r="L7" s="319" t="n"/>
      <c r="M7" s="255" t="inlineStr">
        <is>
          <t>VIGENCIA: 2026-02-26</t>
        </is>
      </c>
      <c r="N7" s="305" t="n"/>
      <c r="O7" s="306" t="n"/>
      <c r="P7" s="10" t="n"/>
    </row>
    <row r="8" ht="15.75" customFormat="1" customHeight="1" s="8">
      <c r="B8" s="10" t="n"/>
      <c r="C8" s="310" t="n"/>
      <c r="D8" s="320" t="n"/>
      <c r="E8" s="310" t="n"/>
      <c r="F8" s="311" t="n"/>
      <c r="G8" s="311" t="n"/>
      <c r="H8" s="311" t="n"/>
      <c r="I8" s="311" t="n"/>
      <c r="J8" s="311" t="n"/>
      <c r="K8" s="311" t="n"/>
      <c r="L8" s="320" t="n"/>
      <c r="M8" s="255" t="inlineStr">
        <is>
          <t>PÁGINA: 3 de 6</t>
        </is>
      </c>
      <c r="N8" s="305" t="n"/>
      <c r="O8" s="306" t="n"/>
      <c r="P8" s="10" t="n"/>
    </row>
    <row r="9" ht="15.75" customFormat="1" customHeight="1" s="8">
      <c r="B9" s="10" t="n"/>
      <c r="C9" s="237" t="n"/>
      <c r="D9" s="302" t="n"/>
      <c r="E9" s="302" t="n"/>
      <c r="F9" s="302" t="n"/>
      <c r="G9" s="302" t="n"/>
      <c r="H9" s="302" t="n"/>
      <c r="I9" s="302" t="n"/>
      <c r="J9" s="302" t="n"/>
      <c r="K9" s="302" t="n"/>
      <c r="L9" s="302" t="n"/>
      <c r="M9" s="302" t="n"/>
      <c r="N9" s="302" t="n"/>
      <c r="O9" s="302" t="n"/>
      <c r="P9" s="10" t="n"/>
    </row>
    <row r="10" ht="15.75" customFormat="1" customHeight="1" s="8">
      <c r="B10" s="10" t="n"/>
      <c r="C10" s="238" t="inlineStr">
        <is>
          <t>FICHA DE INDICADOR</t>
        </is>
      </c>
      <c r="D10" s="338" t="n"/>
      <c r="E10" s="338" t="n"/>
      <c r="F10" s="338" t="n"/>
      <c r="G10" s="338" t="n"/>
      <c r="H10" s="338" t="n"/>
      <c r="I10" s="338" t="n"/>
      <c r="J10" s="338" t="n"/>
      <c r="K10" s="338" t="n"/>
      <c r="L10" s="338" t="n"/>
      <c r="M10" s="338" t="n"/>
      <c r="N10" s="338" t="n"/>
      <c r="O10" s="339" t="n"/>
      <c r="P10" s="10" t="n"/>
    </row>
    <row r="11" ht="15" customFormat="1" customHeight="1" s="8">
      <c r="B11" s="10" t="n"/>
      <c r="C11" s="340" t="n"/>
      <c r="D11" s="341" t="n"/>
      <c r="E11" s="341" t="n"/>
      <c r="F11" s="341" t="n"/>
      <c r="G11" s="341" t="n"/>
      <c r="H11" s="341" t="n"/>
      <c r="I11" s="341" t="n"/>
      <c r="J11" s="341" t="n"/>
      <c r="K11" s="341" t="n"/>
      <c r="L11" s="341" t="n"/>
      <c r="M11" s="341" t="n"/>
      <c r="N11" s="341" t="n"/>
      <c r="O11" s="342" t="n"/>
      <c r="P11" s="10" t="n"/>
    </row>
    <row r="12" ht="30" customFormat="1" customHeight="1" s="8">
      <c r="B12" s="10" t="n"/>
      <c r="C12" s="239" t="inlineStr">
        <is>
          <t>MACROPROCESO</t>
        </is>
      </c>
      <c r="D12" s="306" t="n"/>
      <c r="E12" s="240" t="inlineStr">
        <is>
          <t>Apoyo</t>
        </is>
      </c>
      <c r="F12" s="311" t="n"/>
      <c r="G12" s="311" t="n"/>
      <c r="H12" s="320" t="n"/>
      <c r="I12" s="241" t="inlineStr">
        <is>
          <t>NOMBRE DEL INDICADOR</t>
        </is>
      </c>
      <c r="J12" s="320" t="n"/>
      <c r="K12" s="242" t="inlineStr">
        <is>
          <t>Efectividad en el cumplimiento de los objetivos de la inducción general al personal ocasional de nuevo ingreso</t>
        </is>
      </c>
      <c r="L12" s="311" t="n"/>
      <c r="M12" s="311" t="n"/>
      <c r="N12" s="311" t="n"/>
      <c r="O12" s="320" t="n"/>
      <c r="P12" s="10" t="n"/>
    </row>
    <row r="13" customFormat="1" s="8">
      <c r="B13" s="10" t="n"/>
      <c r="C13" s="188" t="inlineStr">
        <is>
          <t>PROCESO GESTIÓN</t>
        </is>
      </c>
      <c r="D13" s="306" t="n"/>
      <c r="E13" s="243" t="inlineStr">
        <is>
          <t>Talento Humano</t>
        </is>
      </c>
      <c r="F13" s="305" t="n"/>
      <c r="G13" s="305" t="n"/>
      <c r="H13" s="305" t="n"/>
      <c r="I13" s="305" t="n"/>
      <c r="J13" s="305" t="n"/>
      <c r="K13" s="305" t="n"/>
      <c r="L13" s="305" t="n"/>
      <c r="M13" s="305" t="n"/>
      <c r="N13" s="305" t="n"/>
      <c r="O13" s="306" t="n"/>
      <c r="P13" s="10" t="n"/>
    </row>
    <row r="14" customFormat="1" s="8">
      <c r="B14" s="10" t="n"/>
      <c r="C14" s="188" t="inlineStr">
        <is>
          <t>RESPONSABLE DE MEDICIÓN</t>
        </is>
      </c>
      <c r="D14" s="306" t="n"/>
      <c r="E14" s="244" t="inlineStr">
        <is>
          <t>Director(a) de Talento Humano</t>
        </is>
      </c>
      <c r="F14" s="305" t="n"/>
      <c r="G14" s="305" t="n"/>
      <c r="H14" s="305" t="n"/>
      <c r="I14" s="305" t="n"/>
      <c r="J14" s="305" t="n"/>
      <c r="K14" s="305" t="n"/>
      <c r="L14" s="305" t="n"/>
      <c r="M14" s="305" t="n"/>
      <c r="N14" s="305" t="n"/>
      <c r="O14" s="306" t="n"/>
      <c r="P14" s="10" t="n"/>
    </row>
    <row r="15" customFormat="1" s="8">
      <c r="B15" s="10" t="n"/>
      <c r="C15" s="245" t="n"/>
      <c r="D15" s="305" t="n"/>
      <c r="E15" s="305" t="n"/>
      <c r="F15" s="305" t="n"/>
      <c r="G15" s="305" t="n"/>
      <c r="H15" s="305" t="n"/>
      <c r="I15" s="305" t="n"/>
      <c r="J15" s="305" t="n"/>
      <c r="K15" s="305" t="n"/>
      <c r="L15" s="305" t="n"/>
      <c r="M15" s="305" t="n"/>
      <c r="N15" s="305" t="n"/>
      <c r="O15" s="306" t="n"/>
      <c r="P15" s="10" t="n"/>
    </row>
    <row r="16" customFormat="1" s="8">
      <c r="B16" s="10" t="n"/>
      <c r="C16" s="190" t="inlineStr">
        <is>
          <t>1. COMPORTAMIENTO DE INDICADOR</t>
        </is>
      </c>
      <c r="D16" s="305" t="n"/>
      <c r="E16" s="305" t="n"/>
      <c r="F16" s="305" t="n"/>
      <c r="G16" s="305" t="n"/>
      <c r="H16" s="305" t="n"/>
      <c r="I16" s="305" t="n"/>
      <c r="J16" s="305" t="n"/>
      <c r="K16" s="305" t="n"/>
      <c r="L16" s="305" t="n"/>
      <c r="M16" s="305" t="n"/>
      <c r="N16" s="305" t="n"/>
      <c r="O16" s="306" t="n"/>
      <c r="P16" s="10" t="n"/>
    </row>
    <row r="17" ht="36" customFormat="1" customHeight="1" s="8">
      <c r="B17" s="10" t="n"/>
      <c r="C17" s="188" t="inlineStr">
        <is>
          <t>CLASIFICACIÓN DE LA MEDICIÓN</t>
        </is>
      </c>
      <c r="D17" s="306" t="n"/>
      <c r="E17" s="343" t="n">
        <v>1</v>
      </c>
      <c r="F17" s="305" t="n"/>
      <c r="G17" s="306" t="n"/>
      <c r="H17" s="188" t="inlineStr">
        <is>
          <t>TIPO DE INDICADOR</t>
        </is>
      </c>
      <c r="I17" s="306" t="n"/>
      <c r="J17" s="344" t="inlineStr">
        <is>
          <t>Eficacia</t>
        </is>
      </c>
      <c r="K17" s="306" t="n"/>
      <c r="L17" s="188" t="inlineStr">
        <is>
          <t>META</t>
        </is>
      </c>
      <c r="M17" s="306" t="n"/>
      <c r="N17" s="273" t="n">
        <v>0.95</v>
      </c>
      <c r="O17" s="306" t="n"/>
      <c r="P17" s="171" t="n"/>
    </row>
    <row r="18" ht="15.75" customFormat="1" customHeight="1" s="8">
      <c r="B18" s="10" t="n"/>
      <c r="C18" s="188" t="inlineStr">
        <is>
          <t>FORMULA</t>
        </is>
      </c>
      <c r="D18" s="319" t="n"/>
      <c r="E18" s="188" t="inlineStr">
        <is>
          <t>NUMERADOR</t>
        </is>
      </c>
      <c r="F18" s="306" t="n"/>
      <c r="G18" s="187" t="inlineStr">
        <is>
          <t>Suma total de los valores de los encuestados*100</t>
        </is>
      </c>
      <c r="H18" s="305" t="n"/>
      <c r="I18" s="305" t="n"/>
      <c r="J18" s="305" t="n"/>
      <c r="K18" s="306" t="n"/>
      <c r="L18" s="188" t="inlineStr">
        <is>
          <t>UNIDAD DE MEDIDA</t>
        </is>
      </c>
      <c r="M18" s="319" t="n"/>
      <c r="N18" s="236" t="inlineStr">
        <is>
          <t>Porcentual</t>
        </is>
      </c>
      <c r="O18" s="319" t="n"/>
    </row>
    <row r="19" ht="15.75" customFormat="1" customHeight="1" s="8">
      <c r="B19" s="10" t="n"/>
      <c r="C19" s="310" t="n"/>
      <c r="D19" s="320" t="n"/>
      <c r="E19" s="188" t="inlineStr">
        <is>
          <t>DENOMINADOR</t>
        </is>
      </c>
      <c r="F19" s="306" t="n"/>
      <c r="G19" s="187" t="inlineStr">
        <is>
          <t>Máximo puntaje posible obtenible del total de encuestas</t>
        </is>
      </c>
      <c r="H19" s="305" t="n"/>
      <c r="I19" s="305" t="n"/>
      <c r="J19" s="305" t="n"/>
      <c r="K19" s="306" t="n"/>
      <c r="L19" s="310" t="n"/>
      <c r="M19" s="320" t="n"/>
      <c r="N19" s="310" t="n"/>
      <c r="O19" s="320" t="n"/>
      <c r="P19" s="10" t="n"/>
    </row>
    <row r="20" ht="15.75" customFormat="1" customHeight="1" s="8">
      <c r="B20" s="10" t="n"/>
      <c r="C20" s="188" t="inlineStr">
        <is>
          <t>TENDENCIA</t>
        </is>
      </c>
      <c r="D20" s="319" t="n"/>
      <c r="E20" s="187" t="inlineStr">
        <is>
          <t>Positiva</t>
        </is>
      </c>
      <c r="F20" s="302" t="n"/>
      <c r="G20" s="319" t="n"/>
      <c r="H20" s="239" t="inlineStr">
        <is>
          <t>NIVEL DE SEGREGACIÓN *</t>
        </is>
      </c>
      <c r="I20" s="319" t="n"/>
      <c r="J20" s="187" t="inlineStr">
        <is>
          <t>Otros</t>
        </is>
      </c>
      <c r="K20" s="319" t="n"/>
      <c r="L20" s="188" t="inlineStr">
        <is>
          <t>ESCALA</t>
        </is>
      </c>
      <c r="M20" s="305" t="n"/>
      <c r="N20" s="305" t="n"/>
      <c r="O20" s="306" t="n"/>
      <c r="P20" s="10" t="n"/>
    </row>
    <row r="21" ht="15.75" customFormat="1" customHeight="1" s="8">
      <c r="B21" s="10" t="n"/>
      <c r="C21" s="307" t="n"/>
      <c r="D21" s="334" t="n"/>
      <c r="E21" s="307" t="n"/>
      <c r="G21" s="334" t="n"/>
      <c r="H21" s="307" t="n"/>
      <c r="I21" s="334" t="n"/>
      <c r="J21" s="307" t="n"/>
      <c r="K21" s="334" t="n"/>
      <c r="L21" s="187" t="inlineStr">
        <is>
          <t>Deficiente</t>
        </is>
      </c>
      <c r="M21" s="187" t="inlineStr">
        <is>
          <t>Aceptable</t>
        </is>
      </c>
      <c r="N21" s="187" t="inlineStr">
        <is>
          <t>Bueno</t>
        </is>
      </c>
      <c r="O21" s="187" t="inlineStr">
        <is>
          <t>Excelente</t>
        </is>
      </c>
      <c r="P21" s="10" t="n"/>
    </row>
    <row r="22" ht="15.75" customFormat="1" customHeight="1" s="8">
      <c r="B22" s="10" t="n"/>
      <c r="C22" s="310" t="n"/>
      <c r="D22" s="320" t="n"/>
      <c r="E22" s="310" t="n"/>
      <c r="F22" s="311" t="n"/>
      <c r="G22" s="320" t="n"/>
      <c r="H22" s="310" t="n"/>
      <c r="I22" s="320" t="n"/>
      <c r="J22" s="310" t="n"/>
      <c r="K22" s="320" t="n"/>
      <c r="L22" s="16" t="inlineStr">
        <is>
          <t>0% - 59.9%</t>
        </is>
      </c>
      <c r="M22" s="17" t="inlineStr">
        <is>
          <t>60% - 79.9%</t>
        </is>
      </c>
      <c r="N22" s="18" t="inlineStr">
        <is>
          <t>80% - 94.9%</t>
        </is>
      </c>
      <c r="O22" s="30" t="inlineStr">
        <is>
          <t>&gt;= 95%</t>
        </is>
      </c>
      <c r="P22" s="10" t="n"/>
    </row>
    <row r="23" ht="26.25" customFormat="1" customHeight="1" s="8">
      <c r="B23" s="10" t="n"/>
      <c r="C23" s="188" t="inlineStr">
        <is>
          <t>ORIGEN DE DATOS NUMERADOR</t>
        </is>
      </c>
      <c r="D23" s="306" t="n"/>
      <c r="E23" s="189" t="inlineStr">
        <is>
          <t>Evaluaciones de las Inducciones-Data generada a través del CMA</t>
        </is>
      </c>
      <c r="F23" s="305" t="n"/>
      <c r="G23" s="306" t="n"/>
      <c r="H23" s="345" t="inlineStr">
        <is>
          <t>FRECUENCIA DE LA MEDICIÓN</t>
        </is>
      </c>
      <c r="I23" s="319" t="n"/>
      <c r="J23" s="187" t="inlineStr">
        <is>
          <t>SEMESTRAL</t>
        </is>
      </c>
      <c r="K23" s="319" t="n"/>
      <c r="L23" s="188" t="inlineStr">
        <is>
          <t>FRECUENCIA DE RESULTADO</t>
        </is>
      </c>
      <c r="M23" s="319" t="n"/>
      <c r="N23" s="187" t="inlineStr">
        <is>
          <t>SEMESTRAL</t>
        </is>
      </c>
      <c r="O23" s="319" t="n"/>
      <c r="P23" s="10" t="n"/>
    </row>
    <row r="24" ht="26.25" customFormat="1" customHeight="1" s="8">
      <c r="B24" s="10" t="n"/>
      <c r="C24" s="188" t="inlineStr">
        <is>
          <t>ORIGEN DE DATOS DENOMINADOR</t>
        </is>
      </c>
      <c r="D24" s="306" t="n"/>
      <c r="E24" s="189" t="inlineStr">
        <is>
          <t>Evaluaciones de las Inducciones-Data generada a través del CMA</t>
        </is>
      </c>
      <c r="F24" s="305" t="n"/>
      <c r="G24" s="306" t="n"/>
      <c r="H24" s="311" t="n"/>
      <c r="I24" s="320" t="n"/>
      <c r="J24" s="310" t="n"/>
      <c r="K24" s="320" t="n"/>
      <c r="L24" s="310" t="n"/>
      <c r="M24" s="320" t="n"/>
      <c r="N24" s="310" t="n"/>
      <c r="O24" s="320" t="n"/>
      <c r="P24" s="10" t="n"/>
    </row>
    <row r="25" ht="15.75" customFormat="1" customHeight="1" s="8">
      <c r="B25" s="10" t="n"/>
      <c r="C25" s="27" t="n"/>
      <c r="D25" s="27" t="n"/>
      <c r="E25" s="212" t="n"/>
      <c r="F25" s="212" t="n"/>
      <c r="G25" s="27" t="n"/>
      <c r="H25" s="27" t="n"/>
      <c r="I25" s="27" t="n"/>
      <c r="J25" s="212" t="n"/>
      <c r="K25" s="212" t="n"/>
      <c r="L25" s="27" t="n"/>
      <c r="M25" s="27" t="n"/>
      <c r="N25" s="212" t="n"/>
      <c r="O25" s="212" t="n"/>
      <c r="P25" s="10" t="n"/>
    </row>
    <row r="26" ht="15" customFormat="1" customHeight="1" s="8">
      <c r="B26" s="10" t="n"/>
      <c r="C26" s="190" t="inlineStr">
        <is>
          <t>RESULTADOS</t>
        </is>
      </c>
      <c r="D26" s="305" t="n"/>
      <c r="E26" s="305" t="n"/>
      <c r="F26" s="305" t="n"/>
      <c r="G26" s="305" t="n"/>
      <c r="H26" s="305" t="n"/>
      <c r="I26" s="305" t="n"/>
      <c r="J26" s="305" t="n"/>
      <c r="K26" s="305" t="n"/>
      <c r="L26" s="305" t="n"/>
      <c r="M26" s="305" t="n"/>
      <c r="N26" s="305" t="n"/>
      <c r="O26" s="306" t="n"/>
      <c r="P26" s="10" t="n"/>
    </row>
    <row r="27" ht="15" customFormat="1" customHeight="1" s="8">
      <c r="B27" s="10" t="n"/>
      <c r="C27" s="192" t="n"/>
      <c r="D27" s="302" t="n"/>
      <c r="E27" s="302" t="n"/>
      <c r="F27" s="302" t="n"/>
      <c r="G27" s="302" t="n"/>
      <c r="H27" s="302" t="n"/>
      <c r="I27" s="319" t="n"/>
      <c r="J27" s="194" t="inlineStr">
        <is>
          <t>ANÁLISIS DE DATOS</t>
        </is>
      </c>
      <c r="K27" s="302" t="n"/>
      <c r="L27" s="302" t="n"/>
      <c r="M27" s="302" t="n"/>
      <c r="N27" s="302" t="n"/>
      <c r="O27" s="319" t="n"/>
      <c r="P27" s="171" t="n"/>
    </row>
    <row r="28" ht="23.4" customFormat="1" customHeight="1" s="8">
      <c r="B28" s="10" t="n"/>
      <c r="C28" s="307" t="n"/>
      <c r="I28" s="334" t="n"/>
      <c r="J28" s="172" t="inlineStr">
        <is>
          <t>PRIMER SEMESTRE: Se evidencia que el indicador alcanzó un nivel de cumplimiento del 98,4%, superando la meta establecida del 95%, lo que refleja un desempeño altamente satisfactorio y consistente entre los grupos evaluados. En el caso de los gestores del conocimiento y el aprendizaje (GCA), el 99,89% obtuvo puntuaciones superiores a 4 y hasta 5, mientras que únicamente el 0,11% se ubicó en niveles iguales o inferiores a 4. De manera similar, en el personal administrativo se observa que el 99,76% alcanzó valoraciones superiores a 4, frente a un 0,24% con resultados iguales o menores a dicho umbral. Estos resultados evidencian una percepción ampliamente favorable y homogénea, con una mínima proporción de casos que podrían representar oportunidades específicas de mejora.</t>
        </is>
      </c>
      <c r="K28" s="346" t="n"/>
      <c r="L28" s="346" t="n"/>
      <c r="M28" s="346" t="n"/>
      <c r="N28" s="346" t="n"/>
      <c r="O28" s="347" t="n"/>
    </row>
    <row r="29" ht="27.9" customFormat="1" customHeight="1" s="8">
      <c r="B29" s="10" t="n"/>
      <c r="C29" s="307" t="n"/>
      <c r="I29" s="334" t="n"/>
      <c r="J29" s="346" t="n"/>
      <c r="K29" s="346" t="n"/>
      <c r="L29" s="346" t="n"/>
      <c r="M29" s="346" t="n"/>
      <c r="N29" s="346" t="n"/>
      <c r="O29" s="347" t="n"/>
      <c r="P29" s="10" t="n"/>
    </row>
    <row r="30" ht="26.4" customFormat="1" customHeight="1" s="8">
      <c r="B30" s="10" t="n"/>
      <c r="C30" s="307" t="n"/>
      <c r="I30" s="334" t="n"/>
      <c r="J30" s="346" t="n"/>
      <c r="K30" s="346" t="n"/>
      <c r="L30" s="346" t="n"/>
      <c r="M30" s="346" t="n"/>
      <c r="N30" s="346" t="n"/>
      <c r="O30" s="347" t="n"/>
      <c r="P30" s="10" t="n"/>
    </row>
    <row r="31" ht="24" customFormat="1" customHeight="1" s="8">
      <c r="B31" s="10" t="n"/>
      <c r="C31" s="307" t="n"/>
      <c r="I31" s="334" t="n"/>
      <c r="J31" s="346" t="n"/>
      <c r="K31" s="346" t="n"/>
      <c r="L31" s="346" t="n"/>
      <c r="M31" s="346" t="n"/>
      <c r="N31" s="346" t="n"/>
      <c r="O31" s="347" t="n"/>
      <c r="P31" s="10" t="n"/>
    </row>
    <row r="32" ht="21.6" customFormat="1" customHeight="1" s="8">
      <c r="B32" s="10" t="n"/>
      <c r="C32" s="307" t="n"/>
      <c r="I32" s="334" t="n"/>
      <c r="J32" s="346" t="n"/>
      <c r="K32" s="346" t="n"/>
      <c r="L32" s="346" t="n"/>
      <c r="M32" s="346" t="n"/>
      <c r="N32" s="346" t="n"/>
      <c r="O32" s="347" t="n"/>
      <c r="P32" s="10" t="n"/>
    </row>
    <row r="33" ht="18" customFormat="1" customHeight="1" s="8">
      <c r="B33" s="10" t="n"/>
      <c r="C33" s="307" t="n"/>
      <c r="I33" s="334" t="n"/>
      <c r="J33" s="348" t="n"/>
      <c r="K33" s="348" t="n"/>
      <c r="L33" s="348" t="n"/>
      <c r="M33" s="348" t="n"/>
      <c r="N33" s="348" t="n"/>
      <c r="O33" s="349" t="n"/>
      <c r="P33" s="10" t="n"/>
    </row>
    <row r="34" ht="15.75" customFormat="1" customHeight="1" s="8">
      <c r="B34" s="10" t="n"/>
      <c r="C34" s="307" t="n"/>
      <c r="I34" s="334" t="n"/>
      <c r="J34" s="178" t="inlineStr">
        <is>
          <t>ACCIÓN FORMULADA</t>
        </is>
      </c>
      <c r="O34" s="334" t="n"/>
      <c r="P34" s="10" t="n"/>
    </row>
    <row r="35" ht="16.5" customFormat="1" customHeight="1" s="8">
      <c r="B35" s="10" t="n"/>
      <c r="C35" s="307" t="n"/>
      <c r="I35" s="334" t="n"/>
      <c r="J35" s="172" t="inlineStr">
        <is>
          <t>PRIMER SEMESTRE: N/A</t>
        </is>
      </c>
      <c r="K35" s="346" t="n"/>
      <c r="L35" s="346" t="n"/>
      <c r="M35" s="346" t="n"/>
      <c r="N35" s="346" t="n"/>
      <c r="O35" s="347" t="n"/>
      <c r="P35" s="10" t="n"/>
    </row>
    <row r="36" ht="15.75" customFormat="1" customHeight="1" s="8">
      <c r="B36" s="10" t="n"/>
      <c r="C36" s="307" t="n"/>
      <c r="I36" s="334" t="n"/>
      <c r="J36" s="346" t="n"/>
      <c r="K36" s="346" t="n"/>
      <c r="L36" s="346" t="n"/>
      <c r="M36" s="346" t="n"/>
      <c r="N36" s="346" t="n"/>
      <c r="O36" s="347" t="n"/>
      <c r="P36" s="10" t="n"/>
    </row>
    <row r="37" ht="15.75" customFormat="1" customHeight="1" s="8">
      <c r="B37" s="10" t="n"/>
      <c r="C37" s="307" t="n"/>
      <c r="I37" s="334" t="n"/>
      <c r="J37" s="346" t="n"/>
      <c r="K37" s="346" t="n"/>
      <c r="L37" s="346" t="n"/>
      <c r="M37" s="346" t="n"/>
      <c r="N37" s="346" t="n"/>
      <c r="O37" s="347" t="n"/>
      <c r="P37" s="10" t="n"/>
    </row>
    <row r="38" ht="15.75" customFormat="1" customHeight="1" s="8">
      <c r="B38" s="10" t="n"/>
      <c r="C38" s="307" t="n"/>
      <c r="I38" s="334" t="n"/>
      <c r="J38" s="346" t="n"/>
      <c r="K38" s="346" t="n"/>
      <c r="L38" s="346" t="n"/>
      <c r="M38" s="346" t="n"/>
      <c r="N38" s="346" t="n"/>
      <c r="O38" s="347" t="n"/>
      <c r="P38" s="10" t="n"/>
    </row>
    <row r="39" ht="15.75" customFormat="1" customHeight="1" s="8">
      <c r="B39" s="10" t="n"/>
      <c r="C39" s="307" t="n"/>
      <c r="I39" s="334" t="n"/>
      <c r="J39" s="346" t="n"/>
      <c r="K39" s="346" t="n"/>
      <c r="L39" s="346" t="n"/>
      <c r="M39" s="346" t="n"/>
      <c r="N39" s="346" t="n"/>
      <c r="O39" s="347" t="n"/>
      <c r="P39" s="10" t="n"/>
    </row>
    <row r="40" ht="16.5" customFormat="1" customHeight="1" s="8">
      <c r="B40" s="10" t="n"/>
      <c r="C40" s="307" t="n"/>
      <c r="I40" s="334" t="n"/>
      <c r="J40" s="348" t="n"/>
      <c r="K40" s="348" t="n"/>
      <c r="L40" s="348" t="n"/>
      <c r="M40" s="348" t="n"/>
      <c r="N40" s="348" t="n"/>
      <c r="O40" s="349" t="n"/>
      <c r="P40" s="10" t="n"/>
    </row>
    <row r="41" ht="15.75" customFormat="1" customHeight="1" s="8">
      <c r="B41" s="10" t="n"/>
      <c r="C41" s="307" t="n"/>
      <c r="I41" s="334" t="n"/>
      <c r="J41" s="178" t="inlineStr">
        <is>
          <t xml:space="preserve">RESPONSABLE </t>
        </is>
      </c>
      <c r="O41" s="334" t="n"/>
      <c r="P41" s="10" t="n"/>
    </row>
    <row r="42" ht="15.75" customFormat="1" customHeight="1" s="8">
      <c r="B42" s="10" t="n"/>
      <c r="C42" s="307" t="n"/>
      <c r="I42" s="334" t="n"/>
      <c r="J42" s="180">
        <f>E14</f>
        <v/>
      </c>
      <c r="O42" s="334" t="n"/>
      <c r="P42" s="10" t="n"/>
    </row>
    <row r="43" ht="16.5" customFormat="1" customHeight="1" s="8">
      <c r="B43" s="10" t="n"/>
      <c r="C43" s="310" t="n"/>
      <c r="D43" s="311" t="n"/>
      <c r="E43" s="311" t="n"/>
      <c r="F43" s="311" t="n"/>
      <c r="G43" s="311" t="n"/>
      <c r="H43" s="311" t="n"/>
      <c r="I43" s="320" t="n"/>
      <c r="J43" s="196" t="n"/>
      <c r="K43" s="311" t="n"/>
      <c r="L43" s="311" t="n"/>
      <c r="M43" s="311" t="n"/>
      <c r="N43" s="311" t="n"/>
      <c r="O43" s="320" t="n"/>
      <c r="P43" s="10" t="n"/>
    </row>
    <row r="44" ht="16.5" customFormat="1" customHeight="1" s="8">
      <c r="B44" s="10" t="n"/>
      <c r="C44" s="5" t="n"/>
      <c r="D44" s="5" t="n"/>
      <c r="E44" s="5" t="n"/>
      <c r="F44" s="5" t="n"/>
      <c r="G44" s="5" t="n"/>
      <c r="H44" s="5" t="n"/>
      <c r="I44" s="5" t="n"/>
      <c r="J44" s="5" t="n"/>
      <c r="K44" s="5" t="n"/>
      <c r="L44" s="5" t="n"/>
      <c r="M44" s="5" t="n"/>
      <c r="N44" s="5" t="n"/>
      <c r="O44" s="5" t="n"/>
      <c r="P44" s="10" t="n"/>
    </row>
    <row r="45" ht="15" customFormat="1" customHeight="1" s="12">
      <c r="B45" s="11" t="n"/>
      <c r="C45" s="350" t="inlineStr">
        <is>
          <t>PERIODO DE EVALUACIÓN</t>
        </is>
      </c>
      <c r="D45" s="311" t="n"/>
      <c r="E45" s="311" t="n"/>
      <c r="F45" s="311" t="n"/>
      <c r="G45" s="311" t="n"/>
      <c r="H45" s="311" t="n"/>
      <c r="I45" s="311" t="n"/>
      <c r="J45" s="311" t="n"/>
      <c r="K45" s="311" t="n"/>
      <c r="L45" s="311" t="n"/>
      <c r="M45" s="311" t="n"/>
      <c r="N45" s="311" t="n"/>
      <c r="O45" s="320" t="n"/>
      <c r="P45" s="11" t="n"/>
    </row>
    <row r="46" customFormat="1" s="12">
      <c r="B46" s="11" t="n"/>
      <c r="C46" s="188" t="inlineStr">
        <is>
          <t>MES</t>
        </is>
      </c>
      <c r="D46" s="187">
        <f>IF(J23="MENSUAL","ENERO",IF(J23="TRIMESTRAL","MARZO",IF(J23="SEMESTRAL","JUNIO",IF(J23="ANUAL",YEAR(TODAY()),""))))</f>
        <v/>
      </c>
      <c r="E46" s="187">
        <f>IF(J23="MENSUAL","FEBRERO",IF(J23="TRIMESTRAL","JUNIO",IF(J23="SEMESTRAL","DICIEMBRE","")))</f>
        <v/>
      </c>
      <c r="F46" s="187">
        <f>IF(J23="MENSUAL","MARZO",IF(J23="TRIMESTRAL","SEPTIEMBRE",""))</f>
        <v/>
      </c>
      <c r="G46" s="187">
        <f>IF(J23="MENSUAL","ABRIL",IF(J23="TRIMESTRAL","DICIEMBRE",""))</f>
        <v/>
      </c>
      <c r="H46" s="187">
        <f>IF(J23="MENSUAL","MAYO","")</f>
        <v/>
      </c>
      <c r="I46" s="187">
        <f>IF(J23="MENSUAL","JUNIO","")</f>
        <v/>
      </c>
      <c r="J46" s="187">
        <f>IF(J23="MENSUAL","JULIO","")</f>
        <v/>
      </c>
      <c r="K46" s="187">
        <f>IF(J23="MENSUAL","AGOSTO","")</f>
        <v/>
      </c>
      <c r="L46" s="187">
        <f>IF(J23="MENSUAL","SEPTIEMBRE","")</f>
        <v/>
      </c>
      <c r="M46" s="187">
        <f>IF(J23="MENSUAL","OCTUBRE","")</f>
        <v/>
      </c>
      <c r="N46" s="187">
        <f>IF(J23="MENSUAL","NOVIEMBRE","")</f>
        <v/>
      </c>
      <c r="O46" s="187">
        <f>IF(J23="MENSUAL","DICIEMBRE","")</f>
        <v/>
      </c>
      <c r="P46" s="11" t="n"/>
    </row>
    <row r="47" ht="51.75" customFormat="1" customHeight="1" s="12">
      <c r="B47" s="11" t="n"/>
      <c r="C47" s="239">
        <f>G18</f>
        <v/>
      </c>
      <c r="D47" s="63" t="n">
        <v>8783</v>
      </c>
      <c r="E47" s="63" t="n"/>
      <c r="F47" s="63" t="n"/>
      <c r="G47" s="63" t="n"/>
      <c r="H47" s="187" t="n"/>
      <c r="I47" s="187" t="n"/>
      <c r="J47" s="187" t="n"/>
      <c r="K47" s="187" t="n"/>
      <c r="L47" s="187" t="n"/>
      <c r="M47" s="187" t="n"/>
      <c r="N47" s="187" t="n"/>
      <c r="O47" s="187" t="n"/>
      <c r="P47" s="11" t="n"/>
    </row>
    <row r="48" ht="51" customFormat="1" customHeight="1" s="12">
      <c r="B48" s="11" t="n"/>
      <c r="C48" s="239">
        <f>G19</f>
        <v/>
      </c>
      <c r="D48" s="63" t="n">
        <v>8925</v>
      </c>
      <c r="E48" s="63" t="n"/>
      <c r="F48" s="63" t="n"/>
      <c r="G48" s="63" t="n"/>
      <c r="H48" s="187" t="n"/>
      <c r="I48" s="187" t="n"/>
      <c r="J48" s="187" t="n"/>
      <c r="K48" s="187" t="n"/>
      <c r="L48" s="187" t="n"/>
      <c r="M48" s="187" t="n"/>
      <c r="N48" s="187" t="n"/>
      <c r="O48" s="187" t="n"/>
      <c r="P48" s="13" t="n"/>
    </row>
    <row r="49" customFormat="1" s="12">
      <c r="B49" s="11" t="n"/>
      <c r="C49" s="2" t="inlineStr">
        <is>
          <t xml:space="preserve">VALOR </t>
        </is>
      </c>
      <c r="D49" s="351">
        <f>IFERROR(IF($E$17=1,D47/D48,IF($E$17=2,D47,"")),"")</f>
        <v/>
      </c>
      <c r="E49" s="361">
        <f>IFERROR(IF($E$17=1,E47/E48,IF($E$17=2,E47,"")),"")</f>
        <v/>
      </c>
      <c r="F49" s="351">
        <f>IFERROR(IF($E$17=1,F47/F48,IF($E$17=2,F47,"")),"")</f>
        <v/>
      </c>
      <c r="G49" s="351">
        <f>IFERROR(IF($E$17=1,G47/G48,IF($E$17=2,G47,"")),"")</f>
        <v/>
      </c>
      <c r="H49" s="55">
        <f>IFERROR(IF($E$17=1,H47/H48,IF($E$17=2,H47,"")),"")</f>
        <v/>
      </c>
      <c r="I49" s="55">
        <f>IFERROR(IF($E$17=1,I47/I48,IF($E$17=2,I47,"")),"")</f>
        <v/>
      </c>
      <c r="J49" s="55">
        <f>IFERROR(IF($E$17=1,J47/J48,IF($E$17=2,J47,"")),"")</f>
        <v/>
      </c>
      <c r="K49" s="55">
        <f>IFERROR(IF($E$17=1,K47/K48,IF($E$17=2,K47,"")),"")</f>
        <v/>
      </c>
      <c r="L49" s="55">
        <f>IFERROR(IF($E$17=1,L47/L48,IF($E$17=2,L47,"")),"")</f>
        <v/>
      </c>
      <c r="M49" s="55">
        <f>IFERROR(IF($E$17=1,M47/M48,IF($E$17=2,M47,"")),"")</f>
        <v/>
      </c>
      <c r="N49" s="55">
        <f>IFERROR(IF($E$17=1,N47/N48,IF($E$17=2,N47,"")),"")</f>
        <v/>
      </c>
      <c r="O49" s="55">
        <f>IFERROR(IF($E$17=1,O47/O48,IF($E$17=2,O47,"")),"")</f>
        <v/>
      </c>
      <c r="P49" s="69">
        <f>+AVERAGE(D49:E49)</f>
        <v/>
      </c>
    </row>
    <row r="50" customFormat="1" s="12">
      <c r="B50" s="11" t="n"/>
      <c r="C50" s="3" t="inlineStr">
        <is>
          <t>META PONDERADA</t>
        </is>
      </c>
      <c r="D50" s="5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5">
        <f>IF(AND(N23="ANUAL",J23="MENSUAL"),N17/12+E50,IF(AND(N23="ANUAL",J23="TRIMESTRAL"),N17/4+E50,IF(AND(N23="SEMESTRAL",J23="MENSUAL"),N17/6+E50,IF(AND(N23="SEMESTRAL",J23="TRIMESTRAL"),N17/2,IF(AND(N23="TRIMESTRAL",J23="MENSUAL"),N17/3+E50,IF(AND(N23="TRIMESTRAL",J23="TRIMESTRAL"),N17,IF(AND(N23="MENSUAL",J23="MENSUAL"),N17,"")))))))</f>
        <v/>
      </c>
      <c r="G50" s="55">
        <f>IF(AND(N23="ANUAL",J23="MENSUAL"),N17/12+F50,IF(AND(N23="ANUAL",J23="TRIMESTRAL"),N17/4+F50,IF(AND(N23="SEMESTRAL",J23="MENSUAL"),N17/6+F50,IF(AND(N23="SEMESTRAL",J23="TRIMESTRAL"),N17/2+F50,IF(AND(N23="TRIMESTRAL",J23="MENSUAL"),N17/3,IF(AND(N23="TRIMESTRAL",J23="TRIMESTRAL"),N17,IF(AND(N23="MENSUAL",J23="MENSUAL"),N17,"")))))))</f>
        <v/>
      </c>
      <c r="H50" s="55">
        <f>IF(AND($N$23="ANUAL",$J$23="MENSUAL"),$N$17/12+G50,IF(AND(N23="SEMESTRAL",J23="MENSUAL"),N17/6+G50,IF(AND(N23="TRIMESTRAL",J23="MENSUAL"),N17/3+G50,IF(AND(N23="MENSUAL",J23="MENSUAL"),N17,""))))</f>
        <v/>
      </c>
      <c r="I50" s="55">
        <f>IF(AND($N$23="ANUAL",$J$23="MENSUAL"),$N$17/12+H50,IF(AND(N23="SEMESTRAL",J23="MENSUAL"),N17/6+H50,IF(AND(N23="TRIMESTRAL",J23="MENSUAL"),N17/3+H50,IF(AND(N23="MENSUAL",J23="MENSUAL"),N17,""))))</f>
        <v/>
      </c>
      <c r="J50" s="55">
        <f>IF(AND($N$23="ANUAL",$J$23="MENSUAL"),$N$17/12+I50,IF(AND(N23="SEMESTRAL",J23="MENSUAL"),N17/6,IF(AND(N23="TRIMESTRAL",J23="MENSUAL"),N17/3,IF(AND(N23="MENSUAL",J23="MENSUAL"),N17,""))))</f>
        <v/>
      </c>
      <c r="K50" s="55">
        <f>IF(AND($N$23="ANUAL",$J$23="MENSUAL"),$N$17/12+J50,IF(AND(N23="SEMESTRAL",J23="MENSUAL"),N17/6+J50,IF(AND(N23="TRIMESTRAL",J23="MENSUAL"),N17/3+J50,IF(AND(N23="MENSUAL",J23="MENSUAL"),N17,""))))</f>
        <v/>
      </c>
      <c r="L50" s="55">
        <f>IF(AND($N$23="ANUAL",$J$23="MENSUAL"),$N$17/12+K50,IF(AND(N23="SEMESTRAL",J23="MENSUAL"),N17/6+K50,IF(AND(N23="TRIMESTRAL",J23="MENSUAL"),N17/3+K50,IF(AND(N23="MENSUAL",J23="MENSUAL"),N17,""))))</f>
        <v/>
      </c>
      <c r="M50" s="55">
        <f>IF(AND($N$23="ANUAL",$J$23="MENSUAL"),$N$17/12+L50,IF(AND(N23="SEMESTRAL",J23="MENSUAL"),N17/6+L50,IF(AND(N23="TRIMESTRAL",J23="MENSUAL"),N17/3,IF(AND(N23="MENSUAL",J23="MENSUAL"),N17,""))))</f>
        <v/>
      </c>
      <c r="N50" s="55">
        <f>IF(AND($N$23="ANUAL",$J$23="MENSUAL"),$N$17/12+M50,IF(AND(N23="SEMESTRAL",J23="MENSUAL"),N17/6+M50,IF(AND(N23="TRIMESTRAL",J23="MENSUAL"),N17/3+M50,IF(AND(N23="MENSUAL",J23="MENSUAL"),N17,""))))</f>
        <v/>
      </c>
      <c r="O50" s="55">
        <f>IF(AND($N$23="ANUAL",$J$23="MENSUAL"),$N$17/12+N50,IF(AND(N23="SEMESTRAL",J23="MENSUAL"),N17/6+N50,IF(AND(N23="TRIMESTRAL",J23="MENSUAL"),N17/3+N50,IF(AND(N23="MENSUAL",J23="MENSUAL"),N17,""))))</f>
        <v/>
      </c>
      <c r="P50" s="11" t="n"/>
    </row>
    <row r="51" customFormat="1" s="12">
      <c r="B51" s="11" t="n"/>
      <c r="C51" s="5" t="n"/>
      <c r="D51" s="5" t="n"/>
      <c r="E51" s="5" t="n"/>
      <c r="F51" s="5" t="n"/>
      <c r="G51" s="5" t="n"/>
      <c r="H51" s="5" t="n"/>
      <c r="I51" s="5" t="n"/>
      <c r="J51" s="5" t="n"/>
      <c r="K51" s="5" t="n"/>
      <c r="L51" s="5" t="n"/>
      <c r="M51" s="5" t="n"/>
      <c r="N51" s="5" t="n"/>
      <c r="O51" s="5" t="n"/>
      <c r="P51" s="11" t="n"/>
    </row>
    <row r="52" customFormat="1" s="14">
      <c r="A52" s="15" t="n"/>
      <c r="B52" s="1" t="n"/>
      <c r="C52" s="185" t="inlineStr">
        <is>
          <t>NIVEL DE SEGREGACIÓN *</t>
        </is>
      </c>
      <c r="D52" s="302" t="n"/>
      <c r="E52" s="302" t="n"/>
      <c r="F52" s="302" t="n"/>
      <c r="G52" s="302" t="n"/>
      <c r="H52" s="302" t="n"/>
      <c r="I52" s="302" t="n"/>
      <c r="J52" s="302" t="n"/>
      <c r="K52" s="302" t="n"/>
      <c r="L52" s="302" t="n"/>
      <c r="M52" s="302" t="n"/>
      <c r="N52" s="302" t="n"/>
      <c r="O52" s="319" t="n"/>
      <c r="P52" s="1" t="n"/>
      <c r="Q52" s="15" t="n"/>
      <c r="R52" s="15" t="n"/>
      <c r="S52" s="15" t="n"/>
      <c r="T52" s="15" t="n"/>
      <c r="U52" s="15" t="n"/>
      <c r="V52" s="15" t="n"/>
      <c r="W52" s="15" t="n"/>
      <c r="X52" s="15" t="n"/>
      <c r="Y52" s="15" t="n"/>
      <c r="Z52" s="15" t="n"/>
      <c r="AA52" s="15" t="n"/>
      <c r="AB52" s="15" t="n"/>
    </row>
    <row r="53" customFormat="1" s="14">
      <c r="A53" s="15" t="n"/>
      <c r="B53" s="1" t="n"/>
      <c r="C53" s="186" t="inlineStr">
        <is>
          <t>UNIDAD SEGREGADA (Ej. Facultad, Programa Académico, Área)</t>
        </is>
      </c>
      <c r="D53" s="352" t="n"/>
      <c r="E53" s="352" t="n"/>
      <c r="F53" s="353" t="n"/>
      <c r="G53" s="186" t="inlineStr">
        <is>
          <t>RESULTADO</t>
        </is>
      </c>
      <c r="H53" s="352" t="n"/>
      <c r="I53" s="352" t="n"/>
      <c r="J53" s="353" t="n"/>
      <c r="K53" s="186" t="inlineStr">
        <is>
          <t>ANALISIS DE DATOS SEGREGADO</t>
        </is>
      </c>
      <c r="L53" s="352" t="n"/>
      <c r="M53" s="352" t="n"/>
      <c r="N53" s="352" t="n"/>
      <c r="O53" s="353" t="n"/>
      <c r="P53" s="1" t="n"/>
      <c r="Q53" s="15" t="n"/>
      <c r="R53" s="15" t="n"/>
      <c r="S53" s="15" t="n"/>
      <c r="T53" s="15" t="n"/>
      <c r="U53" s="15" t="n"/>
      <c r="V53" s="15" t="n"/>
      <c r="W53" s="15" t="n"/>
      <c r="X53" s="15" t="n"/>
      <c r="Y53" s="15" t="n"/>
      <c r="Z53" s="15" t="n"/>
      <c r="AA53" s="15" t="n"/>
      <c r="AB53" s="15" t="n"/>
    </row>
    <row r="54" ht="46.2" customFormat="1" customHeight="1" s="66">
      <c r="A54" s="64" t="n"/>
      <c r="B54" s="65" t="n"/>
      <c r="C54" s="271" t="inlineStr">
        <is>
          <t>(GCA) Menor o igual que 4</t>
        </is>
      </c>
      <c r="D54" s="352" t="n"/>
      <c r="E54" s="352" t="n"/>
      <c r="F54" s="353" t="n"/>
      <c r="G54" s="262">
        <f>1/948</f>
        <v/>
      </c>
      <c r="H54" s="355" t="n"/>
      <c r="I54" s="355" t="n"/>
      <c r="J54" s="356" t="n"/>
      <c r="K54" s="357" t="inlineStr">
        <is>
          <t>PRIMER SEMESTRE: Del total de encuestados (948), 1 gestor del conocimiento y el aprendizaje (GCA) encuestado obtuvo un puntaje menor o igual que 4.</t>
        </is>
      </c>
      <c r="L54" s="355" t="n"/>
      <c r="M54" s="355" t="n"/>
      <c r="N54" s="355" t="n"/>
      <c r="O54" s="356" t="n"/>
      <c r="P54" s="65" t="n"/>
      <c r="Q54" s="64" t="n"/>
      <c r="R54" s="64" t="n"/>
      <c r="S54" s="64" t="n"/>
      <c r="T54" s="64" t="n"/>
      <c r="U54" s="64" t="n"/>
      <c r="V54" s="64" t="n"/>
      <c r="W54" s="64" t="n"/>
      <c r="X54" s="64" t="n"/>
      <c r="Y54" s="64" t="n"/>
      <c r="Z54" s="64" t="n"/>
      <c r="AA54" s="64" t="n"/>
      <c r="AB54" s="64" t="n"/>
    </row>
    <row r="55" ht="50.4" customFormat="1" customHeight="1" s="66">
      <c r="A55" s="64" t="n"/>
      <c r="B55" s="65" t="n"/>
      <c r="C55" s="271" t="inlineStr">
        <is>
          <t>(GCA) Mayor que 4, menor o igual que 5</t>
        </is>
      </c>
      <c r="D55" s="352" t="n"/>
      <c r="E55" s="352" t="n"/>
      <c r="F55" s="353" t="n"/>
      <c r="G55" s="263">
        <f>947/948</f>
        <v/>
      </c>
      <c r="H55" s="355" t="n"/>
      <c r="I55" s="355" t="n"/>
      <c r="J55" s="356" t="n"/>
      <c r="K55" s="357" t="inlineStr">
        <is>
          <t>PRIMER SEMESTRE: Del total de encuestados (948), 947 gestores del conocimiento y el aprendizaje (GCA) encuestados obtuvieron un puntaje mayor que 4, menor o igual que 5.</t>
        </is>
      </c>
      <c r="L55" s="355" t="n"/>
      <c r="M55" s="355" t="n"/>
      <c r="N55" s="355" t="n"/>
      <c r="O55" s="356" t="n"/>
      <c r="P55" s="65" t="n"/>
      <c r="Q55" s="64" t="n"/>
      <c r="R55" s="64" t="n"/>
      <c r="S55" s="64" t="n"/>
      <c r="T55" s="64" t="n"/>
      <c r="U55" s="64" t="n"/>
      <c r="V55" s="64" t="n"/>
      <c r="W55" s="64" t="n"/>
      <c r="X55" s="64" t="n"/>
      <c r="Y55" s="64" t="n"/>
      <c r="Z55" s="64" t="n"/>
      <c r="AA55" s="64" t="n"/>
      <c r="AB55" s="64" t="n"/>
    </row>
    <row r="56" ht="32.25" customFormat="1" customHeight="1" s="66">
      <c r="A56" s="64" t="n"/>
      <c r="B56" s="65" t="n"/>
      <c r="C56" s="271" t="inlineStr">
        <is>
          <t>(Administrativos) Menor o igual que 4</t>
        </is>
      </c>
      <c r="D56" s="352" t="n"/>
      <c r="E56" s="352" t="n"/>
      <c r="F56" s="353" t="n"/>
      <c r="G56" s="262">
        <f>2/837</f>
        <v/>
      </c>
      <c r="H56" s="355" t="n"/>
      <c r="I56" s="355" t="n"/>
      <c r="J56" s="356" t="n"/>
      <c r="K56" s="357" t="inlineStr">
        <is>
          <t>PRIMER SEMESTRE: Del total de encuestados (837), 2 administrativos encuestados  obtuvieron un puntaje menor o igual que 4.</t>
        </is>
      </c>
      <c r="L56" s="355" t="n"/>
      <c r="M56" s="355" t="n"/>
      <c r="N56" s="355" t="n"/>
      <c r="O56" s="356" t="n"/>
      <c r="P56" s="65" t="n"/>
      <c r="Q56" s="64" t="n"/>
      <c r="R56" s="64" t="n"/>
      <c r="S56" s="64" t="n"/>
      <c r="T56" s="64" t="n"/>
      <c r="U56" s="64" t="n"/>
      <c r="V56" s="64" t="n"/>
      <c r="W56" s="64" t="n"/>
      <c r="X56" s="64" t="n"/>
      <c r="Y56" s="64" t="n"/>
      <c r="Z56" s="64" t="n"/>
      <c r="AA56" s="64" t="n"/>
      <c r="AB56" s="64" t="n"/>
    </row>
    <row r="57" ht="42" customFormat="1" customHeight="1" s="66">
      <c r="A57" s="64" t="n"/>
      <c r="B57" s="65" t="n"/>
      <c r="C57" s="271" t="inlineStr">
        <is>
          <t>(Administrativos) Mayor que 4, menor o igual que 5</t>
        </is>
      </c>
      <c r="D57" s="352" t="n"/>
      <c r="E57" s="352" t="n"/>
      <c r="F57" s="353" t="n"/>
      <c r="G57" s="263">
        <f>835/837</f>
        <v/>
      </c>
      <c r="H57" s="355" t="n"/>
      <c r="I57" s="355" t="n"/>
      <c r="J57" s="356" t="n"/>
      <c r="K57" s="357" t="inlineStr">
        <is>
          <t>PRIMER SEMESTRE: Del total de encuestados (837), 835 administrativos encuestados obtuvieron un puntaje mayor que 4, menor o igual que 5.</t>
        </is>
      </c>
      <c r="L57" s="355" t="n"/>
      <c r="M57" s="355" t="n"/>
      <c r="N57" s="355" t="n"/>
      <c r="O57" s="356" t="n"/>
      <c r="P57" s="65" t="n"/>
      <c r="Q57" s="64" t="n"/>
      <c r="R57" s="64" t="n"/>
      <c r="S57" s="64" t="n"/>
      <c r="T57" s="64" t="n"/>
      <c r="U57" s="64" t="n"/>
      <c r="V57" s="64" t="n"/>
      <c r="W57" s="64" t="n"/>
      <c r="X57" s="64" t="n"/>
      <c r="Y57" s="64" t="n"/>
      <c r="Z57" s="64" t="n"/>
      <c r="AA57" s="64" t="n"/>
      <c r="AB57" s="64" t="n"/>
    </row>
    <row r="58" ht="46.2" customFormat="1" customHeight="1" s="66">
      <c r="A58" s="64" t="n"/>
      <c r="B58" s="65" t="n"/>
      <c r="C58" s="271" t="inlineStr">
        <is>
          <t>(GCA) Menor o igual que 4</t>
        </is>
      </c>
      <c r="D58" s="352" t="n"/>
      <c r="E58" s="352" t="n"/>
      <c r="F58" s="353" t="n"/>
      <c r="G58" s="262" t="n"/>
      <c r="H58" s="355" t="n"/>
      <c r="I58" s="355" t="n"/>
      <c r="J58" s="356" t="n"/>
      <c r="K58" s="359" t="inlineStr">
        <is>
          <t>SEGUNDO SEMESTRE:</t>
        </is>
      </c>
      <c r="L58" s="355" t="n"/>
      <c r="M58" s="355" t="n"/>
      <c r="N58" s="355" t="n"/>
      <c r="O58" s="356" t="n"/>
      <c r="P58" s="65" t="n"/>
      <c r="Q58" s="64" t="n"/>
      <c r="R58" s="64" t="n"/>
      <c r="S58" s="64" t="n"/>
      <c r="T58" s="64" t="n"/>
      <c r="U58" s="64" t="n"/>
      <c r="V58" s="64" t="n"/>
      <c r="W58" s="64" t="n"/>
      <c r="X58" s="64" t="n"/>
      <c r="Y58" s="64" t="n"/>
      <c r="Z58" s="64" t="n"/>
      <c r="AA58" s="64" t="n"/>
      <c r="AB58" s="64" t="n"/>
    </row>
    <row r="59" ht="50.4" customFormat="1" customHeight="1" s="66">
      <c r="A59" s="64" t="n"/>
      <c r="B59" s="65" t="n"/>
      <c r="C59" s="271" t="inlineStr">
        <is>
          <t>(GCA) Mayor que 4, menor o igual que 5</t>
        </is>
      </c>
      <c r="D59" s="352" t="n"/>
      <c r="E59" s="352" t="n"/>
      <c r="F59" s="353" t="n"/>
      <c r="G59" s="263" t="n"/>
      <c r="H59" s="355" t="n"/>
      <c r="I59" s="355" t="n"/>
      <c r="J59" s="356" t="n"/>
      <c r="K59" s="359" t="inlineStr">
        <is>
          <t>SEGUNDO SEMESTRE:</t>
        </is>
      </c>
      <c r="L59" s="355" t="n"/>
      <c r="M59" s="355" t="n"/>
      <c r="N59" s="355" t="n"/>
      <c r="O59" s="356" t="n"/>
      <c r="P59" s="65" t="n"/>
      <c r="Q59" s="64" t="n"/>
      <c r="R59" s="64" t="n"/>
      <c r="S59" s="64" t="n"/>
      <c r="T59" s="64" t="n"/>
      <c r="U59" s="64" t="n"/>
      <c r="V59" s="64" t="n"/>
      <c r="W59" s="64" t="n"/>
      <c r="X59" s="64" t="n"/>
      <c r="Y59" s="64" t="n"/>
      <c r="Z59" s="64" t="n"/>
      <c r="AA59" s="64" t="n"/>
      <c r="AB59" s="64" t="n"/>
    </row>
    <row r="60" ht="32.25" customFormat="1" customHeight="1" s="66">
      <c r="A60" s="64" t="n"/>
      <c r="B60" s="65" t="n"/>
      <c r="C60" s="271" t="inlineStr">
        <is>
          <t>(Administrativos) Menor o igual que 4</t>
        </is>
      </c>
      <c r="D60" s="352" t="n"/>
      <c r="E60" s="352" t="n"/>
      <c r="F60" s="353" t="n"/>
      <c r="G60" s="262" t="n"/>
      <c r="H60" s="355" t="n"/>
      <c r="I60" s="355" t="n"/>
      <c r="J60" s="356" t="n"/>
      <c r="K60" s="359" t="inlineStr">
        <is>
          <t>SEGUNDO SEMESTRE:</t>
        </is>
      </c>
      <c r="L60" s="355" t="n"/>
      <c r="M60" s="355" t="n"/>
      <c r="N60" s="355" t="n"/>
      <c r="O60" s="356" t="n"/>
      <c r="P60" s="65" t="n"/>
      <c r="Q60" s="64" t="n"/>
      <c r="R60" s="64" t="n"/>
      <c r="S60" s="64" t="n"/>
      <c r="T60" s="64" t="n"/>
      <c r="U60" s="64" t="n"/>
      <c r="V60" s="64" t="n"/>
      <c r="W60" s="64" t="n"/>
      <c r="X60" s="64" t="n"/>
      <c r="Y60" s="64" t="n"/>
      <c r="Z60" s="64" t="n"/>
      <c r="AA60" s="64" t="n"/>
      <c r="AB60" s="64" t="n"/>
    </row>
    <row r="61" ht="42" customFormat="1" customHeight="1" s="66">
      <c r="A61" s="64" t="n"/>
      <c r="B61" s="65" t="n"/>
      <c r="C61" s="271" t="inlineStr">
        <is>
          <t>(Administrativos) Mayor que 4, menor o igual que 5</t>
        </is>
      </c>
      <c r="D61" s="352" t="n"/>
      <c r="E61" s="352" t="n"/>
      <c r="F61" s="353" t="n"/>
      <c r="G61" s="263" t="n"/>
      <c r="H61" s="355" t="n"/>
      <c r="I61" s="355" t="n"/>
      <c r="J61" s="356" t="n"/>
      <c r="K61" s="359" t="inlineStr">
        <is>
          <t>SEGUNDO SEMESTRE:</t>
        </is>
      </c>
      <c r="L61" s="355" t="n"/>
      <c r="M61" s="355" t="n"/>
      <c r="N61" s="355" t="n"/>
      <c r="O61" s="356" t="n"/>
      <c r="P61" s="65" t="n"/>
      <c r="Q61" s="64" t="n"/>
      <c r="R61" s="64" t="n"/>
      <c r="S61" s="64" t="n"/>
      <c r="T61" s="64" t="n"/>
      <c r="U61" s="64" t="n"/>
      <c r="V61" s="64" t="n"/>
      <c r="W61" s="64" t="n"/>
      <c r="X61" s="64" t="n"/>
      <c r="Y61" s="64" t="n"/>
      <c r="Z61" s="64" t="n"/>
      <c r="AA61" s="64" t="n"/>
      <c r="AB61" s="64" t="n"/>
    </row>
    <row r="62" ht="14.25" customFormat="1" customHeight="1" s="66">
      <c r="A62" s="64" t="n"/>
      <c r="B62" s="65" t="n"/>
      <c r="C62" s="166" t="n"/>
      <c r="D62" s="360" t="n"/>
      <c r="E62" s="360" t="n"/>
      <c r="F62" s="360" t="n"/>
      <c r="G62" s="166" t="n"/>
      <c r="H62" s="360" t="n"/>
      <c r="I62" s="360" t="n"/>
      <c r="J62" s="360" t="n"/>
      <c r="K62" s="166" t="n"/>
      <c r="L62" s="360" t="n"/>
      <c r="M62" s="360" t="n"/>
      <c r="N62" s="360" t="n"/>
      <c r="O62" s="360" t="n"/>
      <c r="P62" s="65" t="n"/>
      <c r="Q62" s="64" t="n"/>
      <c r="R62" s="64" t="n"/>
      <c r="S62" s="64" t="n"/>
      <c r="T62" s="64" t="n"/>
      <c r="U62" s="64" t="n"/>
      <c r="V62" s="64" t="n"/>
      <c r="W62" s="64" t="n"/>
      <c r="X62" s="64" t="n"/>
      <c r="Y62" s="64" t="n"/>
      <c r="Z62" s="64" t="n"/>
      <c r="AA62" s="64" t="n"/>
      <c r="AB62" s="64" t="n"/>
    </row>
    <row r="63" ht="14.25" customFormat="1" customHeight="1" s="66">
      <c r="A63" s="64" t="n"/>
      <c r="B63" s="65" t="n"/>
      <c r="C63" s="67" t="n"/>
      <c r="D63" s="68" t="n"/>
      <c r="E63" s="68" t="n"/>
      <c r="F63" s="68" t="n"/>
      <c r="G63" s="68" t="n"/>
      <c r="H63" s="68" t="n"/>
      <c r="I63" s="68" t="n"/>
      <c r="J63" s="68" t="n"/>
      <c r="K63" s="68" t="n"/>
      <c r="L63" s="68" t="n"/>
      <c r="M63" s="68" t="n"/>
      <c r="N63" s="68" t="n"/>
      <c r="O63" s="68" t="n"/>
      <c r="P63" s="65" t="n"/>
      <c r="Q63" s="64" t="n"/>
      <c r="R63" s="64" t="n"/>
      <c r="S63" s="64" t="n"/>
      <c r="T63" s="64" t="n"/>
      <c r="U63" s="64" t="n"/>
      <c r="V63" s="64" t="n"/>
      <c r="W63" s="64" t="n"/>
      <c r="X63" s="64" t="n"/>
      <c r="Y63" s="64" t="n"/>
      <c r="Z63" s="64" t="n"/>
      <c r="AA63" s="64" t="n"/>
      <c r="AB63" s="64" t="n"/>
    </row>
    <row r="64" customFormat="1" s="66">
      <c r="A64" s="64" t="n"/>
      <c r="B64" s="65" t="n"/>
      <c r="C64" s="67" t="n"/>
      <c r="D64" s="68" t="n"/>
      <c r="E64" s="68" t="n"/>
      <c r="F64" s="68" t="n"/>
      <c r="G64" s="68" t="n"/>
      <c r="H64" s="68" t="n"/>
      <c r="I64" s="68" t="n"/>
      <c r="J64" s="68" t="n"/>
      <c r="K64" s="68" t="n"/>
      <c r="L64" s="68" t="n"/>
      <c r="M64" s="68" t="n"/>
      <c r="N64" s="68" t="n"/>
      <c r="O64" s="68" t="n"/>
      <c r="P64" s="65" t="n"/>
      <c r="Q64" s="64" t="n"/>
      <c r="R64" s="64" t="n"/>
      <c r="S64" s="64" t="n"/>
      <c r="T64" s="64" t="n"/>
      <c r="U64" s="64" t="n"/>
      <c r="V64" s="64" t="n"/>
      <c r="W64" s="64" t="n"/>
      <c r="X64" s="64" t="n"/>
      <c r="Y64" s="64" t="n"/>
      <c r="Z64" s="64" t="n"/>
      <c r="AA64" s="64" t="n"/>
      <c r="AB64" s="64" t="n"/>
    </row>
    <row r="65" customFormat="1" s="66">
      <c r="A65" s="64" t="n"/>
      <c r="B65" s="65" t="n"/>
      <c r="C65" s="67" t="n"/>
      <c r="D65" s="68" t="n"/>
      <c r="E65" s="68" t="n"/>
      <c r="F65" s="68" t="n"/>
      <c r="G65" s="68" t="n"/>
      <c r="H65" s="68" t="n"/>
      <c r="I65" s="68" t="n"/>
      <c r="J65" s="68" t="n"/>
      <c r="K65" s="68" t="n"/>
      <c r="L65" s="68" t="n"/>
      <c r="M65" s="68" t="n"/>
      <c r="N65" s="68" t="n"/>
      <c r="O65" s="68" t="n"/>
      <c r="P65" s="65" t="n"/>
      <c r="Q65" s="64" t="n"/>
      <c r="R65" s="64" t="n"/>
      <c r="S65" s="64" t="n"/>
      <c r="T65" s="64" t="n"/>
      <c r="U65" s="64" t="n"/>
      <c r="V65" s="64" t="n"/>
      <c r="W65" s="64" t="n"/>
      <c r="X65" s="64" t="n"/>
      <c r="Y65" s="64" t="n"/>
      <c r="Z65" s="64" t="n"/>
      <c r="AA65" s="64" t="n"/>
      <c r="AB65" s="64" t="n"/>
    </row>
    <row r="68" customFormat="1" s="23">
      <c r="C68" s="22" t="n"/>
      <c r="D68" s="22" t="n"/>
      <c r="E68" s="22" t="n"/>
      <c r="F68" s="22" t="n"/>
      <c r="G68" s="22" t="n"/>
      <c r="H68" s="22" t="n"/>
      <c r="I68" s="22" t="n"/>
      <c r="J68" s="22" t="n"/>
      <c r="K68" s="22" t="n"/>
      <c r="L68" s="22" t="n"/>
      <c r="M68" s="22" t="n"/>
      <c r="N68" s="22" t="n"/>
      <c r="O68" s="22" t="n"/>
    </row>
    <row r="69" customFormat="1" s="23">
      <c r="C69" s="22" t="n"/>
      <c r="D69" s="22" t="n"/>
      <c r="E69" s="22" t="n"/>
      <c r="F69" s="22" t="n"/>
      <c r="G69" s="22" t="n"/>
      <c r="H69" s="22" t="n"/>
      <c r="I69" s="22" t="n"/>
      <c r="J69" s="22" t="n"/>
      <c r="K69" s="22" t="n"/>
      <c r="L69" s="22" t="n"/>
      <c r="M69" s="22" t="n"/>
      <c r="N69" s="22" t="n"/>
      <c r="O69" s="22" t="n"/>
    </row>
    <row r="70" customFormat="1" s="23">
      <c r="C70" s="22" t="n"/>
      <c r="D70" s="22" t="n"/>
      <c r="E70" s="22" t="n"/>
      <c r="F70" s="22" t="n"/>
      <c r="G70" s="22" t="n"/>
      <c r="H70" s="22" t="n"/>
      <c r="I70" s="22" t="n"/>
      <c r="J70" s="22" t="n"/>
      <c r="K70" s="22" t="n"/>
      <c r="L70" s="22" t="n"/>
      <c r="M70" s="22" t="n"/>
      <c r="N70" s="22" t="n"/>
      <c r="O70" s="22" t="n"/>
    </row>
    <row r="71" customFormat="1" s="23">
      <c r="C71" s="22" t="n"/>
      <c r="D71" s="22" t="n"/>
      <c r="E71" s="22" t="n"/>
      <c r="F71" s="22" t="n"/>
      <c r="G71" s="22" t="n"/>
      <c r="H71" s="22" t="n"/>
      <c r="I71" s="22" t="n"/>
      <c r="J71" s="22" t="n"/>
      <c r="K71" s="22" t="n"/>
      <c r="L71" s="22" t="n"/>
      <c r="M71" s="22" t="n"/>
      <c r="N71" s="22" t="n"/>
      <c r="O71" s="22" t="n"/>
    </row>
    <row r="72" customFormat="1" s="23">
      <c r="C72" s="22" t="n"/>
      <c r="D72" s="22" t="n"/>
      <c r="E72" s="22" t="n"/>
      <c r="F72" s="22" t="n"/>
      <c r="G72" s="22" t="n"/>
      <c r="H72" s="22" t="n"/>
      <c r="I72" s="22" t="n"/>
      <c r="J72" s="22" t="n"/>
      <c r="K72" s="22" t="n"/>
      <c r="L72" s="22" t="n"/>
      <c r="M72" s="22" t="n"/>
      <c r="N72" s="22" t="n"/>
      <c r="O72" s="22" t="n"/>
    </row>
    <row r="73" customFormat="1" s="23">
      <c r="C73" s="22" t="n"/>
      <c r="D73" s="22" t="n"/>
      <c r="E73" s="22" t="n"/>
      <c r="F73" s="22" t="n"/>
      <c r="G73" s="22" t="n"/>
      <c r="H73" s="22" t="n"/>
      <c r="I73" s="22" t="n"/>
      <c r="J73" s="22" t="n"/>
      <c r="K73" s="22" t="n"/>
      <c r="L73" s="22" t="n"/>
      <c r="M73" s="22" t="n"/>
      <c r="N73" s="22" t="n"/>
      <c r="O73" s="22" t="n"/>
    </row>
    <row r="74" customFormat="1" s="23">
      <c r="C74" s="22" t="n"/>
      <c r="D74" s="22" t="n"/>
      <c r="E74" s="22" t="n"/>
      <c r="F74" s="22" t="n"/>
      <c r="G74" s="24" t="inlineStr">
        <is>
          <t>Estratégico</t>
        </is>
      </c>
      <c r="H74" s="25" t="n"/>
      <c r="I74" s="25" t="n"/>
      <c r="J74" s="24" t="inlineStr">
        <is>
          <t>Eficacia</t>
        </is>
      </c>
      <c r="K74" s="22" t="n"/>
      <c r="L74" s="22" t="n"/>
      <c r="M74" s="22" t="n"/>
      <c r="N74" s="22" t="n"/>
      <c r="O74" s="22" t="n"/>
    </row>
    <row r="75" customFormat="1" s="23">
      <c r="C75" s="22" t="n"/>
      <c r="D75" s="22" t="n"/>
      <c r="E75" s="22" t="n"/>
      <c r="F75" s="22" t="n"/>
      <c r="G75" s="24" t="inlineStr">
        <is>
          <t>Misional</t>
        </is>
      </c>
      <c r="H75" s="25" t="n"/>
      <c r="I75" s="25" t="n"/>
      <c r="J75" s="24" t="inlineStr">
        <is>
          <t>Eficiencia</t>
        </is>
      </c>
      <c r="K75" s="22" t="n"/>
      <c r="L75" s="22" t="n"/>
      <c r="M75" s="22" t="n"/>
      <c r="N75" s="22" t="n"/>
      <c r="O75" s="22" t="n"/>
    </row>
    <row r="76" customFormat="1" s="23">
      <c r="C76" s="22" t="n"/>
      <c r="D76" s="22" t="n"/>
      <c r="E76" s="22" t="n"/>
      <c r="F76" s="22" t="n"/>
      <c r="G76" s="24" t="inlineStr">
        <is>
          <t>Apoyo</t>
        </is>
      </c>
      <c r="H76" s="25" t="n"/>
      <c r="I76" s="25" t="n"/>
      <c r="J76" s="24" t="inlineStr">
        <is>
          <t>Acreditación</t>
        </is>
      </c>
      <c r="K76" s="22" t="n"/>
      <c r="L76" s="22" t="n"/>
      <c r="M76" s="22" t="n"/>
      <c r="N76" s="22" t="n"/>
      <c r="O76" s="22" t="n"/>
    </row>
    <row r="77" customFormat="1" s="23">
      <c r="C77" s="22" t="n"/>
      <c r="D77" s="22" t="n"/>
      <c r="E77" s="22" t="n"/>
      <c r="F77" s="22" t="n"/>
      <c r="G77" s="24" t="inlineStr">
        <is>
          <t>Seguimiento, Medición, Análisis y Evaluación</t>
        </is>
      </c>
      <c r="H77" s="25" t="n"/>
      <c r="I77" s="25" t="n"/>
      <c r="J77" s="24" t="inlineStr">
        <is>
          <t>Positiva</t>
        </is>
      </c>
      <c r="K77" s="22" t="n"/>
      <c r="L77" s="22" t="n"/>
      <c r="M77" s="22" t="n"/>
      <c r="N77" s="22" t="n"/>
      <c r="O77" s="22" t="n"/>
    </row>
    <row r="78" customFormat="1" s="23">
      <c r="C78" s="22" t="n"/>
      <c r="D78" s="22" t="n"/>
      <c r="E78" s="22" t="n"/>
      <c r="F78" s="22" t="n"/>
      <c r="G78" s="24" t="inlineStr">
        <is>
          <t>Direccionamiento Estratégico</t>
        </is>
      </c>
      <c r="H78" s="25" t="n"/>
      <c r="I78" s="25" t="n"/>
      <c r="J78" s="24" t="inlineStr">
        <is>
          <t>Negativa</t>
        </is>
      </c>
      <c r="K78" s="22" t="n"/>
      <c r="L78" s="22" t="n"/>
      <c r="M78" s="22" t="n"/>
      <c r="N78" s="22" t="n"/>
      <c r="O78" s="22" t="n"/>
    </row>
    <row r="79" customFormat="1" s="23">
      <c r="C79" s="22" t="n"/>
      <c r="D79" s="22" t="n"/>
      <c r="E79" s="22" t="n"/>
      <c r="F79" s="22" t="n"/>
      <c r="G79" s="24" t="inlineStr">
        <is>
          <t>Planeación Institucional</t>
        </is>
      </c>
      <c r="H79" s="25" t="n"/>
      <c r="I79" s="25" t="n"/>
      <c r="J79" s="24" t="inlineStr">
        <is>
          <t>Por Unidad Regional</t>
        </is>
      </c>
      <c r="K79" s="22" t="n"/>
      <c r="L79" s="22" t="n"/>
      <c r="M79" s="22" t="n"/>
      <c r="N79" s="22" t="n"/>
      <c r="O79" s="22" t="n"/>
    </row>
    <row r="80" customFormat="1" s="23">
      <c r="C80" s="22" t="n"/>
      <c r="D80" s="22" t="n"/>
      <c r="E80" s="22" t="n"/>
      <c r="F80" s="22" t="n"/>
      <c r="G80" s="24" t="inlineStr">
        <is>
          <t>Proyectos Especiales y Relaciones Interinstitucionales</t>
        </is>
      </c>
      <c r="H80" s="25" t="n"/>
      <c r="I80" s="25" t="n"/>
      <c r="J80" s="24" t="inlineStr">
        <is>
          <t>Por Facultad</t>
        </is>
      </c>
      <c r="K80" s="22" t="n"/>
      <c r="L80" s="22" t="n"/>
      <c r="M80" s="22" t="n"/>
      <c r="N80" s="22" t="n"/>
      <c r="O80" s="22" t="n"/>
    </row>
    <row r="81" customFormat="1" s="23">
      <c r="C81" s="22" t="n"/>
      <c r="D81" s="22" t="n"/>
      <c r="E81" s="22" t="n"/>
      <c r="F81" s="22" t="n"/>
      <c r="G81" s="24" t="inlineStr">
        <is>
          <t>Sistemas Integrados</t>
        </is>
      </c>
      <c r="H81" s="25" t="n"/>
      <c r="I81" s="25" t="n"/>
      <c r="J81" s="24" t="inlineStr">
        <is>
          <t>Por Programa Académico</t>
        </is>
      </c>
      <c r="K81" s="22" t="n"/>
      <c r="L81" s="22" t="n"/>
      <c r="M81" s="22" t="n"/>
      <c r="N81" s="22" t="n"/>
      <c r="O81" s="22" t="n"/>
    </row>
    <row r="82" customFormat="1" s="23">
      <c r="C82" s="22" t="n"/>
      <c r="D82" s="22" t="n"/>
      <c r="E82" s="22" t="n"/>
      <c r="F82" s="22" t="n"/>
      <c r="G82" s="24" t="inlineStr">
        <is>
          <t>Autoevaluación y Acreditación</t>
        </is>
      </c>
      <c r="H82" s="25" t="n"/>
      <c r="I82" s="25" t="n"/>
      <c r="J82" s="24" t="inlineStr">
        <is>
          <t>Por área</t>
        </is>
      </c>
      <c r="K82" s="22" t="n"/>
      <c r="L82" s="22" t="n"/>
      <c r="M82" s="22" t="n"/>
      <c r="N82" s="22" t="n"/>
      <c r="O82" s="22" t="n"/>
    </row>
    <row r="83" customFormat="1" s="23">
      <c r="C83" s="22" t="n"/>
      <c r="D83" s="22" t="n"/>
      <c r="E83" s="22" t="n"/>
      <c r="F83" s="22" t="n"/>
      <c r="G83" s="24" t="inlineStr">
        <is>
          <t>Comunicaciones</t>
        </is>
      </c>
      <c r="H83" s="25" t="n"/>
      <c r="I83" s="25" t="n"/>
      <c r="J83" s="24" t="inlineStr">
        <is>
          <t>Por Laboratorio</t>
        </is>
      </c>
      <c r="K83" s="22" t="n"/>
      <c r="L83" s="22" t="n"/>
      <c r="M83" s="22" t="n"/>
      <c r="N83" s="22" t="n"/>
      <c r="O83" s="22" t="n"/>
    </row>
    <row r="84" customFormat="1" s="23">
      <c r="C84" s="22" t="n"/>
      <c r="D84" s="22" t="n"/>
      <c r="E84" s="22" t="n"/>
      <c r="F84" s="22" t="n"/>
      <c r="G84" s="24" t="inlineStr">
        <is>
          <t>Formación y Aprendizaje</t>
        </is>
      </c>
      <c r="H84" s="25" t="n"/>
      <c r="I84" s="25" t="n"/>
      <c r="J84" s="24" t="inlineStr">
        <is>
          <t>Otros</t>
        </is>
      </c>
      <c r="K84" s="22" t="n"/>
      <c r="L84" s="22" t="n"/>
      <c r="M84" s="22" t="n"/>
      <c r="N84" s="22" t="n"/>
      <c r="O84" s="22" t="n"/>
    </row>
    <row r="85" customFormat="1" s="23">
      <c r="C85" s="22" t="n"/>
      <c r="D85" s="22" t="n"/>
      <c r="E85" s="22" t="n"/>
      <c r="F85" s="22" t="n"/>
      <c r="G85" s="24" t="inlineStr">
        <is>
          <t>Ciencia, Tecnología e Innovación</t>
        </is>
      </c>
      <c r="H85" s="25" t="n"/>
      <c r="I85" s="25" t="n"/>
      <c r="J85" s="24" t="inlineStr">
        <is>
          <t>No Aplica</t>
        </is>
      </c>
      <c r="K85" s="22" t="n"/>
      <c r="L85" s="22" t="n"/>
      <c r="M85" s="22" t="n"/>
      <c r="N85" s="22" t="n"/>
      <c r="O85" s="22" t="n"/>
    </row>
    <row r="86">
      <c r="G86" s="24" t="inlineStr">
        <is>
          <t>Interacción Social Universitaria</t>
        </is>
      </c>
      <c r="H86" s="25" t="n"/>
      <c r="I86" s="25" t="n"/>
      <c r="J86" s="25" t="n"/>
      <c r="K86" s="22" t="n"/>
      <c r="L86" s="22" t="n"/>
    </row>
    <row r="87">
      <c r="G87" s="24" t="inlineStr">
        <is>
          <t>Bienestar Universitario</t>
        </is>
      </c>
      <c r="H87" s="25" t="n"/>
      <c r="I87" s="25" t="n"/>
      <c r="J87" s="25" t="n"/>
      <c r="K87" s="22" t="n"/>
      <c r="L87" s="22" t="n"/>
    </row>
    <row r="88">
      <c r="G88" s="24" t="inlineStr">
        <is>
          <t>Admisiones y Registro</t>
        </is>
      </c>
      <c r="H88" s="25" t="n"/>
      <c r="I88" s="25" t="n"/>
      <c r="J88" s="25" t="n"/>
      <c r="K88" s="22" t="n"/>
      <c r="L88" s="22" t="n"/>
    </row>
    <row r="89">
      <c r="G89" s="24" t="inlineStr">
        <is>
          <t>Graduados</t>
        </is>
      </c>
      <c r="H89" s="25" t="n"/>
      <c r="I89" s="25" t="n"/>
      <c r="J89" s="25" t="n"/>
      <c r="K89" s="22" t="n"/>
      <c r="L89" s="22" t="n"/>
    </row>
    <row r="90">
      <c r="G90" s="24" t="inlineStr">
        <is>
          <t>Dialogando con el Mundo</t>
        </is>
      </c>
      <c r="H90" s="25" t="n"/>
      <c r="I90" s="25" t="n"/>
      <c r="J90" s="25" t="n"/>
      <c r="K90" s="22" t="n"/>
      <c r="L90" s="22" t="n"/>
    </row>
    <row r="91">
      <c r="G91" s="24" t="inlineStr">
        <is>
          <t>Talento Humano</t>
        </is>
      </c>
      <c r="H91" s="25" t="n"/>
      <c r="I91" s="25" t="n"/>
      <c r="J91" s="25" t="n"/>
      <c r="K91" s="22" t="n"/>
      <c r="L91" s="22" t="n"/>
    </row>
    <row r="92">
      <c r="G92" s="24" t="inlineStr">
        <is>
          <t>Jurídica</t>
        </is>
      </c>
      <c r="H92" s="25" t="n"/>
      <c r="I92" s="25" t="n"/>
      <c r="J92" s="25" t="n"/>
      <c r="K92" s="22" t="n"/>
      <c r="L92" s="22" t="n"/>
    </row>
    <row r="93">
      <c r="G93" s="24" t="inlineStr">
        <is>
          <t>Financiera</t>
        </is>
      </c>
      <c r="H93" s="25" t="n"/>
      <c r="I93" s="25" t="n"/>
      <c r="J93" s="25" t="n"/>
      <c r="K93" s="22" t="n"/>
      <c r="L93" s="22" t="n"/>
    </row>
    <row r="94">
      <c r="G94" s="24" t="inlineStr">
        <is>
          <t>Sistemas y Tecnología</t>
        </is>
      </c>
      <c r="H94" s="25" t="n"/>
      <c r="I94" s="25" t="n"/>
      <c r="J94" s="25" t="n"/>
      <c r="K94" s="22" t="n"/>
      <c r="L94" s="22" t="n"/>
    </row>
    <row r="95">
      <c r="G95" s="24" t="inlineStr">
        <is>
          <t>Bienes y Servicios</t>
        </is>
      </c>
      <c r="H95" s="25" t="n"/>
      <c r="I95" s="25" t="n"/>
      <c r="J95" s="25" t="n"/>
      <c r="K95" s="22" t="n"/>
      <c r="L95" s="22" t="n"/>
    </row>
    <row r="96">
      <c r="G96" s="24" t="inlineStr">
        <is>
          <t>Documental</t>
        </is>
      </c>
      <c r="H96" s="25" t="n"/>
      <c r="I96" s="25" t="n"/>
      <c r="J96" s="25" t="n"/>
    </row>
    <row r="97">
      <c r="G97" s="24" t="inlineStr">
        <is>
          <t>Apoyo Académico</t>
        </is>
      </c>
      <c r="H97" s="25" t="n"/>
      <c r="I97" s="25" t="n"/>
      <c r="J97" s="25" t="n"/>
    </row>
    <row r="98">
      <c r="G98" s="24" t="inlineStr">
        <is>
          <t>Control Interno</t>
        </is>
      </c>
      <c r="H98" s="25" t="n"/>
      <c r="I98" s="25" t="n"/>
      <c r="J98" s="25" t="n"/>
    </row>
    <row r="99">
      <c r="G99" s="24" t="inlineStr">
        <is>
          <t>Control Disciplinario</t>
        </is>
      </c>
      <c r="H99" s="25" t="n"/>
      <c r="I99" s="25" t="n"/>
      <c r="J99" s="25" t="n"/>
    </row>
    <row r="100">
      <c r="G100" s="24" t="inlineStr">
        <is>
          <t>Servicio de Atención al Ciudadano</t>
        </is>
      </c>
      <c r="H100" s="25" t="n"/>
      <c r="I100" s="25" t="n"/>
      <c r="J100" s="25" t="n"/>
    </row>
  </sheetData>
  <sheetProtection selectLockedCells="1" selectUnlockedCells="0" algorithmName="SHA-512" sheet="1" objects="0" insertRows="1" insertHyperlinks="1" autoFilter="1" scenarios="0" formatColumns="0" deleteColumns="1" insertColumns="1" pivotTables="1" deleteRows="1" formatCells="0" saltValue="0+GJcHlSRArIC1oedKiURA==" formatRows="0" sort="1" spinCount="100000" hashValue="DXU4Y8DB7MxmWpuF++8eTCCOY0fz1biGtoR6cZ+GXvXYZQNZCOm2JpR/G0WropQUFdRl2roKRl0+jLmOvwoq9g=="/>
  <mergeCells count="90">
    <mergeCell ref="L17:M17"/>
    <mergeCell ref="C61:F61"/>
    <mergeCell ref="C52:O52"/>
    <mergeCell ref="J35:O40"/>
    <mergeCell ref="G55:J55"/>
    <mergeCell ref="K54:O54"/>
    <mergeCell ref="K55:O55"/>
    <mergeCell ref="J41:O41"/>
    <mergeCell ref="B2:C4"/>
    <mergeCell ref="C62:F62"/>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K62:O6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disablePrompts="1" count="5">
    <dataValidation sqref="E12:H12" showDropDown="0" showInputMessage="1" showErrorMessage="1" allowBlank="1" type="list">
      <formula1>$G$75:$G$78</formula1>
    </dataValidation>
    <dataValidation sqref="E13:O13" showDropDown="0" showInputMessage="1" showErrorMessage="1" allowBlank="1" type="list">
      <formula1>$G$79:$G$101</formula1>
    </dataValidation>
    <dataValidation sqref="J17:K17" showDropDown="0" showInputMessage="1" showErrorMessage="1" allowBlank="1" type="list">
      <formula1>$J$74:$J$76</formula1>
    </dataValidation>
    <dataValidation sqref="J20:K22" showDropDown="0" showInputMessage="1" showErrorMessage="1" allowBlank="1" type="list">
      <formula1>$J$79:$J$85</formula1>
    </dataValidation>
    <dataValidation sqref="E20:G22" showDropDown="0" showInputMessage="1" showErrorMessage="1" allowBlank="1" type="list">
      <formula1>$J$77:$J$78</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85">
    <tabColor rgb="FFEDE394"/>
    <outlinePr summaryBelow="1" summaryRight="1"/>
    <pageSetUpPr fitToPage="1"/>
  </sheetPr>
  <dimension ref="A1:AB98"/>
  <sheetViews>
    <sheetView topLeftCell="A32" zoomScale="80" zoomScaleNormal="80" workbookViewId="0">
      <selection activeCell="J28" sqref="J28:O33"/>
    </sheetView>
  </sheetViews>
  <sheetFormatPr baseColWidth="10" defaultColWidth="11.44140625" defaultRowHeight="15"/>
  <cols>
    <col width="4" customWidth="1" style="7" min="1" max="1"/>
    <col width="6.5546875" customWidth="1" style="7" min="2" max="2"/>
    <col width="24.5546875" customWidth="1" style="6" min="3" max="3"/>
    <col width="15.44140625" customWidth="1" style="6" min="4" max="4"/>
    <col width="12.5546875" customWidth="1" style="6" min="5" max="5"/>
    <col width="15.44140625" customWidth="1" style="6" min="6" max="6"/>
    <col width="14" customWidth="1" style="6" min="7" max="7"/>
    <col width="11.44140625" customWidth="1" style="6" min="8" max="8"/>
    <col width="12.5546875" customWidth="1" style="6" min="9" max="9"/>
    <col width="15.5546875" customWidth="1" style="6" min="10" max="10"/>
    <col width="14.44140625" customWidth="1" style="6" min="11" max="11"/>
    <col width="15.44140625" customWidth="1" style="6" min="12" max="15"/>
    <col width="6.5546875" customWidth="1" style="7" min="16" max="16"/>
    <col width="11.44140625" customWidth="1" style="7" min="17" max="16384"/>
  </cols>
  <sheetData>
    <row r="1" ht="8.25" customFormat="1" customHeight="1" s="8">
      <c r="C1" s="9" t="n"/>
      <c r="D1" s="9" t="n"/>
      <c r="E1" s="9" t="n"/>
      <c r="F1" s="9" t="n"/>
      <c r="G1" s="9" t="n"/>
      <c r="H1" s="9" t="n"/>
      <c r="I1" s="9" t="n"/>
      <c r="J1" s="9" t="n"/>
      <c r="K1" s="9" t="n"/>
      <c r="L1" s="9" t="n"/>
      <c r="M1" s="9" t="n"/>
      <c r="N1" s="9" t="n"/>
      <c r="O1" s="9" t="n"/>
    </row>
    <row r="2" ht="15.75" customFormat="1" customHeight="1" s="8">
      <c r="B2" s="246" t="inlineStr">
        <is>
          <t xml:space="preserve">      REGRESAR</t>
        </is>
      </c>
      <c r="D2" s="4" t="n"/>
      <c r="E2" s="4" t="n"/>
      <c r="F2" s="4" t="n"/>
      <c r="G2" s="4" t="n"/>
      <c r="H2" s="4" t="n"/>
      <c r="I2" s="4" t="n"/>
      <c r="J2" s="4" t="n"/>
      <c r="K2" s="4" t="n"/>
      <c r="L2" s="4" t="n"/>
      <c r="M2" s="4" t="n"/>
      <c r="N2" s="4" t="n"/>
      <c r="O2" s="4" t="n"/>
      <c r="P2" s="10" t="n"/>
    </row>
    <row r="3" ht="15.75" customFormat="1" customHeight="1" s="8">
      <c r="D3" s="4" t="n"/>
      <c r="E3" s="4" t="n"/>
      <c r="F3" s="4" t="n"/>
      <c r="G3" s="4" t="n"/>
      <c r="H3" s="4" t="n"/>
      <c r="I3" s="4" t="n"/>
      <c r="J3" s="4" t="n"/>
      <c r="K3" s="4" t="n"/>
      <c r="L3" s="4" t="n"/>
      <c r="M3" s="4" t="n"/>
      <c r="N3" s="4" t="n"/>
      <c r="O3" s="4" t="n"/>
      <c r="P3" s="10" t="n"/>
    </row>
    <row r="4" ht="15" customFormat="1" customHeight="1" s="8">
      <c r="D4" s="4" t="n"/>
      <c r="E4" s="4" t="n"/>
      <c r="F4" s="4" t="n"/>
      <c r="G4" s="4" t="n"/>
      <c r="H4" s="4" t="n"/>
      <c r="I4" s="4" t="n"/>
      <c r="J4" s="4" t="n"/>
      <c r="K4" s="4" t="n"/>
      <c r="L4" s="4" t="n"/>
      <c r="M4" s="4" t="n"/>
      <c r="N4" s="4" t="n"/>
      <c r="O4" s="4" t="n"/>
      <c r="P4" s="10" t="n"/>
    </row>
    <row r="5" ht="15.75" customFormat="1" customHeight="1" s="8">
      <c r="B5" s="10" t="n"/>
      <c r="C5" s="192" t="n"/>
      <c r="D5" s="319" t="n"/>
      <c r="E5" s="337" t="inlineStr">
        <is>
          <t>MACROPROCESO ESTRATÉGICO</t>
        </is>
      </c>
      <c r="F5" s="305" t="n"/>
      <c r="G5" s="305" t="n"/>
      <c r="H5" s="305" t="n"/>
      <c r="I5" s="305" t="n"/>
      <c r="J5" s="305" t="n"/>
      <c r="K5" s="305" t="n"/>
      <c r="L5" s="306" t="n"/>
      <c r="M5" s="255" t="inlineStr">
        <is>
          <t>CÓDIGO: ESGr027</t>
        </is>
      </c>
      <c r="N5" s="305" t="n"/>
      <c r="O5" s="306" t="n"/>
      <c r="P5" s="10" t="n"/>
    </row>
    <row r="6" ht="15.75" customFormat="1" customHeight="1" s="8">
      <c r="B6" s="29" t="n"/>
      <c r="C6" s="307" t="n"/>
      <c r="D6" s="334" t="n"/>
      <c r="E6" s="337" t="inlineStr">
        <is>
          <t>PROCESO GESTIÓN SISTEMAS INTEGRADOS - CALIDAD</t>
        </is>
      </c>
      <c r="F6" s="305" t="n"/>
      <c r="G6" s="305" t="n"/>
      <c r="H6" s="305" t="n"/>
      <c r="I6" s="305" t="n"/>
      <c r="J6" s="305" t="n"/>
      <c r="K6" s="305" t="n"/>
      <c r="L6" s="306" t="n"/>
      <c r="M6" s="255" t="inlineStr">
        <is>
          <t>VERSIÓN: 10</t>
        </is>
      </c>
      <c r="N6" s="305" t="n"/>
      <c r="O6" s="306" t="n"/>
      <c r="P6" s="10" t="n"/>
    </row>
    <row r="7" ht="15.75" customFormat="1" customHeight="1" s="8">
      <c r="B7" s="10" t="n"/>
      <c r="C7" s="307" t="n"/>
      <c r="D7" s="334" t="n"/>
      <c r="E7" s="337" t="inlineStr">
        <is>
          <t>MATRIZ Y FICHA DE MEDICIÓN DE INDICADORES Y SEGUIMIENTO A LOS PROCESOS DE GESTIÓN</t>
        </is>
      </c>
      <c r="F7" s="302" t="n"/>
      <c r="G7" s="302" t="n"/>
      <c r="H7" s="302" t="n"/>
      <c r="I7" s="302" t="n"/>
      <c r="J7" s="302" t="n"/>
      <c r="K7" s="302" t="n"/>
      <c r="L7" s="319" t="n"/>
      <c r="M7" s="255" t="inlineStr">
        <is>
          <t>VIGENCIA: 2026-02-26</t>
        </is>
      </c>
      <c r="N7" s="305" t="n"/>
      <c r="O7" s="306" t="n"/>
      <c r="P7" s="10" t="n"/>
    </row>
    <row r="8" ht="15.75" customFormat="1" customHeight="1" s="8">
      <c r="B8" s="10" t="n"/>
      <c r="C8" s="310" t="n"/>
      <c r="D8" s="320" t="n"/>
      <c r="E8" s="310" t="n"/>
      <c r="F8" s="311" t="n"/>
      <c r="G8" s="311" t="n"/>
      <c r="H8" s="311" t="n"/>
      <c r="I8" s="311" t="n"/>
      <c r="J8" s="311" t="n"/>
      <c r="K8" s="311" t="n"/>
      <c r="L8" s="320" t="n"/>
      <c r="M8" s="255" t="inlineStr">
        <is>
          <t>PÁGINA: 4 de 6</t>
        </is>
      </c>
      <c r="N8" s="305" t="n"/>
      <c r="O8" s="306" t="n"/>
      <c r="P8" s="10" t="n"/>
    </row>
    <row r="9" ht="15.75" customFormat="1" customHeight="1" s="8">
      <c r="B9" s="10" t="n"/>
      <c r="C9" s="237" t="n"/>
      <c r="D9" s="302" t="n"/>
      <c r="E9" s="302" t="n"/>
      <c r="F9" s="302" t="n"/>
      <c r="G9" s="302" t="n"/>
      <c r="H9" s="302" t="n"/>
      <c r="I9" s="302" t="n"/>
      <c r="J9" s="302" t="n"/>
      <c r="K9" s="302" t="n"/>
      <c r="L9" s="302" t="n"/>
      <c r="M9" s="302" t="n"/>
      <c r="N9" s="302" t="n"/>
      <c r="O9" s="302" t="n"/>
      <c r="P9" s="10" t="n"/>
    </row>
    <row r="10" ht="15.75" customFormat="1" customHeight="1" s="8">
      <c r="B10" s="10" t="n"/>
      <c r="C10" s="238" t="inlineStr">
        <is>
          <t>FICHA DE INDICADOR</t>
        </is>
      </c>
      <c r="D10" s="338" t="n"/>
      <c r="E10" s="338" t="n"/>
      <c r="F10" s="338" t="n"/>
      <c r="G10" s="338" t="n"/>
      <c r="H10" s="338" t="n"/>
      <c r="I10" s="338" t="n"/>
      <c r="J10" s="338" t="n"/>
      <c r="K10" s="338" t="n"/>
      <c r="L10" s="338" t="n"/>
      <c r="M10" s="338" t="n"/>
      <c r="N10" s="338" t="n"/>
      <c r="O10" s="339" t="n"/>
      <c r="P10" s="10" t="n"/>
    </row>
    <row r="11" ht="15" customFormat="1" customHeight="1" s="8">
      <c r="B11" s="10" t="n"/>
      <c r="C11" s="340" t="n"/>
      <c r="D11" s="341" t="n"/>
      <c r="E11" s="341" t="n"/>
      <c r="F11" s="341" t="n"/>
      <c r="G11" s="341" t="n"/>
      <c r="H11" s="341" t="n"/>
      <c r="I11" s="341" t="n"/>
      <c r="J11" s="341" t="n"/>
      <c r="K11" s="341" t="n"/>
      <c r="L11" s="341" t="n"/>
      <c r="M11" s="341" t="n"/>
      <c r="N11" s="341" t="n"/>
      <c r="O11" s="342" t="n"/>
      <c r="P11" s="10" t="n"/>
    </row>
    <row r="12" ht="30" customFormat="1" customHeight="1" s="8">
      <c r="B12" s="10" t="n"/>
      <c r="C12" s="239" t="inlineStr">
        <is>
          <t>MACROPROCESO</t>
        </is>
      </c>
      <c r="D12" s="306" t="n"/>
      <c r="E12" s="240" t="inlineStr">
        <is>
          <t>Apoyo</t>
        </is>
      </c>
      <c r="F12" s="311" t="n"/>
      <c r="G12" s="311" t="n"/>
      <c r="H12" s="320" t="n"/>
      <c r="I12" s="241" t="inlineStr">
        <is>
          <t>NOMBRE DEL INDICADOR</t>
        </is>
      </c>
      <c r="J12" s="320" t="n"/>
      <c r="K12" s="242" t="inlineStr">
        <is>
          <t>Nivel de satisfacción de experiencia laboral en la Universidad (Personal de Planta)</t>
        </is>
      </c>
      <c r="L12" s="311" t="n"/>
      <c r="M12" s="311" t="n"/>
      <c r="N12" s="311" t="n"/>
      <c r="O12" s="320" t="n"/>
      <c r="P12" s="10" t="n"/>
    </row>
    <row r="13" customFormat="1" s="8">
      <c r="B13" s="10" t="n"/>
      <c r="C13" s="188" t="inlineStr">
        <is>
          <t>PROCESO GESTIÓN</t>
        </is>
      </c>
      <c r="D13" s="306" t="n"/>
      <c r="E13" s="243" t="inlineStr">
        <is>
          <t>Talento Humano</t>
        </is>
      </c>
      <c r="F13" s="305" t="n"/>
      <c r="G13" s="305" t="n"/>
      <c r="H13" s="305" t="n"/>
      <c r="I13" s="305" t="n"/>
      <c r="J13" s="305" t="n"/>
      <c r="K13" s="305" t="n"/>
      <c r="L13" s="305" t="n"/>
      <c r="M13" s="305" t="n"/>
      <c r="N13" s="305" t="n"/>
      <c r="O13" s="306" t="n"/>
      <c r="P13" s="10" t="n"/>
    </row>
    <row r="14" customFormat="1" s="8">
      <c r="B14" s="10" t="n"/>
      <c r="C14" s="188" t="inlineStr">
        <is>
          <t>RESPONSABLE DE MEDICIÓN</t>
        </is>
      </c>
      <c r="D14" s="306" t="n"/>
      <c r="E14" s="244" t="inlineStr">
        <is>
          <t>Director(a) de Talento Humano</t>
        </is>
      </c>
      <c r="F14" s="305" t="n"/>
      <c r="G14" s="305" t="n"/>
      <c r="H14" s="305" t="n"/>
      <c r="I14" s="305" t="n"/>
      <c r="J14" s="305" t="n"/>
      <c r="K14" s="305" t="n"/>
      <c r="L14" s="305" t="n"/>
      <c r="M14" s="305" t="n"/>
      <c r="N14" s="305" t="n"/>
      <c r="O14" s="306" t="n"/>
      <c r="P14" s="10" t="n"/>
    </row>
    <row r="15" customFormat="1" s="8">
      <c r="B15" s="10" t="n"/>
      <c r="C15" s="245" t="n"/>
      <c r="D15" s="305" t="n"/>
      <c r="E15" s="305" t="n"/>
      <c r="F15" s="305" t="n"/>
      <c r="G15" s="305" t="n"/>
      <c r="H15" s="305" t="n"/>
      <c r="I15" s="305" t="n"/>
      <c r="J15" s="305" t="n"/>
      <c r="K15" s="305" t="n"/>
      <c r="L15" s="305" t="n"/>
      <c r="M15" s="305" t="n"/>
      <c r="N15" s="305" t="n"/>
      <c r="O15" s="306" t="n"/>
      <c r="P15" s="10" t="n"/>
    </row>
    <row r="16" customFormat="1" s="8">
      <c r="B16" s="10" t="n"/>
      <c r="C16" s="190" t="inlineStr">
        <is>
          <t>1. COMPORTAMIENTO DE INDICADOR</t>
        </is>
      </c>
      <c r="D16" s="305" t="n"/>
      <c r="E16" s="305" t="n"/>
      <c r="F16" s="305" t="n"/>
      <c r="G16" s="305" t="n"/>
      <c r="H16" s="305" t="n"/>
      <c r="I16" s="305" t="n"/>
      <c r="J16" s="305" t="n"/>
      <c r="K16" s="305" t="n"/>
      <c r="L16" s="305" t="n"/>
      <c r="M16" s="305" t="n"/>
      <c r="N16" s="305" t="n"/>
      <c r="O16" s="306" t="n"/>
      <c r="P16" s="10" t="n"/>
    </row>
    <row r="17" ht="36" customFormat="1" customHeight="1" s="8">
      <c r="B17" s="10" t="n"/>
      <c r="C17" s="188" t="inlineStr">
        <is>
          <t>CLASIFICACIÓN DE LA MEDICIÓN</t>
        </is>
      </c>
      <c r="D17" s="306" t="n"/>
      <c r="E17" s="343" t="n">
        <v>1</v>
      </c>
      <c r="F17" s="305" t="n"/>
      <c r="G17" s="306" t="n"/>
      <c r="H17" s="188" t="inlineStr">
        <is>
          <t>TIPO DE INDICADOR</t>
        </is>
      </c>
      <c r="I17" s="306" t="n"/>
      <c r="J17" s="344" t="inlineStr">
        <is>
          <t>Eficacia</t>
        </is>
      </c>
      <c r="K17" s="306" t="n"/>
      <c r="L17" s="188" t="inlineStr">
        <is>
          <t>META</t>
        </is>
      </c>
      <c r="M17" s="306" t="n"/>
      <c r="N17" s="273" t="n">
        <v>0.95</v>
      </c>
      <c r="O17" s="306" t="n"/>
      <c r="P17" s="171" t="n"/>
    </row>
    <row r="18" ht="15.75" customFormat="1" customHeight="1" s="8">
      <c r="B18" s="10" t="n"/>
      <c r="C18" s="188" t="inlineStr">
        <is>
          <t>FORMULA</t>
        </is>
      </c>
      <c r="D18" s="319" t="n"/>
      <c r="E18" s="188" t="inlineStr">
        <is>
          <t>NUMERADOR</t>
        </is>
      </c>
      <c r="F18" s="306" t="n"/>
      <c r="G18" s="187" t="inlineStr">
        <is>
          <t># Encuesta de retiro con puntaje = &gt; 3</t>
        </is>
      </c>
      <c r="H18" s="305" t="n"/>
      <c r="I18" s="305" t="n"/>
      <c r="J18" s="305" t="n"/>
      <c r="K18" s="306" t="n"/>
      <c r="L18" s="188" t="inlineStr">
        <is>
          <t>UNIDAD DE MEDIDA</t>
        </is>
      </c>
      <c r="M18" s="319" t="n"/>
      <c r="N18" s="236" t="inlineStr">
        <is>
          <t>Porcentual</t>
        </is>
      </c>
      <c r="O18" s="319" t="n"/>
    </row>
    <row r="19" ht="15.75" customFormat="1" customHeight="1" s="8">
      <c r="B19" s="10" t="n"/>
      <c r="C19" s="310" t="n"/>
      <c r="D19" s="320" t="n"/>
      <c r="E19" s="188" t="inlineStr">
        <is>
          <t>DENOMINADOR</t>
        </is>
      </c>
      <c r="F19" s="306" t="n"/>
      <c r="G19" s="187" t="inlineStr">
        <is>
          <t># (Encuestas de retiro Ejecutadas)*100</t>
        </is>
      </c>
      <c r="H19" s="305" t="n"/>
      <c r="I19" s="305" t="n"/>
      <c r="J19" s="305" t="n"/>
      <c r="K19" s="306" t="n"/>
      <c r="L19" s="310" t="n"/>
      <c r="M19" s="320" t="n"/>
      <c r="N19" s="310" t="n"/>
      <c r="O19" s="320" t="n"/>
      <c r="P19" s="10" t="n"/>
    </row>
    <row r="20" ht="15.75" customFormat="1" customHeight="1" s="8">
      <c r="B20" s="10" t="n"/>
      <c r="C20" s="188" t="inlineStr">
        <is>
          <t>TENDENCIA</t>
        </is>
      </c>
      <c r="D20" s="319" t="n"/>
      <c r="E20" s="187" t="inlineStr">
        <is>
          <t>Positiva</t>
        </is>
      </c>
      <c r="F20" s="302" t="n"/>
      <c r="G20" s="319" t="n"/>
      <c r="H20" s="239" t="inlineStr">
        <is>
          <t>NIVEL DE SEGREGACIÓN *</t>
        </is>
      </c>
      <c r="I20" s="319" t="n"/>
      <c r="J20" s="187" t="inlineStr">
        <is>
          <t>Por Unidad Regional</t>
        </is>
      </c>
      <c r="K20" s="319" t="n"/>
      <c r="L20" s="188" t="inlineStr">
        <is>
          <t>ESCALA</t>
        </is>
      </c>
      <c r="M20" s="305" t="n"/>
      <c r="N20" s="305" t="n"/>
      <c r="O20" s="306" t="n"/>
      <c r="P20" s="10" t="n"/>
    </row>
    <row r="21" ht="15.75" customFormat="1" customHeight="1" s="8">
      <c r="B21" s="10" t="n"/>
      <c r="C21" s="307" t="n"/>
      <c r="D21" s="334" t="n"/>
      <c r="E21" s="307" t="n"/>
      <c r="G21" s="334" t="n"/>
      <c r="H21" s="307" t="n"/>
      <c r="I21" s="334" t="n"/>
      <c r="J21" s="307" t="n"/>
      <c r="K21" s="334" t="n"/>
      <c r="L21" s="187" t="inlineStr">
        <is>
          <t>Deficiente</t>
        </is>
      </c>
      <c r="M21" s="187" t="inlineStr">
        <is>
          <t>Aceptable</t>
        </is>
      </c>
      <c r="N21" s="187" t="inlineStr">
        <is>
          <t>Bueno</t>
        </is>
      </c>
      <c r="O21" s="187" t="inlineStr">
        <is>
          <t>Excelente</t>
        </is>
      </c>
      <c r="P21" s="10" t="n"/>
    </row>
    <row r="22" ht="15.75" customFormat="1" customHeight="1" s="8">
      <c r="B22" s="10" t="n"/>
      <c r="C22" s="310" t="n"/>
      <c r="D22" s="320" t="n"/>
      <c r="E22" s="310" t="n"/>
      <c r="F22" s="311" t="n"/>
      <c r="G22" s="320" t="n"/>
      <c r="H22" s="310" t="n"/>
      <c r="I22" s="320" t="n"/>
      <c r="J22" s="310" t="n"/>
      <c r="K22" s="320" t="n"/>
      <c r="L22" s="16" t="inlineStr">
        <is>
          <t>0% - 59.9%</t>
        </is>
      </c>
      <c r="M22" s="17" t="inlineStr">
        <is>
          <t>60% - 79.9%</t>
        </is>
      </c>
      <c r="N22" s="18" t="inlineStr">
        <is>
          <t>80% - 94.9%</t>
        </is>
      </c>
      <c r="O22" s="30" t="inlineStr">
        <is>
          <t>&gt;= 95%</t>
        </is>
      </c>
      <c r="P22" s="10" t="n"/>
    </row>
    <row r="23" ht="26.25" customFormat="1" customHeight="1" s="8">
      <c r="B23" s="10" t="n"/>
      <c r="C23" s="188" t="inlineStr">
        <is>
          <t>ORIGEN DE DATOS NUMERADOR</t>
        </is>
      </c>
      <c r="D23" s="306" t="n"/>
      <c r="E23" s="189" t="inlineStr">
        <is>
          <t>Encuesta de retiro</t>
        </is>
      </c>
      <c r="F23" s="305" t="n"/>
      <c r="G23" s="306" t="n"/>
      <c r="H23" s="345" t="inlineStr">
        <is>
          <t>FRECUENCIA DE LA MEDICIÓN</t>
        </is>
      </c>
      <c r="I23" s="319" t="n"/>
      <c r="J23" s="187" t="inlineStr">
        <is>
          <t>ANUAL</t>
        </is>
      </c>
      <c r="K23" s="319" t="n"/>
      <c r="L23" s="188" t="inlineStr">
        <is>
          <t>FRECUENCIA DE RESULTADO</t>
        </is>
      </c>
      <c r="M23" s="319" t="n"/>
      <c r="N23" s="187" t="inlineStr">
        <is>
          <t>ANUAL</t>
        </is>
      </c>
      <c r="O23" s="319" t="n"/>
      <c r="P23" s="10" t="n"/>
    </row>
    <row r="24" ht="26.25" customFormat="1" customHeight="1" s="8">
      <c r="B24" s="10" t="n"/>
      <c r="C24" s="188" t="inlineStr">
        <is>
          <t>ORIGEN DE DATOS DENOMINADOR</t>
        </is>
      </c>
      <c r="D24" s="306" t="n"/>
      <c r="E24" s="189" t="inlineStr">
        <is>
          <t>Encuesta de retiro</t>
        </is>
      </c>
      <c r="F24" s="305" t="n"/>
      <c r="G24" s="306" t="n"/>
      <c r="H24" s="311" t="n"/>
      <c r="I24" s="320" t="n"/>
      <c r="J24" s="310" t="n"/>
      <c r="K24" s="320" t="n"/>
      <c r="L24" s="310" t="n"/>
      <c r="M24" s="320" t="n"/>
      <c r="N24" s="310" t="n"/>
      <c r="O24" s="320" t="n"/>
      <c r="P24" s="10" t="n"/>
    </row>
    <row r="25" ht="15.75" customFormat="1" customHeight="1" s="8">
      <c r="B25" s="10" t="n"/>
      <c r="C25" s="27" t="n"/>
      <c r="D25" s="27" t="n"/>
      <c r="E25" s="212" t="n"/>
      <c r="F25" s="212" t="n"/>
      <c r="G25" s="27" t="n"/>
      <c r="H25" s="27" t="n"/>
      <c r="I25" s="27" t="n"/>
      <c r="J25" s="212" t="n"/>
      <c r="K25" s="212" t="n"/>
      <c r="L25" s="27" t="n"/>
      <c r="M25" s="27" t="n"/>
      <c r="N25" s="212" t="n"/>
      <c r="O25" s="212" t="n"/>
      <c r="P25" s="10" t="n"/>
    </row>
    <row r="26" ht="15" customFormat="1" customHeight="1" s="8">
      <c r="B26" s="10" t="n"/>
      <c r="C26" s="190" t="inlineStr">
        <is>
          <t>RESULTADOS</t>
        </is>
      </c>
      <c r="D26" s="305" t="n"/>
      <c r="E26" s="305" t="n"/>
      <c r="F26" s="305" t="n"/>
      <c r="G26" s="305" t="n"/>
      <c r="H26" s="305" t="n"/>
      <c r="I26" s="305" t="n"/>
      <c r="J26" s="305" t="n"/>
      <c r="K26" s="305" t="n"/>
      <c r="L26" s="305" t="n"/>
      <c r="M26" s="305" t="n"/>
      <c r="N26" s="305" t="n"/>
      <c r="O26" s="306" t="n"/>
      <c r="P26" s="10" t="n"/>
    </row>
    <row r="27" ht="15" customFormat="1" customHeight="1" s="8">
      <c r="B27" s="10" t="n"/>
      <c r="C27" s="192" t="n"/>
      <c r="D27" s="302" t="n"/>
      <c r="E27" s="302" t="n"/>
      <c r="F27" s="302" t="n"/>
      <c r="G27" s="302" t="n"/>
      <c r="H27" s="302" t="n"/>
      <c r="I27" s="319" t="n"/>
      <c r="J27" s="194" t="inlineStr">
        <is>
          <t>ANÁLISIS DE DATOS</t>
        </is>
      </c>
      <c r="K27" s="302" t="n"/>
      <c r="L27" s="302" t="n"/>
      <c r="M27" s="302" t="n"/>
      <c r="N27" s="302" t="n"/>
      <c r="O27" s="319" t="n"/>
      <c r="P27" s="171" t="n"/>
    </row>
    <row r="28" ht="16.5" customFormat="1" customHeight="1" s="8">
      <c r="B28" s="10" t="n"/>
      <c r="C28" s="307" t="n"/>
      <c r="I28" s="334" t="n"/>
      <c r="J28" s="172" t="inlineStr">
        <is>
          <t>Dado que se trata de un indicador de medición anual, para la presente vigencia aún no se ha realizado la medición correspondiente.</t>
        </is>
      </c>
      <c r="K28" s="346" t="n"/>
      <c r="L28" s="346" t="n"/>
      <c r="M28" s="346" t="n"/>
      <c r="N28" s="346" t="n"/>
      <c r="O28" s="347" t="n"/>
    </row>
    <row r="29" ht="15.75" customFormat="1" customHeight="1" s="8">
      <c r="B29" s="10" t="n"/>
      <c r="C29" s="307" t="n"/>
      <c r="I29" s="334" t="n"/>
      <c r="J29" s="346" t="n"/>
      <c r="K29" s="346" t="n"/>
      <c r="L29" s="346" t="n"/>
      <c r="M29" s="346" t="n"/>
      <c r="N29" s="346" t="n"/>
      <c r="O29" s="347" t="n"/>
      <c r="P29" s="10" t="n"/>
    </row>
    <row r="30" ht="15.75" customFormat="1" customHeight="1" s="8">
      <c r="B30" s="10" t="n"/>
      <c r="C30" s="307" t="n"/>
      <c r="I30" s="334" t="n"/>
      <c r="J30" s="346" t="n"/>
      <c r="K30" s="346" t="n"/>
      <c r="L30" s="346" t="n"/>
      <c r="M30" s="346" t="n"/>
      <c r="N30" s="346" t="n"/>
      <c r="O30" s="347" t="n"/>
      <c r="P30" s="10" t="n"/>
    </row>
    <row r="31" ht="15.75" customFormat="1" customHeight="1" s="8">
      <c r="B31" s="10" t="n"/>
      <c r="C31" s="307" t="n"/>
      <c r="I31" s="334" t="n"/>
      <c r="J31" s="346" t="n"/>
      <c r="K31" s="346" t="n"/>
      <c r="L31" s="346" t="n"/>
      <c r="M31" s="346" t="n"/>
      <c r="N31" s="346" t="n"/>
      <c r="O31" s="347" t="n"/>
      <c r="P31" s="10" t="n"/>
    </row>
    <row r="32" ht="15.75" customFormat="1" customHeight="1" s="8">
      <c r="B32" s="10" t="n"/>
      <c r="C32" s="307" t="n"/>
      <c r="I32" s="334" t="n"/>
      <c r="J32" s="346" t="n"/>
      <c r="K32" s="346" t="n"/>
      <c r="L32" s="346" t="n"/>
      <c r="M32" s="346" t="n"/>
      <c r="N32" s="346" t="n"/>
      <c r="O32" s="347" t="n"/>
      <c r="P32" s="10" t="n"/>
    </row>
    <row r="33" ht="16.5" customFormat="1" customHeight="1" s="8">
      <c r="B33" s="10" t="n"/>
      <c r="C33" s="307" t="n"/>
      <c r="I33" s="334" t="n"/>
      <c r="J33" s="348" t="n"/>
      <c r="K33" s="348" t="n"/>
      <c r="L33" s="348" t="n"/>
      <c r="M33" s="348" t="n"/>
      <c r="N33" s="348" t="n"/>
      <c r="O33" s="349" t="n"/>
      <c r="P33" s="10" t="n"/>
    </row>
    <row r="34" ht="15.75" customFormat="1" customHeight="1" s="8">
      <c r="B34" s="10" t="n"/>
      <c r="C34" s="307" t="n"/>
      <c r="I34" s="334" t="n"/>
      <c r="J34" s="178" t="inlineStr">
        <is>
          <t>ACCIÓN FORMULADA</t>
        </is>
      </c>
      <c r="O34" s="334" t="n"/>
      <c r="P34" s="10" t="n"/>
    </row>
    <row r="35" ht="16.5" customFormat="1" customHeight="1" s="8">
      <c r="B35" s="10" t="n"/>
      <c r="C35" s="307" t="n"/>
      <c r="I35" s="334" t="n"/>
      <c r="J35" s="172" t="n"/>
      <c r="K35" s="346" t="n"/>
      <c r="L35" s="346" t="n"/>
      <c r="M35" s="346" t="n"/>
      <c r="N35" s="346" t="n"/>
      <c r="O35" s="347" t="n"/>
      <c r="P35" s="10" t="n"/>
    </row>
    <row r="36" ht="15.75" customFormat="1" customHeight="1" s="8">
      <c r="B36" s="10" t="n"/>
      <c r="C36" s="307" t="n"/>
      <c r="I36" s="334" t="n"/>
      <c r="J36" s="346" t="n"/>
      <c r="K36" s="346" t="n"/>
      <c r="L36" s="346" t="n"/>
      <c r="M36" s="346" t="n"/>
      <c r="N36" s="346" t="n"/>
      <c r="O36" s="347" t="n"/>
      <c r="P36" s="10" t="n"/>
    </row>
    <row r="37" ht="15.75" customFormat="1" customHeight="1" s="8">
      <c r="B37" s="10" t="n"/>
      <c r="C37" s="307" t="n"/>
      <c r="I37" s="334" t="n"/>
      <c r="J37" s="346" t="n"/>
      <c r="K37" s="346" t="n"/>
      <c r="L37" s="346" t="n"/>
      <c r="M37" s="346" t="n"/>
      <c r="N37" s="346" t="n"/>
      <c r="O37" s="347" t="n"/>
      <c r="P37" s="10" t="n"/>
    </row>
    <row r="38" ht="15.75" customFormat="1" customHeight="1" s="8">
      <c r="B38" s="10" t="n"/>
      <c r="C38" s="307" t="n"/>
      <c r="I38" s="334" t="n"/>
      <c r="J38" s="346" t="n"/>
      <c r="K38" s="346" t="n"/>
      <c r="L38" s="346" t="n"/>
      <c r="M38" s="346" t="n"/>
      <c r="N38" s="346" t="n"/>
      <c r="O38" s="347" t="n"/>
      <c r="P38" s="10" t="n"/>
    </row>
    <row r="39" ht="15.75" customFormat="1" customHeight="1" s="8">
      <c r="B39" s="10" t="n"/>
      <c r="C39" s="307" t="n"/>
      <c r="I39" s="334" t="n"/>
      <c r="J39" s="346" t="n"/>
      <c r="K39" s="346" t="n"/>
      <c r="L39" s="346" t="n"/>
      <c r="M39" s="346" t="n"/>
      <c r="N39" s="346" t="n"/>
      <c r="O39" s="347" t="n"/>
      <c r="P39" s="10" t="n"/>
    </row>
    <row r="40" ht="16.5" customFormat="1" customHeight="1" s="8">
      <c r="B40" s="10" t="n"/>
      <c r="C40" s="307" t="n"/>
      <c r="I40" s="334" t="n"/>
      <c r="J40" s="348" t="n"/>
      <c r="K40" s="348" t="n"/>
      <c r="L40" s="348" t="n"/>
      <c r="M40" s="348" t="n"/>
      <c r="N40" s="348" t="n"/>
      <c r="O40" s="349" t="n"/>
      <c r="P40" s="10" t="n"/>
    </row>
    <row r="41" ht="15.75" customFormat="1" customHeight="1" s="8">
      <c r="B41" s="10" t="n"/>
      <c r="C41" s="307" t="n"/>
      <c r="I41" s="334" t="n"/>
      <c r="J41" s="178" t="inlineStr">
        <is>
          <t xml:space="preserve">RESPONSABLE </t>
        </is>
      </c>
      <c r="O41" s="334" t="n"/>
      <c r="P41" s="10" t="n"/>
    </row>
    <row r="42" ht="15.75" customFormat="1" customHeight="1" s="8">
      <c r="B42" s="10" t="n"/>
      <c r="C42" s="307" t="n"/>
      <c r="I42" s="334" t="n"/>
      <c r="J42" s="180">
        <f>E14</f>
        <v/>
      </c>
      <c r="O42" s="334" t="n"/>
      <c r="P42" s="10" t="n"/>
    </row>
    <row r="43" ht="16.5" customFormat="1" customHeight="1" s="8">
      <c r="B43" s="10" t="n"/>
      <c r="C43" s="310" t="n"/>
      <c r="D43" s="311" t="n"/>
      <c r="E43" s="311" t="n"/>
      <c r="F43" s="311" t="n"/>
      <c r="G43" s="311" t="n"/>
      <c r="H43" s="311" t="n"/>
      <c r="I43" s="320" t="n"/>
      <c r="J43" s="196" t="n"/>
      <c r="K43" s="311" t="n"/>
      <c r="L43" s="311" t="n"/>
      <c r="M43" s="311" t="n"/>
      <c r="N43" s="311" t="n"/>
      <c r="O43" s="320" t="n"/>
      <c r="P43" s="10" t="n"/>
    </row>
    <row r="44" ht="16.5" customFormat="1" customHeight="1" s="8">
      <c r="B44" s="10" t="n"/>
      <c r="C44" s="5" t="n"/>
      <c r="D44" s="5" t="n"/>
      <c r="E44" s="5" t="n"/>
      <c r="F44" s="5" t="n"/>
      <c r="G44" s="5" t="n"/>
      <c r="H44" s="5" t="n"/>
      <c r="I44" s="5" t="n"/>
      <c r="J44" s="5" t="n"/>
      <c r="K44" s="5" t="n"/>
      <c r="L44" s="5" t="n"/>
      <c r="M44" s="5" t="n"/>
      <c r="N44" s="5" t="n"/>
      <c r="O44" s="5" t="n"/>
      <c r="P44" s="10" t="n"/>
    </row>
    <row r="45" ht="15" customFormat="1" customHeight="1" s="12">
      <c r="B45" s="11" t="n"/>
      <c r="C45" s="350" t="inlineStr">
        <is>
          <t>PERIODO DE EVALUACIÓN</t>
        </is>
      </c>
      <c r="D45" s="311" t="n"/>
      <c r="E45" s="311" t="n"/>
      <c r="F45" s="311" t="n"/>
      <c r="G45" s="311" t="n"/>
      <c r="H45" s="311" t="n"/>
      <c r="I45" s="311" t="n"/>
      <c r="J45" s="311" t="n"/>
      <c r="K45" s="311" t="n"/>
      <c r="L45" s="311" t="n"/>
      <c r="M45" s="311" t="n"/>
      <c r="N45" s="311" t="n"/>
      <c r="O45" s="320" t="n"/>
      <c r="P45" s="11" t="n"/>
    </row>
    <row r="46" customFormat="1" s="12">
      <c r="B46" s="11" t="n"/>
      <c r="C46" s="188" t="inlineStr">
        <is>
          <t>MES</t>
        </is>
      </c>
      <c r="D46" s="187">
        <f>IF(J23="MENSUAL","ENERO",IF(J23="TRIMESTRAL","MARZO",IF(J23="SEMESTRAL","JUNIO",IF(J23="ANUAL",YEAR(TODAY()),""))))</f>
        <v/>
      </c>
      <c r="E46" s="187">
        <f>IF(J23="MENSUAL","FEBRERO",IF(J23="TRIMESTRAL","JUNIO",IF(J23="SEMESTRAL","DICIEMBRE","")))</f>
        <v/>
      </c>
      <c r="F46" s="187">
        <f>IF(J23="MENSUAL","MARZO",IF(J23="TRIMESTRAL","SEPTIEMBRE",""))</f>
        <v/>
      </c>
      <c r="G46" s="187">
        <f>IF(J23="MENSUAL","ABRIL",IF(J23="TRIMESTRAL","DICIEMBRE",""))</f>
        <v/>
      </c>
      <c r="H46" s="187">
        <f>IF(J23="MENSUAL","MAYO","")</f>
        <v/>
      </c>
      <c r="I46" s="187">
        <f>IF(J23="MENSUAL","JUNIO","")</f>
        <v/>
      </c>
      <c r="J46" s="187">
        <f>IF(J23="MENSUAL","JULIO","")</f>
        <v/>
      </c>
      <c r="K46" s="187">
        <f>IF(J23="MENSUAL","AGOSTO","")</f>
        <v/>
      </c>
      <c r="L46" s="187">
        <f>IF(J23="MENSUAL","SEPTIEMBRE","")</f>
        <v/>
      </c>
      <c r="M46" s="187">
        <f>IF(J23="MENSUAL","OCTUBRE","")</f>
        <v/>
      </c>
      <c r="N46" s="187">
        <f>IF(J23="MENSUAL","NOVIEMBRE","")</f>
        <v/>
      </c>
      <c r="O46" s="187">
        <f>IF(J23="MENSUAL","DICIEMBRE","")</f>
        <v/>
      </c>
      <c r="P46" s="11" t="n"/>
    </row>
    <row r="47" ht="51.75" customFormat="1" customHeight="1" s="12">
      <c r="B47" s="11" t="n"/>
      <c r="C47" s="239">
        <f>G18</f>
        <v/>
      </c>
      <c r="D47" s="63" t="n"/>
      <c r="E47" s="63" t="n"/>
      <c r="F47" s="187" t="n"/>
      <c r="G47" s="187" t="n"/>
      <c r="H47" s="187" t="n"/>
      <c r="I47" s="187" t="n"/>
      <c r="J47" s="187" t="n"/>
      <c r="K47" s="187" t="n"/>
      <c r="L47" s="187" t="n"/>
      <c r="M47" s="187" t="n"/>
      <c r="N47" s="187" t="n"/>
      <c r="O47" s="187" t="n"/>
      <c r="P47" s="11" t="n"/>
    </row>
    <row r="48" ht="51" customFormat="1" customHeight="1" s="12">
      <c r="B48" s="11" t="n"/>
      <c r="C48" s="239">
        <f>G19</f>
        <v/>
      </c>
      <c r="D48" s="63" t="n"/>
      <c r="E48" s="63" t="n"/>
      <c r="F48" s="187" t="n"/>
      <c r="G48" s="187" t="n"/>
      <c r="H48" s="187" t="n"/>
      <c r="I48" s="187" t="n"/>
      <c r="J48" s="187" t="n"/>
      <c r="K48" s="187" t="n"/>
      <c r="L48" s="187" t="n"/>
      <c r="M48" s="187" t="n"/>
      <c r="N48" s="187" t="n"/>
      <c r="O48" s="187" t="n"/>
      <c r="P48" s="13" t="n"/>
    </row>
    <row r="49" customFormat="1" s="12">
      <c r="B49" s="11" t="n"/>
      <c r="C49" s="2" t="inlineStr">
        <is>
          <t xml:space="preserve">VALOR </t>
        </is>
      </c>
      <c r="D49" s="55">
        <f>IFERROR(IF($E$17=1,D47/D48,IF($E$17=2,D47,"")),"")</f>
        <v/>
      </c>
      <c r="E49" s="55">
        <f>IFERROR(IF($E$17=1,E47/E48,IF($E$17=2,E47,"")),"")</f>
        <v/>
      </c>
      <c r="F49" s="55">
        <f>IFERROR(IF($E$17=1,F47/F48,IF($E$17=2,F47,"")),"")</f>
        <v/>
      </c>
      <c r="G49" s="55">
        <f>IFERROR(IF($E$17=1,G47/G48,IF($E$17=2,G47,"")),"")</f>
        <v/>
      </c>
      <c r="H49" s="55">
        <f>IFERROR(IF($E$17=1,H47/H48,IF($E$17=2,H47,"")),"")</f>
        <v/>
      </c>
      <c r="I49" s="55">
        <f>IFERROR(IF($E$17=1,I47/I48,IF($E$17=2,I47,"")),"")</f>
        <v/>
      </c>
      <c r="J49" s="55">
        <f>IFERROR(IF($E$17=1,J47/J48,IF($E$17=2,J47,"")),"")</f>
        <v/>
      </c>
      <c r="K49" s="55">
        <f>IFERROR(IF($E$17=1,K47/K48,IF($E$17=2,K47,"")),"")</f>
        <v/>
      </c>
      <c r="L49" s="55">
        <f>IFERROR(IF($E$17=1,L47/L48,IF($E$17=2,L47,"")),"")</f>
        <v/>
      </c>
      <c r="M49" s="55">
        <f>IFERROR(IF($E$17=1,M47/M48,IF($E$17=2,M47,"")),"")</f>
        <v/>
      </c>
      <c r="N49" s="55">
        <f>IFERROR(IF($E$17=1,N47/N48,IF($E$17=2,N47,"")),"")</f>
        <v/>
      </c>
      <c r="O49" s="55">
        <f>IFERROR(IF($E$17=1,O47/O48,IF($E$17=2,O47,"")),"")</f>
        <v/>
      </c>
      <c r="P49" s="69">
        <f>+D49</f>
        <v/>
      </c>
    </row>
    <row r="50" customFormat="1" s="12">
      <c r="B50" s="11" t="n"/>
      <c r="C50" s="3" t="inlineStr">
        <is>
          <t>META PONDERADA</t>
        </is>
      </c>
      <c r="D50" s="5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5">
        <f>IF(AND(N23="ANUAL",J23="MENSUAL"),N17/12+E50,IF(AND(N23="ANUAL",J23="TRIMESTRAL"),N17/4+E50,IF(AND(N23="SEMESTRAL",J23="MENSUAL"),N17/6+E50,IF(AND(N23="SEMESTRAL",J23="TRIMESTRAL"),N17/2,IF(AND(N23="TRIMESTRAL",J23="MENSUAL"),N17/3+E50,IF(AND(N23="TRIMESTRAL",J23="TRIMESTRAL"),N17,IF(AND(N23="MENSUAL",J23="MENSUAL"),N17,"")))))))</f>
        <v/>
      </c>
      <c r="G50" s="55">
        <f>IF(AND(N23="ANUAL",J23="MENSUAL"),N17/12+F50,IF(AND(N23="ANUAL",J23="TRIMESTRAL"),N17/4+F50,IF(AND(N23="SEMESTRAL",J23="MENSUAL"),N17/6+F50,IF(AND(N23="SEMESTRAL",J23="TRIMESTRAL"),N17/2+F50,IF(AND(N23="TRIMESTRAL",J23="MENSUAL"),N17/3,IF(AND(N23="TRIMESTRAL",J23="TRIMESTRAL"),N17,IF(AND(N23="MENSUAL",J23="MENSUAL"),N17,"")))))))</f>
        <v/>
      </c>
      <c r="H50" s="55">
        <f>IF(AND($N$23="ANUAL",$J$23="MENSUAL"),$N$17/12+G50,IF(AND(N23="SEMESTRAL",J23="MENSUAL"),N17/6+G50,IF(AND(N23="TRIMESTRAL",J23="MENSUAL"),N17/3+G50,IF(AND(N23="MENSUAL",J23="MENSUAL"),N17,""))))</f>
        <v/>
      </c>
      <c r="I50" s="55">
        <f>IF(AND($N$23="ANUAL",$J$23="MENSUAL"),$N$17/12+H50,IF(AND(N23="SEMESTRAL",J23="MENSUAL"),N17/6+H50,IF(AND(N23="TRIMESTRAL",J23="MENSUAL"),N17/3+H50,IF(AND(N23="MENSUAL",J23="MENSUAL"),N17,""))))</f>
        <v/>
      </c>
      <c r="J50" s="55">
        <f>IF(AND($N$23="ANUAL",$J$23="MENSUAL"),$N$17/12+I50,IF(AND(N23="SEMESTRAL",J23="MENSUAL"),N17/6,IF(AND(N23="TRIMESTRAL",J23="MENSUAL"),N17/3,IF(AND(N23="MENSUAL",J23="MENSUAL"),N17,""))))</f>
        <v/>
      </c>
      <c r="K50" s="55">
        <f>IF(AND($N$23="ANUAL",$J$23="MENSUAL"),$N$17/12+J50,IF(AND(N23="SEMESTRAL",J23="MENSUAL"),N17/6+J50,IF(AND(N23="TRIMESTRAL",J23="MENSUAL"),N17/3+J50,IF(AND(N23="MENSUAL",J23="MENSUAL"),N17,""))))</f>
        <v/>
      </c>
      <c r="L50" s="55">
        <f>IF(AND($N$23="ANUAL",$J$23="MENSUAL"),$N$17/12+K50,IF(AND(N23="SEMESTRAL",J23="MENSUAL"),N17/6+K50,IF(AND(N23="TRIMESTRAL",J23="MENSUAL"),N17/3+K50,IF(AND(N23="MENSUAL",J23="MENSUAL"),N17,""))))</f>
        <v/>
      </c>
      <c r="M50" s="55">
        <f>IF(AND($N$23="ANUAL",$J$23="MENSUAL"),$N$17/12+L50,IF(AND(N23="SEMESTRAL",J23="MENSUAL"),N17/6+L50,IF(AND(N23="TRIMESTRAL",J23="MENSUAL"),N17/3,IF(AND(N23="MENSUAL",J23="MENSUAL"),N17,""))))</f>
        <v/>
      </c>
      <c r="N50" s="55">
        <f>IF(AND($N$23="ANUAL",$J$23="MENSUAL"),$N$17/12+M50,IF(AND(N23="SEMESTRAL",J23="MENSUAL"),N17/6+M50,IF(AND(N23="TRIMESTRAL",J23="MENSUAL"),N17/3+M50,IF(AND(N23="MENSUAL",J23="MENSUAL"),N17,""))))</f>
        <v/>
      </c>
      <c r="O50" s="55">
        <f>IF(AND($N$23="ANUAL",$J$23="MENSUAL"),$N$17/12+N50,IF(AND(N23="SEMESTRAL",J23="MENSUAL"),N17/6+N50,IF(AND(N23="TRIMESTRAL",J23="MENSUAL"),N17/3+N50,IF(AND(N23="MENSUAL",J23="MENSUAL"),N17,""))))</f>
        <v/>
      </c>
      <c r="P50" s="11" t="n"/>
    </row>
    <row r="51" customFormat="1" s="12">
      <c r="B51" s="11" t="n"/>
      <c r="C51" s="5" t="n"/>
      <c r="D51" s="5" t="n"/>
      <c r="E51" s="5" t="n"/>
      <c r="F51" s="5" t="n"/>
      <c r="G51" s="5" t="n"/>
      <c r="H51" s="5" t="n"/>
      <c r="I51" s="5" t="n"/>
      <c r="J51" s="5" t="n"/>
      <c r="K51" s="5" t="n"/>
      <c r="L51" s="5" t="n"/>
      <c r="M51" s="5" t="n"/>
      <c r="N51" s="5" t="n"/>
      <c r="O51" s="5" t="n"/>
      <c r="P51" s="11" t="n"/>
    </row>
    <row r="52" customFormat="1" s="14">
      <c r="A52" s="15" t="n"/>
      <c r="B52" s="1" t="n"/>
      <c r="C52" s="185" t="inlineStr">
        <is>
          <t>NIVEL DE SEGREGACIÓN *</t>
        </is>
      </c>
      <c r="D52" s="302" t="n"/>
      <c r="E52" s="302" t="n"/>
      <c r="F52" s="302" t="n"/>
      <c r="G52" s="302" t="n"/>
      <c r="H52" s="302" t="n"/>
      <c r="I52" s="302" t="n"/>
      <c r="J52" s="302" t="n"/>
      <c r="K52" s="302" t="n"/>
      <c r="L52" s="302" t="n"/>
      <c r="M52" s="302" t="n"/>
      <c r="N52" s="302" t="n"/>
      <c r="O52" s="319" t="n"/>
      <c r="P52" s="1" t="n"/>
      <c r="Q52" s="15" t="n"/>
      <c r="R52" s="15" t="n"/>
      <c r="S52" s="15" t="n"/>
      <c r="T52" s="15" t="n"/>
      <c r="U52" s="15" t="n"/>
      <c r="V52" s="15" t="n"/>
      <c r="W52" s="15" t="n"/>
      <c r="X52" s="15" t="n"/>
      <c r="Y52" s="15" t="n"/>
      <c r="Z52" s="15" t="n"/>
      <c r="AA52" s="15" t="n"/>
      <c r="AB52" s="15" t="n"/>
    </row>
    <row r="53" customFormat="1" s="14">
      <c r="A53" s="15" t="n"/>
      <c r="B53" s="1" t="n"/>
      <c r="C53" s="186" t="inlineStr">
        <is>
          <t>UNIDAD SEGREGADA (Ej. Facultad, Programa Académico, Área)</t>
        </is>
      </c>
      <c r="D53" s="352" t="n"/>
      <c r="E53" s="352" t="n"/>
      <c r="F53" s="353" t="n"/>
      <c r="G53" s="186" t="inlineStr">
        <is>
          <t>RESULTADO</t>
        </is>
      </c>
      <c r="H53" s="352" t="n"/>
      <c r="I53" s="352" t="n"/>
      <c r="J53" s="353" t="n"/>
      <c r="K53" s="186" t="inlineStr">
        <is>
          <t>ANALISIS DE DATOS SEGREGADO</t>
        </is>
      </c>
      <c r="L53" s="352" t="n"/>
      <c r="M53" s="352" t="n"/>
      <c r="N53" s="352" t="n"/>
      <c r="O53" s="353" t="n"/>
      <c r="P53" s="1" t="n"/>
      <c r="Q53" s="15" t="n"/>
      <c r="R53" s="15" t="n"/>
      <c r="S53" s="15" t="n"/>
      <c r="T53" s="15" t="n"/>
      <c r="U53" s="15" t="n"/>
      <c r="V53" s="15" t="n"/>
      <c r="W53" s="15" t="n"/>
      <c r="X53" s="15" t="n"/>
      <c r="Y53" s="15" t="n"/>
      <c r="Z53" s="15" t="n"/>
      <c r="AA53" s="15" t="n"/>
      <c r="AB53" s="15" t="n"/>
    </row>
    <row r="54" customFormat="1" s="14">
      <c r="A54" s="15" t="n"/>
      <c r="B54" s="1" t="n"/>
      <c r="C54" s="271" t="inlineStr">
        <is>
          <t>Girardot</t>
        </is>
      </c>
      <c r="D54" s="352" t="n"/>
      <c r="E54" s="352" t="n"/>
      <c r="F54" s="353" t="n"/>
      <c r="G54" s="272" t="n"/>
      <c r="H54" s="355" t="n"/>
      <c r="I54" s="355" t="n"/>
      <c r="J54" s="356" t="n"/>
      <c r="K54" s="159" t="n"/>
      <c r="L54" s="355" t="n"/>
      <c r="M54" s="355" t="n"/>
      <c r="N54" s="355" t="n"/>
      <c r="O54" s="356" t="n"/>
      <c r="P54" s="1" t="n"/>
      <c r="Q54" s="15" t="n"/>
      <c r="R54" s="15" t="n"/>
      <c r="S54" s="15" t="n"/>
      <c r="T54" s="15" t="n"/>
      <c r="U54" s="15" t="n"/>
      <c r="V54" s="15" t="n"/>
      <c r="W54" s="15" t="n"/>
      <c r="X54" s="15" t="n"/>
      <c r="Y54" s="15" t="n"/>
      <c r="Z54" s="15" t="n"/>
      <c r="AA54" s="15" t="n"/>
      <c r="AB54" s="15" t="n"/>
    </row>
    <row r="55" customFormat="1" s="14">
      <c r="A55" s="15" t="n"/>
      <c r="B55" s="1" t="n"/>
      <c r="C55" s="271" t="inlineStr">
        <is>
          <t>Ubaté</t>
        </is>
      </c>
      <c r="D55" s="352" t="n"/>
      <c r="E55" s="352" t="n"/>
      <c r="F55" s="353" t="n"/>
      <c r="G55" s="272" t="n"/>
      <c r="H55" s="355" t="n"/>
      <c r="I55" s="355" t="n"/>
      <c r="J55" s="356" t="n"/>
      <c r="K55" s="159" t="n"/>
      <c r="L55" s="355" t="n"/>
      <c r="M55" s="355" t="n"/>
      <c r="N55" s="355" t="n"/>
      <c r="O55" s="356" t="n"/>
      <c r="P55" s="1" t="n"/>
      <c r="Q55" s="15" t="n"/>
      <c r="R55" s="15" t="n"/>
      <c r="S55" s="15" t="n"/>
      <c r="T55" s="15" t="n"/>
      <c r="U55" s="15" t="n"/>
      <c r="V55" s="15" t="n"/>
      <c r="W55" s="15" t="n"/>
      <c r="X55" s="15" t="n"/>
      <c r="Y55" s="15" t="n"/>
      <c r="Z55" s="15" t="n"/>
      <c r="AA55" s="15" t="n"/>
      <c r="AB55" s="15" t="n"/>
    </row>
    <row r="56" customFormat="1" s="14">
      <c r="A56" s="15" t="n"/>
      <c r="B56" s="1" t="n"/>
      <c r="C56" s="271" t="inlineStr">
        <is>
          <t>Chía</t>
        </is>
      </c>
      <c r="D56" s="352" t="n"/>
      <c r="E56" s="352" t="n"/>
      <c r="F56" s="353" t="n"/>
      <c r="G56" s="272" t="n"/>
      <c r="H56" s="355" t="n"/>
      <c r="I56" s="355" t="n"/>
      <c r="J56" s="356" t="n"/>
      <c r="K56" s="159" t="n"/>
      <c r="L56" s="355" t="n"/>
      <c r="M56" s="355" t="n"/>
      <c r="N56" s="355" t="n"/>
      <c r="O56" s="356" t="n"/>
      <c r="P56" s="1" t="n"/>
      <c r="Q56" s="15" t="n"/>
      <c r="R56" s="15" t="n"/>
      <c r="S56" s="15" t="n"/>
      <c r="T56" s="15" t="n"/>
      <c r="U56" s="15" t="n"/>
      <c r="V56" s="15" t="n"/>
      <c r="W56" s="15" t="n"/>
      <c r="X56" s="15" t="n"/>
      <c r="Y56" s="15" t="n"/>
      <c r="Z56" s="15" t="n"/>
      <c r="AA56" s="15" t="n"/>
      <c r="AB56" s="15" t="n"/>
    </row>
    <row r="57" customFormat="1" s="14">
      <c r="A57" s="15" t="n"/>
      <c r="B57" s="1" t="n"/>
      <c r="C57" s="271" t="inlineStr">
        <is>
          <t>Facatativá</t>
        </is>
      </c>
      <c r="D57" s="352" t="n"/>
      <c r="E57" s="352" t="n"/>
      <c r="F57" s="353" t="n"/>
      <c r="G57" s="159" t="n"/>
      <c r="H57" s="355" t="n"/>
      <c r="I57" s="355" t="n"/>
      <c r="J57" s="356" t="n"/>
      <c r="K57" s="159" t="n"/>
      <c r="L57" s="355" t="n"/>
      <c r="M57" s="355" t="n"/>
      <c r="N57" s="355" t="n"/>
      <c r="O57" s="356" t="n"/>
      <c r="P57" s="1" t="n"/>
      <c r="Q57" s="15" t="n"/>
      <c r="R57" s="15" t="n"/>
      <c r="S57" s="15" t="n"/>
      <c r="T57" s="15" t="n"/>
      <c r="U57" s="15" t="n"/>
      <c r="V57" s="15" t="n"/>
      <c r="W57" s="15" t="n"/>
      <c r="X57" s="15" t="n"/>
      <c r="Y57" s="15" t="n"/>
      <c r="Z57" s="15" t="n"/>
      <c r="AA57" s="15" t="n"/>
      <c r="AB57" s="15" t="n"/>
    </row>
    <row r="58" customFormat="1" s="14">
      <c r="A58" s="15" t="n"/>
      <c r="B58" s="1" t="n"/>
      <c r="C58" s="271" t="inlineStr">
        <is>
          <t>Soacha</t>
        </is>
      </c>
      <c r="D58" s="352" t="n"/>
      <c r="E58" s="352" t="n"/>
      <c r="F58" s="353" t="n"/>
      <c r="G58" s="159" t="n"/>
      <c r="H58" s="355" t="n"/>
      <c r="I58" s="355" t="n"/>
      <c r="J58" s="356" t="n"/>
      <c r="K58" s="159" t="n"/>
      <c r="L58" s="355" t="n"/>
      <c r="M58" s="355" t="n"/>
      <c r="N58" s="355" t="n"/>
      <c r="O58" s="356" t="n"/>
      <c r="P58" s="1" t="n"/>
      <c r="Q58" s="15" t="n"/>
      <c r="R58" s="15" t="n"/>
      <c r="S58" s="15" t="n"/>
      <c r="T58" s="15" t="n"/>
      <c r="U58" s="15" t="n"/>
      <c r="V58" s="15" t="n"/>
      <c r="W58" s="15" t="n"/>
      <c r="X58" s="15" t="n"/>
      <c r="Y58" s="15" t="n"/>
      <c r="Z58" s="15" t="n"/>
      <c r="AA58" s="15" t="n"/>
      <c r="AB58" s="15" t="n"/>
    </row>
    <row r="59" customFormat="1" s="14">
      <c r="A59" s="15" t="n"/>
      <c r="B59" s="1" t="n"/>
      <c r="C59" s="271" t="inlineStr">
        <is>
          <t>Zipaquirá</t>
        </is>
      </c>
      <c r="D59" s="352" t="n"/>
      <c r="E59" s="352" t="n"/>
      <c r="F59" s="353" t="n"/>
      <c r="G59" s="159" t="n"/>
      <c r="H59" s="355" t="n"/>
      <c r="I59" s="355" t="n"/>
      <c r="J59" s="356" t="n"/>
      <c r="K59" s="159" t="n"/>
      <c r="L59" s="355" t="n"/>
      <c r="M59" s="355" t="n"/>
      <c r="N59" s="355" t="n"/>
      <c r="O59" s="356" t="n"/>
      <c r="P59" s="1" t="n"/>
      <c r="Q59" s="15" t="n"/>
      <c r="R59" s="15" t="n"/>
      <c r="S59" s="15" t="n"/>
      <c r="T59" s="15" t="n"/>
      <c r="U59" s="15" t="n"/>
      <c r="V59" s="15" t="n"/>
      <c r="W59" s="15" t="n"/>
      <c r="X59" s="15" t="n"/>
      <c r="Y59" s="15" t="n"/>
      <c r="Z59" s="15" t="n"/>
      <c r="AA59" s="15" t="n"/>
      <c r="AB59" s="15" t="n"/>
    </row>
    <row r="60" ht="30.75" customFormat="1" customHeight="1" s="14">
      <c r="A60" s="15" t="n"/>
      <c r="B60" s="1" t="n"/>
      <c r="C60" s="271" t="inlineStr">
        <is>
          <t>Fusagasugá</t>
        </is>
      </c>
      <c r="D60" s="352" t="n"/>
      <c r="E60" s="352" t="n"/>
      <c r="F60" s="353" t="n"/>
      <c r="G60" s="159" t="n"/>
      <c r="H60" s="355" t="n"/>
      <c r="I60" s="355" t="n"/>
      <c r="J60" s="356" t="n"/>
      <c r="K60" s="159" t="n"/>
      <c r="L60" s="355" t="n"/>
      <c r="M60" s="355" t="n"/>
      <c r="N60" s="355" t="n"/>
      <c r="O60" s="356" t="n"/>
      <c r="P60" s="1" t="n"/>
      <c r="Q60" s="15" t="n"/>
      <c r="R60" s="15" t="n"/>
      <c r="S60" s="15" t="n"/>
      <c r="T60" s="15" t="n"/>
      <c r="U60" s="15" t="n"/>
      <c r="V60" s="15" t="n"/>
      <c r="W60" s="15" t="n"/>
      <c r="X60" s="15" t="n"/>
      <c r="Y60" s="15" t="n"/>
      <c r="Z60" s="15" t="n"/>
      <c r="AA60" s="15" t="n"/>
      <c r="AB60" s="15" t="n"/>
    </row>
    <row r="61" customFormat="1" s="14">
      <c r="A61" s="15" t="n"/>
      <c r="B61" s="1" t="n"/>
      <c r="C61" s="28" t="n"/>
      <c r="D61" s="19" t="n"/>
      <c r="E61" s="19" t="n"/>
      <c r="F61" s="19" t="n"/>
      <c r="G61" s="19" t="n"/>
      <c r="H61" s="19" t="n"/>
      <c r="I61" s="19" t="n"/>
      <c r="J61" s="19" t="n"/>
      <c r="K61" s="19" t="n"/>
      <c r="L61" s="19" t="n"/>
      <c r="M61" s="19" t="n"/>
      <c r="N61" s="19" t="n"/>
      <c r="O61" s="19" t="n"/>
      <c r="P61" s="1" t="n"/>
      <c r="Q61" s="15" t="n"/>
      <c r="R61" s="15" t="n"/>
      <c r="S61" s="15" t="n"/>
      <c r="T61" s="15" t="n"/>
      <c r="U61" s="15" t="n"/>
      <c r="V61" s="15" t="n"/>
      <c r="W61" s="15" t="n"/>
      <c r="X61" s="15" t="n"/>
      <c r="Y61" s="15" t="n"/>
      <c r="Z61" s="15" t="n"/>
      <c r="AA61" s="15" t="n"/>
      <c r="AB61" s="15" t="n"/>
    </row>
    <row r="62" customFormat="1" s="14">
      <c r="A62" s="15" t="n"/>
      <c r="B62" s="1" t="n"/>
      <c r="C62" s="28" t="n"/>
      <c r="D62" s="19" t="n"/>
      <c r="E62" s="19" t="n"/>
      <c r="F62" s="19" t="n"/>
      <c r="G62" s="19" t="n"/>
      <c r="H62" s="19" t="n"/>
      <c r="I62" s="19" t="n"/>
      <c r="J62" s="19" t="n"/>
      <c r="K62" s="19" t="n"/>
      <c r="L62" s="19" t="n"/>
      <c r="M62" s="19" t="n"/>
      <c r="N62" s="19" t="n"/>
      <c r="O62" s="19" t="n"/>
      <c r="P62" s="1" t="n"/>
      <c r="Q62" s="15" t="n"/>
      <c r="R62" s="15" t="n"/>
      <c r="S62" s="15" t="n"/>
      <c r="T62" s="15" t="n"/>
      <c r="U62" s="15" t="n"/>
      <c r="V62" s="15" t="n"/>
      <c r="W62" s="15" t="n"/>
      <c r="X62" s="15" t="n"/>
      <c r="Y62" s="15" t="n"/>
      <c r="Z62" s="15" t="n"/>
      <c r="AA62" s="15" t="n"/>
      <c r="AB62" s="15" t="n"/>
    </row>
    <row r="63" customFormat="1" s="14">
      <c r="A63" s="15" t="n"/>
      <c r="B63" s="1" t="n"/>
      <c r="C63" s="28" t="n"/>
      <c r="D63" s="19" t="n"/>
      <c r="E63" s="19" t="n"/>
      <c r="F63" s="19" t="n"/>
      <c r="G63" s="19" t="n"/>
      <c r="H63" s="19" t="n"/>
      <c r="I63" s="19" t="n"/>
      <c r="J63" s="19" t="n"/>
      <c r="K63" s="19" t="n"/>
      <c r="L63" s="19" t="n"/>
      <c r="M63" s="19" t="n"/>
      <c r="N63" s="19" t="n"/>
      <c r="O63" s="19" t="n"/>
      <c r="P63" s="1" t="n"/>
      <c r="Q63" s="15" t="n"/>
      <c r="R63" s="15" t="n"/>
      <c r="S63" s="15" t="n"/>
      <c r="T63" s="15" t="n"/>
      <c r="U63" s="15" t="n"/>
      <c r="V63" s="15" t="n"/>
      <c r="W63" s="15" t="n"/>
      <c r="X63" s="15" t="n"/>
      <c r="Y63" s="15" t="n"/>
      <c r="Z63" s="15" t="n"/>
      <c r="AA63" s="15" t="n"/>
      <c r="AB63" s="15" t="n"/>
    </row>
    <row r="66" customFormat="1" s="23">
      <c r="C66" s="22" t="n"/>
      <c r="D66" s="22" t="n"/>
      <c r="E66" s="22" t="n"/>
      <c r="F66" s="22" t="n"/>
      <c r="G66" s="22" t="n"/>
      <c r="H66" s="22" t="n"/>
      <c r="I66" s="22" t="n"/>
      <c r="J66" s="22" t="n"/>
      <c r="K66" s="22" t="n"/>
      <c r="L66" s="22" t="n"/>
      <c r="M66" s="22" t="n"/>
      <c r="N66" s="22" t="n"/>
      <c r="O66" s="22" t="n"/>
    </row>
    <row r="67" customFormat="1" s="23">
      <c r="C67" s="22" t="n"/>
      <c r="D67" s="22" t="n"/>
      <c r="E67" s="22" t="n"/>
      <c r="F67" s="22" t="n"/>
      <c r="G67" s="22" t="n"/>
      <c r="H67" s="22" t="n"/>
      <c r="I67" s="22" t="n"/>
      <c r="J67" s="22" t="n"/>
      <c r="K67" s="22" t="n"/>
      <c r="L67" s="22" t="n"/>
      <c r="M67" s="22" t="n"/>
      <c r="N67" s="22" t="n"/>
      <c r="O67" s="22" t="n"/>
    </row>
    <row r="68" customFormat="1" s="23">
      <c r="C68" s="22" t="n"/>
      <c r="D68" s="22" t="n"/>
      <c r="E68" s="22" t="n"/>
      <c r="F68" s="22" t="n"/>
      <c r="G68" s="22" t="n"/>
      <c r="H68" s="22" t="n"/>
      <c r="I68" s="22" t="n"/>
      <c r="J68" s="22" t="n"/>
      <c r="K68" s="22" t="n"/>
      <c r="L68" s="22" t="n"/>
      <c r="M68" s="22" t="n"/>
      <c r="N68" s="22" t="n"/>
      <c r="O68" s="22" t="n"/>
    </row>
    <row r="69" customFormat="1" s="23">
      <c r="C69" s="22" t="n"/>
      <c r="D69" s="22" t="n"/>
      <c r="E69" s="22" t="n"/>
      <c r="F69" s="22" t="n"/>
      <c r="G69" s="22" t="n"/>
      <c r="H69" s="22" t="n"/>
      <c r="I69" s="22" t="n"/>
      <c r="J69" s="22" t="n"/>
      <c r="K69" s="22" t="n"/>
      <c r="L69" s="22" t="n"/>
      <c r="M69" s="22" t="n"/>
      <c r="N69" s="22" t="n"/>
      <c r="O69" s="22" t="n"/>
    </row>
    <row r="70" customFormat="1" s="23">
      <c r="C70" s="22" t="n"/>
      <c r="D70" s="22" t="n"/>
      <c r="E70" s="22" t="n"/>
      <c r="F70" s="22" t="n"/>
      <c r="G70" s="22" t="n"/>
      <c r="H70" s="22" t="n"/>
      <c r="I70" s="22" t="n"/>
      <c r="J70" s="22" t="n"/>
      <c r="K70" s="22" t="n"/>
      <c r="L70" s="22" t="n"/>
      <c r="M70" s="22" t="n"/>
      <c r="N70" s="22" t="n"/>
      <c r="O70" s="22" t="n"/>
    </row>
    <row r="71" customFormat="1" s="23">
      <c r="C71" s="22" t="n"/>
      <c r="D71" s="22" t="n"/>
      <c r="E71" s="22" t="n"/>
      <c r="F71" s="22" t="n"/>
      <c r="G71" s="22" t="n"/>
      <c r="H71" s="22" t="n"/>
      <c r="I71" s="22" t="n"/>
      <c r="J71" s="22" t="n"/>
      <c r="K71" s="22" t="n"/>
      <c r="L71" s="22" t="n"/>
      <c r="M71" s="22" t="n"/>
      <c r="N71" s="22" t="n"/>
      <c r="O71" s="22" t="n"/>
    </row>
    <row r="72" customFormat="1" s="23">
      <c r="C72" s="22" t="n"/>
      <c r="D72" s="22" t="n"/>
      <c r="E72" s="22" t="n"/>
      <c r="F72" s="22" t="n"/>
      <c r="G72" s="24" t="inlineStr">
        <is>
          <t>Estratégico</t>
        </is>
      </c>
      <c r="H72" s="25" t="n"/>
      <c r="I72" s="25" t="n"/>
      <c r="J72" s="24" t="inlineStr">
        <is>
          <t>Eficacia</t>
        </is>
      </c>
      <c r="K72" s="22" t="n"/>
      <c r="L72" s="22" t="n"/>
      <c r="M72" s="22" t="n"/>
      <c r="N72" s="22" t="n"/>
      <c r="O72" s="22" t="n"/>
    </row>
    <row r="73" customFormat="1" s="23">
      <c r="C73" s="22" t="n"/>
      <c r="D73" s="22" t="n"/>
      <c r="E73" s="22" t="n"/>
      <c r="F73" s="22" t="n"/>
      <c r="G73" s="24" t="inlineStr">
        <is>
          <t>Misional</t>
        </is>
      </c>
      <c r="H73" s="25" t="n"/>
      <c r="I73" s="25" t="n"/>
      <c r="J73" s="24" t="inlineStr">
        <is>
          <t>Eficiencia</t>
        </is>
      </c>
      <c r="K73" s="22" t="n"/>
      <c r="L73" s="22" t="n"/>
      <c r="M73" s="22" t="n"/>
      <c r="N73" s="22" t="n"/>
      <c r="O73" s="22" t="n"/>
    </row>
    <row r="74" customFormat="1" s="23">
      <c r="C74" s="22" t="n"/>
      <c r="D74" s="22" t="n"/>
      <c r="E74" s="22" t="n"/>
      <c r="F74" s="22" t="n"/>
      <c r="G74" s="24" t="inlineStr">
        <is>
          <t>Apoyo</t>
        </is>
      </c>
      <c r="H74" s="25" t="n"/>
      <c r="I74" s="25" t="n"/>
      <c r="J74" s="24" t="inlineStr">
        <is>
          <t>Acreditación</t>
        </is>
      </c>
      <c r="K74" s="22" t="n"/>
      <c r="L74" s="22" t="n"/>
      <c r="M74" s="22" t="n"/>
      <c r="N74" s="22" t="n"/>
      <c r="O74" s="22" t="n"/>
    </row>
    <row r="75" customFormat="1" s="23">
      <c r="C75" s="22" t="n"/>
      <c r="D75" s="22" t="n"/>
      <c r="E75" s="22" t="n"/>
      <c r="F75" s="22" t="n"/>
      <c r="G75" s="24" t="inlineStr">
        <is>
          <t>Seguimiento, Medición, Análisis y Evaluación</t>
        </is>
      </c>
      <c r="H75" s="25" t="n"/>
      <c r="I75" s="25" t="n"/>
      <c r="J75" s="24" t="inlineStr">
        <is>
          <t>Positiva</t>
        </is>
      </c>
      <c r="K75" s="22" t="n"/>
      <c r="L75" s="22" t="n"/>
      <c r="M75" s="22" t="n"/>
      <c r="N75" s="22" t="n"/>
      <c r="O75" s="22" t="n"/>
    </row>
    <row r="76" customFormat="1" s="23">
      <c r="C76" s="22" t="n"/>
      <c r="D76" s="22" t="n"/>
      <c r="E76" s="22" t="n"/>
      <c r="F76" s="22" t="n"/>
      <c r="G76" s="24" t="inlineStr">
        <is>
          <t>Direccionamiento Estratégico</t>
        </is>
      </c>
      <c r="H76" s="25" t="n"/>
      <c r="I76" s="25" t="n"/>
      <c r="J76" s="24" t="inlineStr">
        <is>
          <t>Negativa</t>
        </is>
      </c>
      <c r="K76" s="22" t="n"/>
      <c r="L76" s="22" t="n"/>
      <c r="M76" s="22" t="n"/>
      <c r="N76" s="22" t="n"/>
      <c r="O76" s="22" t="n"/>
    </row>
    <row r="77" customFormat="1" s="23">
      <c r="C77" s="22" t="n"/>
      <c r="D77" s="22" t="n"/>
      <c r="E77" s="22" t="n"/>
      <c r="F77" s="22" t="n"/>
      <c r="G77" s="24" t="inlineStr">
        <is>
          <t>Planeación Institucional</t>
        </is>
      </c>
      <c r="H77" s="25" t="n"/>
      <c r="I77" s="25" t="n"/>
      <c r="J77" s="24" t="inlineStr">
        <is>
          <t>Por Unidad Regional</t>
        </is>
      </c>
      <c r="K77" s="22" t="n"/>
      <c r="L77" s="22" t="n"/>
      <c r="M77" s="22" t="n"/>
      <c r="N77" s="22" t="n"/>
      <c r="O77" s="22" t="n"/>
    </row>
    <row r="78" customFormat="1" s="23">
      <c r="C78" s="22" t="n"/>
      <c r="D78" s="22" t="n"/>
      <c r="E78" s="22" t="n"/>
      <c r="F78" s="22" t="n"/>
      <c r="G78" s="24" t="inlineStr">
        <is>
          <t>Proyectos Especiales y Relaciones Interinstitucionales</t>
        </is>
      </c>
      <c r="H78" s="25" t="n"/>
      <c r="I78" s="25" t="n"/>
      <c r="J78" s="24" t="inlineStr">
        <is>
          <t>Por Facultad</t>
        </is>
      </c>
      <c r="K78" s="22" t="n"/>
      <c r="L78" s="22" t="n"/>
      <c r="M78" s="22" t="n"/>
      <c r="N78" s="22" t="n"/>
      <c r="O78" s="22" t="n"/>
    </row>
    <row r="79" customFormat="1" s="23">
      <c r="C79" s="22" t="n"/>
      <c r="D79" s="22" t="n"/>
      <c r="E79" s="22" t="n"/>
      <c r="F79" s="22" t="n"/>
      <c r="G79" s="24" t="inlineStr">
        <is>
          <t>Sistemas Integrados</t>
        </is>
      </c>
      <c r="H79" s="25" t="n"/>
      <c r="I79" s="25" t="n"/>
      <c r="J79" s="24" t="inlineStr">
        <is>
          <t>Por Programa Académico</t>
        </is>
      </c>
      <c r="K79" s="22" t="n"/>
      <c r="L79" s="22" t="n"/>
      <c r="M79" s="22" t="n"/>
      <c r="N79" s="22" t="n"/>
      <c r="O79" s="22" t="n"/>
    </row>
    <row r="80" customFormat="1" s="23">
      <c r="C80" s="22" t="n"/>
      <c r="D80" s="22" t="n"/>
      <c r="E80" s="22" t="n"/>
      <c r="F80" s="22" t="n"/>
      <c r="G80" s="24" t="inlineStr">
        <is>
          <t>Autoevaluación y Acreditación</t>
        </is>
      </c>
      <c r="H80" s="25" t="n"/>
      <c r="I80" s="25" t="n"/>
      <c r="J80" s="24" t="inlineStr">
        <is>
          <t>Por área</t>
        </is>
      </c>
      <c r="K80" s="22" t="n"/>
      <c r="L80" s="22" t="n"/>
      <c r="M80" s="22" t="n"/>
      <c r="N80" s="22" t="n"/>
      <c r="O80" s="22" t="n"/>
    </row>
    <row r="81" customFormat="1" s="23">
      <c r="C81" s="22" t="n"/>
      <c r="D81" s="22" t="n"/>
      <c r="E81" s="22" t="n"/>
      <c r="F81" s="22" t="n"/>
      <c r="G81" s="24" t="inlineStr">
        <is>
          <t>Comunicaciones</t>
        </is>
      </c>
      <c r="H81" s="25" t="n"/>
      <c r="I81" s="25" t="n"/>
      <c r="J81" s="24" t="inlineStr">
        <is>
          <t>Por Laboratorio</t>
        </is>
      </c>
      <c r="K81" s="22" t="n"/>
      <c r="L81" s="22" t="n"/>
      <c r="M81" s="22" t="n"/>
      <c r="N81" s="22" t="n"/>
      <c r="O81" s="22" t="n"/>
    </row>
    <row r="82" customFormat="1" s="23">
      <c r="C82" s="22" t="n"/>
      <c r="D82" s="22" t="n"/>
      <c r="E82" s="22" t="n"/>
      <c r="F82" s="22" t="n"/>
      <c r="G82" s="24" t="inlineStr">
        <is>
          <t>Formación y Aprendizaje</t>
        </is>
      </c>
      <c r="H82" s="25" t="n"/>
      <c r="I82" s="25" t="n"/>
      <c r="J82" s="24" t="inlineStr">
        <is>
          <t>Otros</t>
        </is>
      </c>
      <c r="K82" s="22" t="n"/>
      <c r="L82" s="22" t="n"/>
      <c r="M82" s="22" t="n"/>
      <c r="N82" s="22" t="n"/>
      <c r="O82" s="22" t="n"/>
    </row>
    <row r="83" customFormat="1" s="23">
      <c r="C83" s="22" t="n"/>
      <c r="D83" s="22" t="n"/>
      <c r="E83" s="22" t="n"/>
      <c r="F83" s="22" t="n"/>
      <c r="G83" s="24" t="inlineStr">
        <is>
          <t>Ciencia, Tecnología e Innovación</t>
        </is>
      </c>
      <c r="H83" s="25" t="n"/>
      <c r="I83" s="25" t="n"/>
      <c r="J83" s="24" t="inlineStr">
        <is>
          <t>No Aplica</t>
        </is>
      </c>
      <c r="K83" s="22" t="n"/>
      <c r="L83" s="22" t="n"/>
      <c r="M83" s="22" t="n"/>
      <c r="N83" s="22" t="n"/>
      <c r="O83" s="22" t="n"/>
    </row>
    <row r="84">
      <c r="G84" s="24" t="inlineStr">
        <is>
          <t>Interacción Social Universitaria</t>
        </is>
      </c>
      <c r="H84" s="25" t="n"/>
      <c r="I84" s="25" t="n"/>
      <c r="J84" s="25" t="n"/>
      <c r="K84" s="22" t="n"/>
      <c r="L84" s="22" t="n"/>
    </row>
    <row r="85">
      <c r="G85" s="24" t="inlineStr">
        <is>
          <t>Bienestar Universitario</t>
        </is>
      </c>
      <c r="H85" s="25" t="n"/>
      <c r="I85" s="25" t="n"/>
      <c r="J85" s="25" t="n"/>
      <c r="K85" s="22" t="n"/>
      <c r="L85" s="22" t="n"/>
    </row>
    <row r="86">
      <c r="G86" s="24" t="inlineStr">
        <is>
          <t>Admisiones y Registro</t>
        </is>
      </c>
      <c r="H86" s="25" t="n"/>
      <c r="I86" s="25" t="n"/>
      <c r="J86" s="25" t="n"/>
      <c r="K86" s="22" t="n"/>
      <c r="L86" s="22" t="n"/>
    </row>
    <row r="87">
      <c r="G87" s="24" t="inlineStr">
        <is>
          <t>Graduados</t>
        </is>
      </c>
      <c r="H87" s="25" t="n"/>
      <c r="I87" s="25" t="n"/>
      <c r="J87" s="25" t="n"/>
      <c r="K87" s="22" t="n"/>
      <c r="L87" s="22" t="n"/>
    </row>
    <row r="88">
      <c r="G88" s="24" t="inlineStr">
        <is>
          <t>Dialogando con el Mundo</t>
        </is>
      </c>
      <c r="H88" s="25" t="n"/>
      <c r="I88" s="25" t="n"/>
      <c r="J88" s="25" t="n"/>
      <c r="K88" s="22" t="n"/>
      <c r="L88" s="22" t="n"/>
    </row>
    <row r="89">
      <c r="G89" s="24" t="inlineStr">
        <is>
          <t>Talento Humano</t>
        </is>
      </c>
      <c r="H89" s="25" t="n"/>
      <c r="I89" s="25" t="n"/>
      <c r="J89" s="25" t="n"/>
      <c r="K89" s="22" t="n"/>
      <c r="L89" s="22" t="n"/>
    </row>
    <row r="90">
      <c r="G90" s="24" t="inlineStr">
        <is>
          <t>Jurídica</t>
        </is>
      </c>
      <c r="H90" s="25" t="n"/>
      <c r="I90" s="25" t="n"/>
      <c r="J90" s="25" t="n"/>
      <c r="K90" s="22" t="n"/>
      <c r="L90" s="22" t="n"/>
    </row>
    <row r="91">
      <c r="G91" s="24" t="inlineStr">
        <is>
          <t>Financiera</t>
        </is>
      </c>
      <c r="H91" s="25" t="n"/>
      <c r="I91" s="25" t="n"/>
      <c r="J91" s="25" t="n"/>
      <c r="K91" s="22" t="n"/>
      <c r="L91" s="22" t="n"/>
    </row>
    <row r="92">
      <c r="G92" s="24" t="inlineStr">
        <is>
          <t>Sistemas y Tecnología</t>
        </is>
      </c>
      <c r="H92" s="25" t="n"/>
      <c r="I92" s="25" t="n"/>
      <c r="J92" s="25" t="n"/>
      <c r="K92" s="22" t="n"/>
      <c r="L92" s="22" t="n"/>
    </row>
    <row r="93">
      <c r="G93" s="24" t="inlineStr">
        <is>
          <t>Bienes y Servicios</t>
        </is>
      </c>
      <c r="H93" s="25" t="n"/>
      <c r="I93" s="25" t="n"/>
      <c r="J93" s="25" t="n"/>
      <c r="K93" s="22" t="n"/>
      <c r="L93" s="22" t="n"/>
    </row>
    <row r="94">
      <c r="G94" s="24" t="inlineStr">
        <is>
          <t>Documental</t>
        </is>
      </c>
      <c r="H94" s="25" t="n"/>
      <c r="I94" s="25" t="n"/>
      <c r="J94" s="25" t="n"/>
    </row>
    <row r="95">
      <c r="G95" s="24" t="inlineStr">
        <is>
          <t>Apoyo Académico</t>
        </is>
      </c>
      <c r="H95" s="25" t="n"/>
      <c r="I95" s="25" t="n"/>
      <c r="J95" s="25" t="n"/>
    </row>
    <row r="96">
      <c r="G96" s="24" t="inlineStr">
        <is>
          <t>Control Interno</t>
        </is>
      </c>
      <c r="H96" s="25" t="n"/>
      <c r="I96" s="25" t="n"/>
      <c r="J96" s="25" t="n"/>
    </row>
    <row r="97">
      <c r="G97" s="24" t="inlineStr">
        <is>
          <t>Control Disciplinario</t>
        </is>
      </c>
      <c r="H97" s="25" t="n"/>
      <c r="I97" s="25" t="n"/>
      <c r="J97" s="25" t="n"/>
    </row>
    <row r="98">
      <c r="G98" s="24" t="inlineStr">
        <is>
          <t>Servicio de Atención al Ciudadano</t>
        </is>
      </c>
      <c r="H98" s="25" t="n"/>
      <c r="I98" s="25" t="n"/>
      <c r="J98" s="25" t="n"/>
    </row>
  </sheetData>
  <sheetProtection selectLockedCells="1" selectUnlockedCells="0" algorithmName="SHA-512" sheet="1" objects="0" insertRows="1" insertHyperlinks="1" autoFilter="1" scenarios="0" formatColumns="0" deleteColumns="1" insertColumns="1" pivotTables="1" deleteRows="1" formatCells="0" saltValue="JvRmmGnW+HuY9Gzl0lgQQA==" formatRows="0" sort="1" spinCount="100000" hashValue="TE0aPRkv3YsNUTwaavNxFver3fv9hbSQHpTfJj5omUIaCTrzQlG+wdYOT9hWJNmLu8QKeViZ9Bdf8hRfd8ASSQ=="/>
  <mergeCells count="84">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2:H12" showDropDown="0" showInputMessage="1" showErrorMessage="1" allowBlank="1" type="list">
      <formula1>$G$73:$G$76</formula1>
    </dataValidation>
    <dataValidation sqref="E13:O13" showDropDown="0" showInputMessage="1" showErrorMessage="1" allowBlank="1" type="list">
      <formula1>$G$77:$G$99</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86">
    <tabColor theme="8"/>
    <outlinePr summaryBelow="1" summaryRight="1"/>
    <pageSetUpPr fitToPage="1"/>
  </sheetPr>
  <dimension ref="A1:AB93"/>
  <sheetViews>
    <sheetView topLeftCell="A38" zoomScale="80" zoomScaleNormal="80" workbookViewId="0">
      <selection activeCell="G54" sqref="G54:J54"/>
    </sheetView>
  </sheetViews>
  <sheetFormatPr baseColWidth="10" defaultColWidth="11.44140625" defaultRowHeight="15"/>
  <cols>
    <col width="4" customWidth="1" style="7" min="1" max="1"/>
    <col width="6.5546875" customWidth="1" style="7" min="2" max="2"/>
    <col width="24.5546875" customWidth="1" style="6" min="3" max="3"/>
    <col width="15.44140625" customWidth="1" style="6" min="4" max="4"/>
    <col width="12.5546875" customWidth="1" style="6" min="5" max="5"/>
    <col width="15.44140625" customWidth="1" style="6" min="6" max="6"/>
    <col width="14" customWidth="1" style="6" min="7" max="7"/>
    <col width="11.44140625" customWidth="1" style="6" min="8" max="8"/>
    <col width="12.5546875" customWidth="1" style="6" min="9" max="9"/>
    <col width="15.5546875" customWidth="1" style="6" min="10" max="10"/>
    <col width="14.44140625" customWidth="1" style="6" min="11" max="11"/>
    <col width="15.44140625" customWidth="1" style="6" min="12" max="15"/>
    <col width="6.5546875" customWidth="1" style="7" min="16" max="16"/>
    <col width="11.44140625" customWidth="1" style="7" min="17" max="16384"/>
  </cols>
  <sheetData>
    <row r="1" ht="8.25" customFormat="1" customHeight="1" s="8">
      <c r="C1" s="9" t="n"/>
      <c r="D1" s="9" t="n"/>
      <c r="E1" s="9" t="n"/>
      <c r="F1" s="9" t="n"/>
      <c r="G1" s="9" t="n"/>
      <c r="H1" s="9" t="n"/>
      <c r="I1" s="9" t="n"/>
      <c r="J1" s="9" t="n"/>
      <c r="K1" s="9" t="n"/>
      <c r="L1" s="9" t="n"/>
      <c r="M1" s="9" t="n"/>
      <c r="N1" s="9" t="n"/>
      <c r="O1" s="9" t="n"/>
    </row>
    <row r="2" ht="15.75" customFormat="1" customHeight="1" s="8">
      <c r="B2" s="246" t="inlineStr">
        <is>
          <t xml:space="preserve">      REGRESAR</t>
        </is>
      </c>
      <c r="D2" s="4" t="n"/>
      <c r="E2" s="4" t="n"/>
      <c r="F2" s="4" t="n"/>
      <c r="G2" s="4" t="n"/>
      <c r="H2" s="4" t="n"/>
      <c r="I2" s="4" t="n"/>
      <c r="J2" s="4" t="n"/>
      <c r="K2" s="4" t="n"/>
      <c r="L2" s="4" t="n"/>
      <c r="M2" s="4" t="n"/>
      <c r="N2" s="4" t="n"/>
      <c r="O2" s="4" t="n"/>
      <c r="P2" s="10" t="n"/>
    </row>
    <row r="3" ht="15.75" customFormat="1" customHeight="1" s="8">
      <c r="D3" s="4" t="n"/>
      <c r="E3" s="4" t="n"/>
      <c r="F3" s="4" t="n"/>
      <c r="G3" s="4" t="n"/>
      <c r="H3" s="4" t="n"/>
      <c r="I3" s="4" t="n"/>
      <c r="J3" s="4" t="n"/>
      <c r="K3" s="4" t="n"/>
      <c r="L3" s="4" t="n"/>
      <c r="M3" s="4" t="n"/>
      <c r="N3" s="4" t="n"/>
      <c r="O3" s="4" t="n"/>
      <c r="P3" s="10" t="n"/>
    </row>
    <row r="4" ht="15" customFormat="1" customHeight="1" s="8">
      <c r="D4" s="4" t="n"/>
      <c r="E4" s="4" t="n"/>
      <c r="F4" s="4" t="n"/>
      <c r="G4" s="4" t="n"/>
      <c r="H4" s="4" t="n"/>
      <c r="I4" s="4" t="n"/>
      <c r="J4" s="4" t="n"/>
      <c r="K4" s="4" t="n"/>
      <c r="L4" s="4" t="n"/>
      <c r="M4" s="4" t="n"/>
      <c r="N4" s="4" t="n"/>
      <c r="O4" s="4" t="n"/>
      <c r="P4" s="10" t="n"/>
    </row>
    <row r="5" ht="15.75" customFormat="1" customHeight="1" s="8">
      <c r="B5" s="10" t="n"/>
      <c r="C5" s="192" t="n"/>
      <c r="D5" s="319" t="n"/>
      <c r="E5" s="337" t="inlineStr">
        <is>
          <t>MACROPROCESO ESTRATÉGICO</t>
        </is>
      </c>
      <c r="F5" s="305" t="n"/>
      <c r="G5" s="305" t="n"/>
      <c r="H5" s="305" t="n"/>
      <c r="I5" s="305" t="n"/>
      <c r="J5" s="305" t="n"/>
      <c r="K5" s="305" t="n"/>
      <c r="L5" s="306" t="n"/>
      <c r="M5" s="255" t="inlineStr">
        <is>
          <t>CÓDIGO: ESGr027</t>
        </is>
      </c>
      <c r="N5" s="305" t="n"/>
      <c r="O5" s="306" t="n"/>
      <c r="P5" s="10" t="n"/>
    </row>
    <row r="6" ht="15.75" customFormat="1" customHeight="1" s="8">
      <c r="B6" s="29" t="n"/>
      <c r="C6" s="307" t="n"/>
      <c r="D6" s="334" t="n"/>
      <c r="E6" s="337" t="inlineStr">
        <is>
          <t>PROCESO GESTIÓN SISTEMAS INTEGRADOS - CALIDAD</t>
        </is>
      </c>
      <c r="F6" s="305" t="n"/>
      <c r="G6" s="305" t="n"/>
      <c r="H6" s="305" t="n"/>
      <c r="I6" s="305" t="n"/>
      <c r="J6" s="305" t="n"/>
      <c r="K6" s="305" t="n"/>
      <c r="L6" s="306" t="n"/>
      <c r="M6" s="275" t="inlineStr">
        <is>
          <t>VERSIÓN: 10</t>
        </is>
      </c>
      <c r="N6" s="305" t="n"/>
      <c r="O6" s="306" t="n"/>
      <c r="P6" s="10" t="n"/>
    </row>
    <row r="7" ht="15.75" customFormat="1" customHeight="1" s="8">
      <c r="B7" s="10" t="n"/>
      <c r="C7" s="307" t="n"/>
      <c r="D7" s="334" t="n"/>
      <c r="E7" s="337" t="inlineStr">
        <is>
          <t>MATRIZ Y FICHA DE MEDICIÓN DE INDICADORES Y SEGUIMIENTO A LOS PROCESOS DE GESTIÓN</t>
        </is>
      </c>
      <c r="F7" s="302" t="n"/>
      <c r="G7" s="302" t="n"/>
      <c r="H7" s="302" t="n"/>
      <c r="I7" s="302" t="n"/>
      <c r="J7" s="302" t="n"/>
      <c r="K7" s="302" t="n"/>
      <c r="L7" s="319" t="n"/>
      <c r="M7" s="275" t="inlineStr">
        <is>
          <t>VIGENCIA: 2026-02-26</t>
        </is>
      </c>
      <c r="N7" s="305" t="n"/>
      <c r="O7" s="306" t="n"/>
      <c r="P7" s="10" t="n"/>
    </row>
    <row r="8" ht="15.75" customFormat="1" customHeight="1" s="8">
      <c r="B8" s="10" t="n"/>
      <c r="C8" s="310" t="n"/>
      <c r="D8" s="320" t="n"/>
      <c r="E8" s="310" t="n"/>
      <c r="F8" s="311" t="n"/>
      <c r="G8" s="311" t="n"/>
      <c r="H8" s="311" t="n"/>
      <c r="I8" s="311" t="n"/>
      <c r="J8" s="311" t="n"/>
      <c r="K8" s="311" t="n"/>
      <c r="L8" s="320" t="n"/>
      <c r="M8" s="255" t="inlineStr">
        <is>
          <t>PÁGINA: 5 de 6</t>
        </is>
      </c>
      <c r="N8" s="305" t="n"/>
      <c r="O8" s="306" t="n"/>
      <c r="P8" s="10" t="n"/>
    </row>
    <row r="9" ht="15.75" customFormat="1" customHeight="1" s="8">
      <c r="B9" s="10" t="n"/>
      <c r="C9" s="237" t="n"/>
      <c r="D9" s="302" t="n"/>
      <c r="E9" s="302" t="n"/>
      <c r="F9" s="302" t="n"/>
      <c r="G9" s="302" t="n"/>
      <c r="H9" s="302" t="n"/>
      <c r="I9" s="302" t="n"/>
      <c r="J9" s="302" t="n"/>
      <c r="K9" s="302" t="n"/>
      <c r="L9" s="302" t="n"/>
      <c r="M9" s="302" t="n"/>
      <c r="N9" s="302" t="n"/>
      <c r="O9" s="302" t="n"/>
      <c r="P9" s="10" t="n"/>
    </row>
    <row r="10" ht="15.75" customFormat="1" customHeight="1" s="8">
      <c r="B10" s="10" t="n"/>
      <c r="C10" s="238" t="inlineStr">
        <is>
          <t>FICHA DE INDICADOR</t>
        </is>
      </c>
      <c r="D10" s="338" t="n"/>
      <c r="E10" s="338" t="n"/>
      <c r="F10" s="338" t="n"/>
      <c r="G10" s="338" t="n"/>
      <c r="H10" s="338" t="n"/>
      <c r="I10" s="338" t="n"/>
      <c r="J10" s="338" t="n"/>
      <c r="K10" s="338" t="n"/>
      <c r="L10" s="338" t="n"/>
      <c r="M10" s="338" t="n"/>
      <c r="N10" s="338" t="n"/>
      <c r="O10" s="339" t="n"/>
      <c r="P10" s="10" t="n"/>
    </row>
    <row r="11" ht="15" customFormat="1" customHeight="1" s="8">
      <c r="B11" s="10" t="n"/>
      <c r="C11" s="340" t="n"/>
      <c r="D11" s="341" t="n"/>
      <c r="E11" s="341" t="n"/>
      <c r="F11" s="341" t="n"/>
      <c r="G11" s="341" t="n"/>
      <c r="H11" s="341" t="n"/>
      <c r="I11" s="341" t="n"/>
      <c r="J11" s="341" t="n"/>
      <c r="K11" s="341" t="n"/>
      <c r="L11" s="341" t="n"/>
      <c r="M11" s="341" t="n"/>
      <c r="N11" s="341" t="n"/>
      <c r="O11" s="342" t="n"/>
      <c r="P11" s="10" t="n"/>
    </row>
    <row r="12" ht="30" customFormat="1" customHeight="1" s="8">
      <c r="B12" s="10" t="n"/>
      <c r="C12" s="239" t="inlineStr">
        <is>
          <t>MACROPROCESO</t>
        </is>
      </c>
      <c r="D12" s="306" t="n"/>
      <c r="E12" s="240" t="inlineStr">
        <is>
          <t>Apoyo</t>
        </is>
      </c>
      <c r="F12" s="311" t="n"/>
      <c r="G12" s="311" t="n"/>
      <c r="H12" s="320" t="n"/>
      <c r="I12" s="241" t="inlineStr">
        <is>
          <t>NOMBRE DEL INDICADOR</t>
        </is>
      </c>
      <c r="J12" s="320" t="n"/>
      <c r="K12" s="242" t="inlineStr">
        <is>
          <t>Nivel de satisfacción frente a las actividades de Bienestar Social Laboral</t>
        </is>
      </c>
      <c r="L12" s="311" t="n"/>
      <c r="M12" s="311" t="n"/>
      <c r="N12" s="311" t="n"/>
      <c r="O12" s="320" t="n"/>
      <c r="P12" s="10" t="n"/>
    </row>
    <row r="13" customFormat="1" s="8">
      <c r="B13" s="10" t="n"/>
      <c r="C13" s="188" t="inlineStr">
        <is>
          <t>PROCESO GESTIÓN</t>
        </is>
      </c>
      <c r="D13" s="306" t="n"/>
      <c r="E13" s="243" t="inlineStr">
        <is>
          <t>Talento Humano</t>
        </is>
      </c>
      <c r="F13" s="305" t="n"/>
      <c r="G13" s="305" t="n"/>
      <c r="H13" s="305" t="n"/>
      <c r="I13" s="305" t="n"/>
      <c r="J13" s="305" t="n"/>
      <c r="K13" s="305" t="n"/>
      <c r="L13" s="305" t="n"/>
      <c r="M13" s="305" t="n"/>
      <c r="N13" s="305" t="n"/>
      <c r="O13" s="306" t="n"/>
      <c r="P13" s="10" t="n"/>
    </row>
    <row r="14" customFormat="1" s="8">
      <c r="B14" s="10" t="n"/>
      <c r="C14" s="188" t="inlineStr">
        <is>
          <t>RESPONSABLE DE MEDICIÓN</t>
        </is>
      </c>
      <c r="D14" s="306" t="n"/>
      <c r="E14" s="244" t="inlineStr">
        <is>
          <t>Director(a) de Talento Humano</t>
        </is>
      </c>
      <c r="F14" s="305" t="n"/>
      <c r="G14" s="305" t="n"/>
      <c r="H14" s="305" t="n"/>
      <c r="I14" s="305" t="n"/>
      <c r="J14" s="305" t="n"/>
      <c r="K14" s="305" t="n"/>
      <c r="L14" s="305" t="n"/>
      <c r="M14" s="305" t="n"/>
      <c r="N14" s="305" t="n"/>
      <c r="O14" s="306" t="n"/>
      <c r="P14" s="10" t="n"/>
    </row>
    <row r="15" customFormat="1" s="8">
      <c r="B15" s="10" t="n"/>
      <c r="C15" s="245" t="n"/>
      <c r="D15" s="305" t="n"/>
      <c r="E15" s="305" t="n"/>
      <c r="F15" s="305" t="n"/>
      <c r="G15" s="305" t="n"/>
      <c r="H15" s="305" t="n"/>
      <c r="I15" s="305" t="n"/>
      <c r="J15" s="305" t="n"/>
      <c r="K15" s="305" t="n"/>
      <c r="L15" s="305" t="n"/>
      <c r="M15" s="305" t="n"/>
      <c r="N15" s="305" t="n"/>
      <c r="O15" s="306" t="n"/>
      <c r="P15" s="10" t="n"/>
    </row>
    <row r="16" customFormat="1" s="8">
      <c r="B16" s="10" t="n"/>
      <c r="C16" s="190" t="inlineStr">
        <is>
          <t>1. COMPORTAMIENTO DE INDICADOR</t>
        </is>
      </c>
      <c r="D16" s="305" t="n"/>
      <c r="E16" s="305" t="n"/>
      <c r="F16" s="305" t="n"/>
      <c r="G16" s="305" t="n"/>
      <c r="H16" s="305" t="n"/>
      <c r="I16" s="305" t="n"/>
      <c r="J16" s="305" t="n"/>
      <c r="K16" s="305" t="n"/>
      <c r="L16" s="305" t="n"/>
      <c r="M16" s="305" t="n"/>
      <c r="N16" s="305" t="n"/>
      <c r="O16" s="306" t="n"/>
      <c r="P16" s="10" t="n"/>
    </row>
    <row r="17" ht="36" customFormat="1" customHeight="1" s="8">
      <c r="B17" s="10" t="n"/>
      <c r="C17" s="188" t="inlineStr">
        <is>
          <t>CLASIFICACIÓN DE LA MEDICIÓN</t>
        </is>
      </c>
      <c r="D17" s="306" t="n"/>
      <c r="E17" s="343" t="n">
        <v>1</v>
      </c>
      <c r="F17" s="305" t="n"/>
      <c r="G17" s="306" t="n"/>
      <c r="H17" s="188" t="inlineStr">
        <is>
          <t>TIPO DE INDICADOR</t>
        </is>
      </c>
      <c r="I17" s="306" t="n"/>
      <c r="J17" s="344" t="inlineStr">
        <is>
          <t>Eficacia</t>
        </is>
      </c>
      <c r="K17" s="306" t="n"/>
      <c r="L17" s="188" t="inlineStr">
        <is>
          <t>META</t>
        </is>
      </c>
      <c r="M17" s="306" t="n"/>
      <c r="N17" s="273" t="n">
        <v>0.6</v>
      </c>
      <c r="O17" s="306" t="n"/>
      <c r="P17" s="171" t="n"/>
    </row>
    <row r="18" ht="15.75" customFormat="1" customHeight="1" s="8">
      <c r="B18" s="10" t="n"/>
      <c r="C18" s="188" t="inlineStr">
        <is>
          <t>FORMULA</t>
        </is>
      </c>
      <c r="D18" s="319" t="n"/>
      <c r="E18" s="188" t="inlineStr">
        <is>
          <t>NUMERADOR</t>
        </is>
      </c>
      <c r="F18" s="306" t="n"/>
      <c r="G18" s="187" t="inlineStr">
        <is>
          <t># Encuestas de satisfacción de las actividades con puntaje =&gt;3</t>
        </is>
      </c>
      <c r="H18" s="305" t="n"/>
      <c r="I18" s="305" t="n"/>
      <c r="J18" s="305" t="n"/>
      <c r="K18" s="306" t="n"/>
      <c r="L18" s="188" t="inlineStr">
        <is>
          <t>UNIDAD DE MEDIDA</t>
        </is>
      </c>
      <c r="M18" s="319" t="n"/>
      <c r="N18" s="236" t="inlineStr">
        <is>
          <t>Porcentual</t>
        </is>
      </c>
      <c r="O18" s="319" t="n"/>
    </row>
    <row r="19" ht="15.75" customFormat="1" customHeight="1" s="8">
      <c r="B19" s="10" t="n"/>
      <c r="C19" s="310" t="n"/>
      <c r="D19" s="320" t="n"/>
      <c r="E19" s="188" t="inlineStr">
        <is>
          <t>DENOMINADOR</t>
        </is>
      </c>
      <c r="F19" s="306" t="n"/>
      <c r="G19" s="187" t="inlineStr">
        <is>
          <t>(Encuestas de satisfacción Ejecutadas)*100</t>
        </is>
      </c>
      <c r="H19" s="305" t="n"/>
      <c r="I19" s="305" t="n"/>
      <c r="J19" s="305" t="n"/>
      <c r="K19" s="306" t="n"/>
      <c r="L19" s="310" t="n"/>
      <c r="M19" s="320" t="n"/>
      <c r="N19" s="310" t="n"/>
      <c r="O19" s="320" t="n"/>
      <c r="P19" s="10" t="n"/>
    </row>
    <row r="20" ht="15.75" customFormat="1" customHeight="1" s="8">
      <c r="B20" s="10" t="n"/>
      <c r="C20" s="188" t="inlineStr">
        <is>
          <t>TENDENCIA</t>
        </is>
      </c>
      <c r="D20" s="319" t="n"/>
      <c r="E20" s="187" t="inlineStr">
        <is>
          <t>Positiva</t>
        </is>
      </c>
      <c r="F20" s="302" t="n"/>
      <c r="G20" s="319" t="n"/>
      <c r="H20" s="239" t="inlineStr">
        <is>
          <t>NIVEL DE SEGREGACIÓN *</t>
        </is>
      </c>
      <c r="I20" s="319" t="n"/>
      <c r="J20" s="187" t="inlineStr">
        <is>
          <t>Otros</t>
        </is>
      </c>
      <c r="K20" s="319" t="n"/>
      <c r="L20" s="188" t="inlineStr">
        <is>
          <t>ESCALA</t>
        </is>
      </c>
      <c r="M20" s="305" t="n"/>
      <c r="N20" s="305" t="n"/>
      <c r="O20" s="306" t="n"/>
      <c r="P20" s="10" t="n"/>
    </row>
    <row r="21" ht="15.75" customFormat="1" customHeight="1" s="8">
      <c r="B21" s="10" t="n"/>
      <c r="C21" s="307" t="n"/>
      <c r="D21" s="334" t="n"/>
      <c r="E21" s="307" t="n"/>
      <c r="G21" s="334" t="n"/>
      <c r="H21" s="307" t="n"/>
      <c r="I21" s="334" t="n"/>
      <c r="J21" s="307" t="n"/>
      <c r="K21" s="334" t="n"/>
      <c r="L21" s="187" t="inlineStr">
        <is>
          <t>Deficiente</t>
        </is>
      </c>
      <c r="M21" s="187" t="inlineStr">
        <is>
          <t>Aceptable</t>
        </is>
      </c>
      <c r="N21" s="187" t="inlineStr">
        <is>
          <t>Bueno</t>
        </is>
      </c>
      <c r="O21" s="187" t="inlineStr">
        <is>
          <t>Excelente</t>
        </is>
      </c>
      <c r="P21" s="10" t="n"/>
    </row>
    <row r="22" ht="15.75" customFormat="1" customHeight="1" s="8">
      <c r="B22" s="10" t="n"/>
      <c r="C22" s="310" t="n"/>
      <c r="D22" s="320" t="n"/>
      <c r="E22" s="310" t="n"/>
      <c r="F22" s="311" t="n"/>
      <c r="G22" s="320" t="n"/>
      <c r="H22" s="310" t="n"/>
      <c r="I22" s="320" t="n"/>
      <c r="J22" s="310" t="n"/>
      <c r="K22" s="320" t="n"/>
      <c r="L22" s="16" t="inlineStr">
        <is>
          <t>0% - 29.9%</t>
        </is>
      </c>
      <c r="M22" s="17" t="inlineStr">
        <is>
          <t>30% - 44.9%</t>
        </is>
      </c>
      <c r="N22" s="18" t="inlineStr">
        <is>
          <t>45% - 59.9%</t>
        </is>
      </c>
      <c r="O22" s="30" t="inlineStr">
        <is>
          <t>&gt;= 60%</t>
        </is>
      </c>
      <c r="P22" s="10" t="n"/>
    </row>
    <row r="23" ht="26.25" customFormat="1" customHeight="1" s="8">
      <c r="B23" s="10" t="n"/>
      <c r="C23" s="188" t="inlineStr">
        <is>
          <t>ORIGEN DE DATOS NUMERADOR</t>
        </is>
      </c>
      <c r="D23" s="306" t="n"/>
      <c r="E23" s="189" t="inlineStr">
        <is>
          <t>Encuesta de satisfacción de la actividad</t>
        </is>
      </c>
      <c r="F23" s="305" t="n"/>
      <c r="G23" s="306" t="n"/>
      <c r="H23" s="345" t="inlineStr">
        <is>
          <t>FRECUENCIA DE LA MEDICIÓN</t>
        </is>
      </c>
      <c r="I23" s="319" t="n"/>
      <c r="J23" s="187" t="inlineStr">
        <is>
          <t>SEMESTRAL</t>
        </is>
      </c>
      <c r="K23" s="319" t="n"/>
      <c r="L23" s="188" t="inlineStr">
        <is>
          <t>FRECUENCIA DE RESULTADO</t>
        </is>
      </c>
      <c r="M23" s="319" t="n"/>
      <c r="N23" s="187" t="inlineStr">
        <is>
          <t>SEMESTRAL</t>
        </is>
      </c>
      <c r="O23" s="319" t="n"/>
      <c r="P23" s="10" t="n"/>
    </row>
    <row r="24" ht="26.25" customFormat="1" customHeight="1" s="8">
      <c r="B24" s="10" t="n"/>
      <c r="C24" s="188" t="inlineStr">
        <is>
          <t>ORIGEN DE DATOS DENOMINADOR</t>
        </is>
      </c>
      <c r="D24" s="306" t="n"/>
      <c r="E24" s="189" t="inlineStr">
        <is>
          <t>Encuesta de satisfacción de la actividad</t>
        </is>
      </c>
      <c r="F24" s="305" t="n"/>
      <c r="G24" s="306" t="n"/>
      <c r="H24" s="311" t="n"/>
      <c r="I24" s="320" t="n"/>
      <c r="J24" s="310" t="n"/>
      <c r="K24" s="320" t="n"/>
      <c r="L24" s="310" t="n"/>
      <c r="M24" s="320" t="n"/>
      <c r="N24" s="310" t="n"/>
      <c r="O24" s="320" t="n"/>
      <c r="P24" s="10" t="n"/>
    </row>
    <row r="25" ht="15.75" customFormat="1" customHeight="1" s="8">
      <c r="B25" s="10" t="n"/>
      <c r="C25" s="27" t="n"/>
      <c r="D25" s="27" t="n"/>
      <c r="E25" s="212" t="n"/>
      <c r="F25" s="212" t="n"/>
      <c r="G25" s="27" t="n"/>
      <c r="H25" s="27" t="n"/>
      <c r="I25" s="27" t="n"/>
      <c r="J25" s="212" t="n"/>
      <c r="K25" s="212" t="n"/>
      <c r="L25" s="27" t="n"/>
      <c r="M25" s="27" t="n"/>
      <c r="N25" s="212" t="n"/>
      <c r="O25" s="212" t="n"/>
      <c r="P25" s="10" t="n"/>
    </row>
    <row r="26" ht="15" customFormat="1" customHeight="1" s="8">
      <c r="B26" s="10" t="n"/>
      <c r="C26" s="190" t="inlineStr">
        <is>
          <t>RESULTADOS</t>
        </is>
      </c>
      <c r="D26" s="305" t="n"/>
      <c r="E26" s="305" t="n"/>
      <c r="F26" s="305" t="n"/>
      <c r="G26" s="305" t="n"/>
      <c r="H26" s="305" t="n"/>
      <c r="I26" s="305" t="n"/>
      <c r="J26" s="305" t="n"/>
      <c r="K26" s="305" t="n"/>
      <c r="L26" s="305" t="n"/>
      <c r="M26" s="305" t="n"/>
      <c r="N26" s="305" t="n"/>
      <c r="O26" s="306" t="n"/>
      <c r="P26" s="10" t="n"/>
    </row>
    <row r="27" ht="15" customFormat="1" customHeight="1" s="8">
      <c r="B27" s="10" t="n"/>
      <c r="C27" s="192" t="n"/>
      <c r="D27" s="302" t="n"/>
      <c r="E27" s="302" t="n"/>
      <c r="F27" s="302" t="n"/>
      <c r="G27" s="302" t="n"/>
      <c r="H27" s="302" t="n"/>
      <c r="I27" s="319" t="n"/>
      <c r="J27" s="194" t="inlineStr">
        <is>
          <t>ANÁLISIS DE DATOS</t>
        </is>
      </c>
      <c r="K27" s="302" t="n"/>
      <c r="L27" s="302" t="n"/>
      <c r="M27" s="302" t="n"/>
      <c r="N27" s="302" t="n"/>
      <c r="O27" s="319" t="n"/>
      <c r="P27" s="171" t="n"/>
    </row>
    <row r="28" ht="16.5" customFormat="1" customHeight="1" s="8">
      <c r="B28" s="10" t="n"/>
      <c r="C28" s="307" t="n"/>
      <c r="I28" s="334" t="n"/>
      <c r="J28" s="172" t="inlineStr">
        <is>
          <t xml:space="preserve">PRIMER SEMESTRE: Se evidencia un nivel de cumplimiento del 92,86%, el cual se ubica en el percentil excelente de la escala determinada para las Actividades de BIenestra Social Laboral. Adicionalmente, analizando los datos recolectados por medio de la Encuesta de satisfacción – Entrega de incentivos Día de la Secretaria, se logra evidenciar que el nivel de satisfacción con la actividad es alto, así como la pertienencia del desarrollo de dichas actividades, como forma de exhaltar la labor, mejorar la motivación y el sentido de pertencia. Es importante aclarar que este dato, corresponde a las actividades desarrolladas y finalizadas durante el 1er semestre del 2026, ya que hay actividades en ejecución y otras para desarrollo durante el 2do semestre. </t>
        </is>
      </c>
      <c r="K28" s="346" t="n"/>
      <c r="L28" s="346" t="n"/>
      <c r="M28" s="346" t="n"/>
      <c r="N28" s="346" t="n"/>
      <c r="O28" s="347" t="n"/>
    </row>
    <row r="29" ht="15.75" customFormat="1" customHeight="1" s="8">
      <c r="B29" s="10" t="n"/>
      <c r="C29" s="307" t="n"/>
      <c r="I29" s="334" t="n"/>
      <c r="J29" s="346" t="n"/>
      <c r="K29" s="346" t="n"/>
      <c r="L29" s="346" t="n"/>
      <c r="M29" s="346" t="n"/>
      <c r="N29" s="346" t="n"/>
      <c r="O29" s="347" t="n"/>
      <c r="P29" s="10" t="n"/>
    </row>
    <row r="30" ht="15.75" customFormat="1" customHeight="1" s="8">
      <c r="B30" s="10" t="n"/>
      <c r="C30" s="307" t="n"/>
      <c r="I30" s="334" t="n"/>
      <c r="J30" s="346" t="n"/>
      <c r="K30" s="346" t="n"/>
      <c r="L30" s="346" t="n"/>
      <c r="M30" s="346" t="n"/>
      <c r="N30" s="346" t="n"/>
      <c r="O30" s="347" t="n"/>
      <c r="P30" s="10" t="n"/>
    </row>
    <row r="31" ht="15.75" customFormat="1" customHeight="1" s="8">
      <c r="B31" s="10" t="n"/>
      <c r="C31" s="307" t="n"/>
      <c r="I31" s="334" t="n"/>
      <c r="J31" s="346" t="n"/>
      <c r="K31" s="346" t="n"/>
      <c r="L31" s="346" t="n"/>
      <c r="M31" s="346" t="n"/>
      <c r="N31" s="346" t="n"/>
      <c r="O31" s="347" t="n"/>
      <c r="P31" s="10" t="n"/>
    </row>
    <row r="32" ht="32.4" customFormat="1" customHeight="1" s="8">
      <c r="B32" s="10" t="n"/>
      <c r="C32" s="307" t="n"/>
      <c r="I32" s="334" t="n"/>
      <c r="J32" s="346" t="n"/>
      <c r="K32" s="346" t="n"/>
      <c r="L32" s="346" t="n"/>
      <c r="M32" s="346" t="n"/>
      <c r="N32" s="346" t="n"/>
      <c r="O32" s="347" t="n"/>
      <c r="P32" s="10" t="n"/>
    </row>
    <row r="33" ht="16.5" customFormat="1" customHeight="1" s="8">
      <c r="B33" s="10" t="n"/>
      <c r="C33" s="307" t="n"/>
      <c r="I33" s="334" t="n"/>
      <c r="J33" s="348" t="n"/>
      <c r="K33" s="348" t="n"/>
      <c r="L33" s="348" t="n"/>
      <c r="M33" s="348" t="n"/>
      <c r="N33" s="348" t="n"/>
      <c r="O33" s="349" t="n"/>
      <c r="P33" s="10" t="n"/>
    </row>
    <row r="34" ht="15.75" customFormat="1" customHeight="1" s="8">
      <c r="B34" s="10" t="n"/>
      <c r="C34" s="307" t="n"/>
      <c r="I34" s="334" t="n"/>
      <c r="J34" s="178" t="inlineStr">
        <is>
          <t>ACCIÓN FORMULADA</t>
        </is>
      </c>
      <c r="O34" s="334" t="n"/>
      <c r="P34" s="10" t="n"/>
    </row>
    <row r="35" ht="16.5" customFormat="1" customHeight="1" s="8">
      <c r="B35" s="10" t="n"/>
      <c r="C35" s="307" t="n"/>
      <c r="I35" s="334" t="n"/>
      <c r="J35" s="172" t="inlineStr">
        <is>
          <t>PRIMER SEMESTRE: Para el primer semestre de 2026 se implementó el desarrollo de Encuestas de Satisfacción, respecto a las actividades de Bienestar Social Laboral, con la finalidad de identificar, la pertinencia, satisfacción y cumplimiento del objetivo de dichas actividades; teniendo en cuenta la importancia de las mismas para el cierre de brechas identificadas en la Encuesta de Clima Laboral y el aumento de aspectos positivos, como lo son la motivación, el sentido de pertenencia y el bienestar. Por lo anterior, se busca fortalecer el proceso de medición del indicador mediante la implementación y ajuste de los instrumentos de seguimiento, con el fin de estabilizar su comportamiento. Asimismo, establecer una herramienta de medición que permita consolidar la información de las actividades ejecutadas durante el semestre y diseñar piezas gráficas que promuevan y apoyen la difusión de las actividades programadas, favoreciendo su participación y seguimiento.</t>
        </is>
      </c>
      <c r="K35" s="346" t="n"/>
      <c r="L35" s="346" t="n"/>
      <c r="M35" s="346" t="n"/>
      <c r="N35" s="346" t="n"/>
      <c r="O35" s="347" t="n"/>
      <c r="P35" s="10" t="n"/>
    </row>
    <row r="36" ht="15.75" customFormat="1" customHeight="1" s="8">
      <c r="B36" s="10" t="n"/>
      <c r="C36" s="307" t="n"/>
      <c r="I36" s="334" t="n"/>
      <c r="J36" s="346" t="n"/>
      <c r="K36" s="346" t="n"/>
      <c r="L36" s="346" t="n"/>
      <c r="M36" s="346" t="n"/>
      <c r="N36" s="346" t="n"/>
      <c r="O36" s="347" t="n"/>
      <c r="P36" s="10" t="n"/>
    </row>
    <row r="37" ht="26.4" customFormat="1" customHeight="1" s="8">
      <c r="B37" s="10" t="n"/>
      <c r="C37" s="307" t="n"/>
      <c r="I37" s="334" t="n"/>
      <c r="J37" s="346" t="n"/>
      <c r="K37" s="346" t="n"/>
      <c r="L37" s="346" t="n"/>
      <c r="M37" s="346" t="n"/>
      <c r="N37" s="346" t="n"/>
      <c r="O37" s="347" t="n"/>
      <c r="P37" s="10" t="n"/>
    </row>
    <row r="38" ht="42.6" customFormat="1" customHeight="1" s="8">
      <c r="B38" s="10" t="n"/>
      <c r="C38" s="307" t="n"/>
      <c r="I38" s="334" t="n"/>
      <c r="J38" s="346" t="n"/>
      <c r="K38" s="346" t="n"/>
      <c r="L38" s="346" t="n"/>
      <c r="M38" s="346" t="n"/>
      <c r="N38" s="346" t="n"/>
      <c r="O38" s="347" t="n"/>
      <c r="P38" s="10" t="n"/>
    </row>
    <row r="39" ht="42.6" customFormat="1" customHeight="1" s="8">
      <c r="B39" s="10" t="n"/>
      <c r="C39" s="307" t="n"/>
      <c r="I39" s="334" t="n"/>
      <c r="J39" s="346" t="n"/>
      <c r="K39" s="346" t="n"/>
      <c r="L39" s="346" t="n"/>
      <c r="M39" s="346" t="n"/>
      <c r="N39" s="346" t="n"/>
      <c r="O39" s="347" t="n"/>
      <c r="P39" s="10" t="n"/>
    </row>
    <row r="40" ht="16.5" customFormat="1" customHeight="1" s="8">
      <c r="B40" s="10" t="n"/>
      <c r="C40" s="307" t="n"/>
      <c r="I40" s="334" t="n"/>
      <c r="J40" s="348" t="n"/>
      <c r="K40" s="348" t="n"/>
      <c r="L40" s="348" t="n"/>
      <c r="M40" s="348" t="n"/>
      <c r="N40" s="348" t="n"/>
      <c r="O40" s="349" t="n"/>
      <c r="P40" s="10" t="n"/>
    </row>
    <row r="41" ht="15.75" customFormat="1" customHeight="1" s="8">
      <c r="B41" s="10" t="n"/>
      <c r="C41" s="307" t="n"/>
      <c r="I41" s="334" t="n"/>
      <c r="J41" s="178" t="inlineStr">
        <is>
          <t xml:space="preserve">RESPONSABLE </t>
        </is>
      </c>
      <c r="O41" s="334" t="n"/>
      <c r="P41" s="10" t="n"/>
    </row>
    <row r="42" ht="15.75" customFormat="1" customHeight="1" s="8">
      <c r="B42" s="10" t="n"/>
      <c r="C42" s="307" t="n"/>
      <c r="I42" s="334" t="n"/>
      <c r="J42" s="180">
        <f>E14</f>
        <v/>
      </c>
      <c r="O42" s="334" t="n"/>
      <c r="P42" s="10" t="n"/>
    </row>
    <row r="43" ht="16.5" customFormat="1" customHeight="1" s="8">
      <c r="B43" s="10" t="n"/>
      <c r="C43" s="310" t="n"/>
      <c r="D43" s="311" t="n"/>
      <c r="E43" s="311" t="n"/>
      <c r="F43" s="311" t="n"/>
      <c r="G43" s="311" t="n"/>
      <c r="H43" s="311" t="n"/>
      <c r="I43" s="320" t="n"/>
      <c r="J43" s="196" t="n"/>
      <c r="K43" s="311" t="n"/>
      <c r="L43" s="311" t="n"/>
      <c r="M43" s="311" t="n"/>
      <c r="N43" s="311" t="n"/>
      <c r="O43" s="320" t="n"/>
      <c r="P43" s="10" t="n"/>
    </row>
    <row r="44" ht="16.5" customFormat="1" customHeight="1" s="8">
      <c r="B44" s="10" t="n"/>
      <c r="C44" s="5" t="n"/>
      <c r="D44" s="5" t="n"/>
      <c r="E44" s="5" t="n"/>
      <c r="F44" s="5" t="n"/>
      <c r="G44" s="5" t="n"/>
      <c r="H44" s="5" t="n"/>
      <c r="I44" s="5" t="n"/>
      <c r="J44" s="5" t="n"/>
      <c r="K44" s="5" t="n"/>
      <c r="L44" s="5" t="n"/>
      <c r="M44" s="5" t="n"/>
      <c r="N44" s="5" t="n"/>
      <c r="O44" s="5" t="n"/>
      <c r="P44" s="10" t="n"/>
    </row>
    <row r="45" ht="15" customFormat="1" customHeight="1" s="12">
      <c r="B45" s="11" t="n"/>
      <c r="C45" s="350" t="inlineStr">
        <is>
          <t>PERIODO DE EVALUACIÓN</t>
        </is>
      </c>
      <c r="D45" s="311" t="n"/>
      <c r="E45" s="311" t="n"/>
      <c r="F45" s="311" t="n"/>
      <c r="G45" s="311" t="n"/>
      <c r="H45" s="311" t="n"/>
      <c r="I45" s="311" t="n"/>
      <c r="J45" s="311" t="n"/>
      <c r="K45" s="311" t="n"/>
      <c r="L45" s="311" t="n"/>
      <c r="M45" s="311" t="n"/>
      <c r="N45" s="311" t="n"/>
      <c r="O45" s="320" t="n"/>
      <c r="P45" s="11" t="n"/>
    </row>
    <row r="46" customFormat="1" s="12">
      <c r="B46" s="11" t="n"/>
      <c r="C46" s="188" t="inlineStr">
        <is>
          <t>MES</t>
        </is>
      </c>
      <c r="D46" s="187">
        <f>IF(J23="MENSUAL","ENERO",IF(J23="TRIMESTRAL","MARZO",IF(J23="SEMESTRAL","JUNIO",IF(J23="ANUAL",YEAR(TODAY()),""))))</f>
        <v/>
      </c>
      <c r="E46" s="187">
        <f>IF(J23="MENSUAL","FEBRERO",IF(J23="TRIMESTRAL","JUNIO",IF(J23="SEMESTRAL","DICIEMBRE","")))</f>
        <v/>
      </c>
      <c r="F46" s="187">
        <f>IF(J23="MENSUAL","MARZO",IF(J23="TRIMESTRAL","SEPTIEMBRE",""))</f>
        <v/>
      </c>
      <c r="G46" s="187">
        <f>IF(J23="MENSUAL","ABRIL",IF(J23="TRIMESTRAL","DICIEMBRE",""))</f>
        <v/>
      </c>
      <c r="H46" s="187">
        <f>IF(J23="MENSUAL","MAYO","")</f>
        <v/>
      </c>
      <c r="I46" s="187">
        <f>IF(J23="MENSUAL","JUNIO","")</f>
        <v/>
      </c>
      <c r="J46" s="187">
        <f>IF(J23="MENSUAL","JULIO","")</f>
        <v/>
      </c>
      <c r="K46" s="187">
        <f>IF(J23="MENSUAL","AGOSTO","")</f>
        <v/>
      </c>
      <c r="L46" s="187">
        <f>IF(J23="MENSUAL","SEPTIEMBRE","")</f>
        <v/>
      </c>
      <c r="M46" s="187">
        <f>IF(J23="MENSUAL","OCTUBRE","")</f>
        <v/>
      </c>
      <c r="N46" s="187">
        <f>IF(J23="MENSUAL","NOVIEMBRE","")</f>
        <v/>
      </c>
      <c r="O46" s="187">
        <f>IF(J23="MENSUAL","DICIEMBRE","")</f>
        <v/>
      </c>
      <c r="P46" s="11" t="n"/>
    </row>
    <row r="47" ht="51.75" customFormat="1" customHeight="1" s="12">
      <c r="B47" s="11" t="n"/>
      <c r="C47" s="239">
        <f>G18</f>
        <v/>
      </c>
      <c r="D47" s="63" t="n">
        <v>26</v>
      </c>
      <c r="E47" s="63" t="n"/>
      <c r="F47" s="187" t="n"/>
      <c r="G47" s="187" t="n"/>
      <c r="H47" s="187" t="n"/>
      <c r="I47" s="187" t="n"/>
      <c r="J47" s="187" t="n"/>
      <c r="K47" s="187" t="n"/>
      <c r="L47" s="187" t="n"/>
      <c r="M47" s="187" t="n"/>
      <c r="N47" s="187" t="n"/>
      <c r="O47" s="187" t="n"/>
      <c r="P47" s="11" t="n"/>
    </row>
    <row r="48" ht="51" customFormat="1" customHeight="1" s="12">
      <c r="B48" s="11" t="n"/>
      <c r="C48" s="239">
        <f>G19</f>
        <v/>
      </c>
      <c r="D48" s="63" t="n">
        <v>28</v>
      </c>
      <c r="E48" s="63" t="n"/>
      <c r="F48" s="187" t="n"/>
      <c r="G48" s="187" t="n"/>
      <c r="H48" s="187" t="n"/>
      <c r="I48" s="187" t="n"/>
      <c r="J48" s="187" t="n"/>
      <c r="K48" s="187" t="n"/>
      <c r="L48" s="187" t="n"/>
      <c r="M48" s="187" t="n"/>
      <c r="N48" s="187" t="n"/>
      <c r="O48" s="187" t="n"/>
      <c r="P48" s="13" t="n"/>
    </row>
    <row r="49" customFormat="1" s="12">
      <c r="B49" s="11" t="n"/>
      <c r="C49" s="2" t="inlineStr">
        <is>
          <t xml:space="preserve">VALOR </t>
        </is>
      </c>
      <c r="D49" s="351">
        <f>IFERROR(IF($E$17=1,D47/D48,IF($E$17=2,D47,"")),"")</f>
        <v/>
      </c>
      <c r="E49" s="55">
        <f>IFERROR(IF($E$17=1,E47/E48,IF($E$17=2,E47,"")),"")</f>
        <v/>
      </c>
      <c r="F49" s="55">
        <f>IFERROR(IF($E$17=1,F47/F48,IF($E$17=2,F47,"")),"")</f>
        <v/>
      </c>
      <c r="G49" s="55">
        <f>IFERROR(IF($E$17=1,G47/G48,IF($E$17=2,G47,"")),"")</f>
        <v/>
      </c>
      <c r="H49" s="55">
        <f>IFERROR(IF($E$17=1,H47/H48,IF($E$17=2,H47,"")),"")</f>
        <v/>
      </c>
      <c r="I49" s="55">
        <f>IFERROR(IF($E$17=1,I47/I48,IF($E$17=2,I47,"")),"")</f>
        <v/>
      </c>
      <c r="J49" s="55">
        <f>IFERROR(IF($E$17=1,J47/J48,IF($E$17=2,J47,"")),"")</f>
        <v/>
      </c>
      <c r="K49" s="55">
        <f>IFERROR(IF($E$17=1,K47/K48,IF($E$17=2,K47,"")),"")</f>
        <v/>
      </c>
      <c r="L49" s="55">
        <f>IFERROR(IF($E$17=1,L47/L48,IF($E$17=2,L47,"")),"")</f>
        <v/>
      </c>
      <c r="M49" s="55">
        <f>IFERROR(IF($E$17=1,M47/M48,IF($E$17=2,M47,"")),"")</f>
        <v/>
      </c>
      <c r="N49" s="55">
        <f>IFERROR(IF($E$17=1,N47/N48,IF($E$17=2,N47,"")),"")</f>
        <v/>
      </c>
      <c r="O49" s="55">
        <f>IFERROR(IF($E$17=1,O47/O48,IF($E$17=2,O47,"")),"")</f>
        <v/>
      </c>
      <c r="P49" s="69">
        <f>+AVERAGE(D49:E49)</f>
        <v/>
      </c>
    </row>
    <row r="50" customFormat="1" s="12">
      <c r="B50" s="11" t="n"/>
      <c r="C50" s="3" t="inlineStr">
        <is>
          <t>META PONDERADA</t>
        </is>
      </c>
      <c r="D50" s="5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5">
        <f>IF(AND(N23="ANUAL",J23="MENSUAL"),N17/12+E50,IF(AND(N23="ANUAL",J23="TRIMESTRAL"),N17/4+E50,IF(AND(N23="SEMESTRAL",J23="MENSUAL"),N17/6+E50,IF(AND(N23="SEMESTRAL",J23="TRIMESTRAL"),N17/2,IF(AND(N23="TRIMESTRAL",J23="MENSUAL"),N17/3+E50,IF(AND(N23="TRIMESTRAL",J23="TRIMESTRAL"),N17,IF(AND(N23="MENSUAL",J23="MENSUAL"),N17,"")))))))</f>
        <v/>
      </c>
      <c r="G50" s="55">
        <f>IF(AND(N23="ANUAL",J23="MENSUAL"),N17/12+F50,IF(AND(N23="ANUAL",J23="TRIMESTRAL"),N17/4+F50,IF(AND(N23="SEMESTRAL",J23="MENSUAL"),N17/6+F50,IF(AND(N23="SEMESTRAL",J23="TRIMESTRAL"),N17/2+F50,IF(AND(N23="TRIMESTRAL",J23="MENSUAL"),N17/3,IF(AND(N23="TRIMESTRAL",J23="TRIMESTRAL"),N17,IF(AND(N23="MENSUAL",J23="MENSUAL"),N17,"")))))))</f>
        <v/>
      </c>
      <c r="H50" s="55">
        <f>IF(AND($N$23="ANUAL",$J$23="MENSUAL"),$N$17/12+G50,IF(AND(N23="SEMESTRAL",J23="MENSUAL"),N17/6+G50,IF(AND(N23="TRIMESTRAL",J23="MENSUAL"),N17/3+G50,IF(AND(N23="MENSUAL",J23="MENSUAL"),N17,""))))</f>
        <v/>
      </c>
      <c r="I50" s="55">
        <f>IF(AND($N$23="ANUAL",$J$23="MENSUAL"),$N$17/12+H50,IF(AND(N23="SEMESTRAL",J23="MENSUAL"),N17/6+H50,IF(AND(N23="TRIMESTRAL",J23="MENSUAL"),N17/3+H50,IF(AND(N23="MENSUAL",J23="MENSUAL"),N17,""))))</f>
        <v/>
      </c>
      <c r="J50" s="55">
        <f>IF(AND($N$23="ANUAL",$J$23="MENSUAL"),$N$17/12+I50,IF(AND(N23="SEMESTRAL",J23="MENSUAL"),N17/6,IF(AND(N23="TRIMESTRAL",J23="MENSUAL"),N17/3,IF(AND(N23="MENSUAL",J23="MENSUAL"),N17,""))))</f>
        <v/>
      </c>
      <c r="K50" s="55">
        <f>IF(AND($N$23="ANUAL",$J$23="MENSUAL"),$N$17/12+J50,IF(AND(N23="SEMESTRAL",J23="MENSUAL"),N17/6+J50,IF(AND(N23="TRIMESTRAL",J23="MENSUAL"),N17/3+J50,IF(AND(N23="MENSUAL",J23="MENSUAL"),N17,""))))</f>
        <v/>
      </c>
      <c r="L50" s="55">
        <f>IF(AND($N$23="ANUAL",$J$23="MENSUAL"),$N$17/12+K50,IF(AND(N23="SEMESTRAL",J23="MENSUAL"),N17/6+K50,IF(AND(N23="TRIMESTRAL",J23="MENSUAL"),N17/3+K50,IF(AND(N23="MENSUAL",J23="MENSUAL"),N17,""))))</f>
        <v/>
      </c>
      <c r="M50" s="55">
        <f>IF(AND($N$23="ANUAL",$J$23="MENSUAL"),$N$17/12+L50,IF(AND(N23="SEMESTRAL",J23="MENSUAL"),N17/6+L50,IF(AND(N23="TRIMESTRAL",J23="MENSUAL"),N17/3,IF(AND(N23="MENSUAL",J23="MENSUAL"),N17,""))))</f>
        <v/>
      </c>
      <c r="N50" s="55">
        <f>IF(AND($N$23="ANUAL",$J$23="MENSUAL"),$N$17/12+M50,IF(AND(N23="SEMESTRAL",J23="MENSUAL"),N17/6+M50,IF(AND(N23="TRIMESTRAL",J23="MENSUAL"),N17/3+M50,IF(AND(N23="MENSUAL",J23="MENSUAL"),N17,""))))</f>
        <v/>
      </c>
      <c r="O50" s="55">
        <f>IF(AND($N$23="ANUAL",$J$23="MENSUAL"),$N$17/12+N50,IF(AND(N23="SEMESTRAL",J23="MENSUAL"),N17/6+N50,IF(AND(N23="TRIMESTRAL",J23="MENSUAL"),N17/3+N50,IF(AND(N23="MENSUAL",J23="MENSUAL"),N17,""))))</f>
        <v/>
      </c>
      <c r="P50" s="11" t="n"/>
    </row>
    <row r="51" customFormat="1" s="12">
      <c r="B51" s="11" t="n"/>
      <c r="C51" s="5" t="n"/>
      <c r="D51" s="5" t="n"/>
      <c r="E51" s="5" t="n"/>
      <c r="F51" s="5" t="n"/>
      <c r="G51" s="5" t="n"/>
      <c r="H51" s="5" t="n"/>
      <c r="I51" s="5" t="n"/>
      <c r="J51" s="5" t="n"/>
      <c r="K51" s="5" t="n"/>
      <c r="L51" s="5" t="n"/>
      <c r="M51" s="5" t="n"/>
      <c r="N51" s="5" t="n"/>
      <c r="O51" s="5" t="n"/>
      <c r="P51" s="11" t="n"/>
    </row>
    <row r="52" customFormat="1" s="14">
      <c r="A52" s="15" t="n"/>
      <c r="B52" s="1" t="n"/>
      <c r="C52" s="185" t="inlineStr">
        <is>
          <t>NIVEL DE SEGREGACIÓN *</t>
        </is>
      </c>
      <c r="D52" s="302" t="n"/>
      <c r="E52" s="302" t="n"/>
      <c r="F52" s="302" t="n"/>
      <c r="G52" s="302" t="n"/>
      <c r="H52" s="302" t="n"/>
      <c r="I52" s="302" t="n"/>
      <c r="J52" s="302" t="n"/>
      <c r="K52" s="302" t="n"/>
      <c r="L52" s="302" t="n"/>
      <c r="M52" s="302" t="n"/>
      <c r="N52" s="302" t="n"/>
      <c r="O52" s="319" t="n"/>
      <c r="P52" s="1" t="n"/>
      <c r="Q52" s="15" t="n"/>
      <c r="R52" s="15" t="n"/>
      <c r="S52" s="15" t="n"/>
      <c r="T52" s="15" t="n"/>
      <c r="U52" s="15" t="n"/>
      <c r="V52" s="15" t="n"/>
      <c r="W52" s="15" t="n"/>
      <c r="X52" s="15" t="n"/>
      <c r="Y52" s="15" t="n"/>
      <c r="Z52" s="15" t="n"/>
      <c r="AA52" s="15" t="n"/>
      <c r="AB52" s="15" t="n"/>
    </row>
    <row r="53" customFormat="1" s="14">
      <c r="A53" s="15" t="n"/>
      <c r="B53" s="1" t="n"/>
      <c r="C53" s="186" t="inlineStr">
        <is>
          <t>UNIDAD SEGREGADA (Ej. Facultad, Programa Académico, Área)</t>
        </is>
      </c>
      <c r="D53" s="352" t="n"/>
      <c r="E53" s="352" t="n"/>
      <c r="F53" s="353" t="n"/>
      <c r="G53" s="186" t="inlineStr">
        <is>
          <t>RESULTADO</t>
        </is>
      </c>
      <c r="H53" s="352" t="n"/>
      <c r="I53" s="352" t="n"/>
      <c r="J53" s="353" t="n"/>
      <c r="K53" s="186" t="inlineStr">
        <is>
          <t>ANALISIS DE DATOS SEGREGADO</t>
        </is>
      </c>
      <c r="L53" s="352" t="n"/>
      <c r="M53" s="352" t="n"/>
      <c r="N53" s="352" t="n"/>
      <c r="O53" s="353" t="n"/>
      <c r="P53" s="1" t="n"/>
      <c r="Q53" s="15" t="n"/>
      <c r="R53" s="15" t="n"/>
      <c r="S53" s="15" t="n"/>
      <c r="T53" s="15" t="n"/>
      <c r="U53" s="15" t="n"/>
      <c r="V53" s="15" t="n"/>
      <c r="W53" s="15" t="n"/>
      <c r="X53" s="15" t="n"/>
      <c r="Y53" s="15" t="n"/>
      <c r="Z53" s="15" t="n"/>
      <c r="AA53" s="15" t="n"/>
      <c r="AB53" s="15" t="n"/>
    </row>
    <row r="54" ht="33.6" customFormat="1" customHeight="1" s="14">
      <c r="A54" s="15" t="n"/>
      <c r="B54" s="1" t="n"/>
      <c r="C54" s="271" t="inlineStr">
        <is>
          <t>Administrativo</t>
        </is>
      </c>
      <c r="D54" s="352" t="n"/>
      <c r="E54" s="352" t="n"/>
      <c r="F54" s="353" t="n"/>
      <c r="G54" s="298">
        <f>26/26</f>
        <v/>
      </c>
      <c r="H54" s="355" t="n"/>
      <c r="I54" s="355" t="n"/>
      <c r="J54" s="356" t="n"/>
      <c r="K54" s="296" t="inlineStr">
        <is>
          <t>PRIMER SEMESTRE: De las 26 encuestas con puntaje =&gt;3, las 26 corresponden a personal administrativo, siendo un porcentaje del 100%.</t>
        </is>
      </c>
      <c r="L54" s="355" t="n"/>
      <c r="M54" s="355" t="n"/>
      <c r="N54" s="355" t="n"/>
      <c r="O54" s="356" t="n"/>
      <c r="P54" s="1" t="n"/>
      <c r="Q54" s="15" t="n"/>
      <c r="R54" s="15" t="n"/>
      <c r="S54" s="15" t="n"/>
      <c r="T54" s="15" t="n"/>
      <c r="U54" s="15" t="n"/>
      <c r="V54" s="15" t="n"/>
      <c r="W54" s="15" t="n"/>
      <c r="X54" s="15" t="n"/>
      <c r="Y54" s="15" t="n"/>
      <c r="Z54" s="15" t="n"/>
      <c r="AA54" s="15" t="n"/>
      <c r="AB54" s="15" t="n"/>
    </row>
    <row r="55" ht="38.4" customFormat="1" customHeight="1" s="14">
      <c r="A55" s="15" t="n"/>
      <c r="B55" s="1" t="n"/>
      <c r="C55" s="271" t="inlineStr">
        <is>
          <t>Gestor del Conocimiento</t>
        </is>
      </c>
      <c r="D55" s="352" t="n"/>
      <c r="E55" s="352" t="n"/>
      <c r="F55" s="353" t="n"/>
      <c r="G55" s="298" t="n">
        <v>0</v>
      </c>
      <c r="H55" s="355" t="n"/>
      <c r="I55" s="355" t="n"/>
      <c r="J55" s="356" t="n"/>
      <c r="K55" s="296" t="inlineStr">
        <is>
          <t>PRIMER SEMESTRE: De las 26 encuestas con puntaje =&gt;3, ninguna corresponde a participación de Gestores del Conocimiento.</t>
        </is>
      </c>
      <c r="L55" s="355" t="n"/>
      <c r="M55" s="355" t="n"/>
      <c r="N55" s="355" t="n"/>
      <c r="O55" s="356" t="n"/>
      <c r="P55" s="1" t="n"/>
      <c r="Q55" s="15" t="n"/>
      <c r="R55" s="15" t="n"/>
      <c r="S55" s="15" t="n"/>
      <c r="T55" s="15" t="n"/>
      <c r="U55" s="15" t="n"/>
      <c r="V55" s="15" t="n"/>
      <c r="W55" s="15" t="n"/>
      <c r="X55" s="15" t="n"/>
      <c r="Y55" s="15" t="n"/>
      <c r="Z55" s="15" t="n"/>
      <c r="AA55" s="15" t="n"/>
      <c r="AB55" s="15" t="n"/>
    </row>
    <row r="56" customFormat="1" s="14">
      <c r="A56" s="15" t="n"/>
      <c r="B56" s="1" t="n"/>
      <c r="C56" s="28" t="n"/>
      <c r="D56" s="19" t="n"/>
      <c r="E56" s="19" t="n"/>
      <c r="F56" s="19" t="n"/>
      <c r="G56" s="19" t="n"/>
      <c r="H56" s="19" t="n"/>
      <c r="I56" s="19" t="n"/>
      <c r="J56" s="19" t="n"/>
      <c r="K56" s="19" t="n"/>
      <c r="L56" s="19" t="n"/>
      <c r="M56" s="19" t="n"/>
      <c r="N56" s="19" t="n"/>
      <c r="O56" s="19" t="n"/>
      <c r="P56" s="1" t="n"/>
      <c r="Q56" s="15" t="n"/>
      <c r="R56" s="15" t="n"/>
      <c r="S56" s="15" t="n"/>
      <c r="T56" s="15" t="n"/>
      <c r="U56" s="15" t="n"/>
      <c r="V56" s="15" t="n"/>
      <c r="W56" s="15" t="n"/>
      <c r="X56" s="15" t="n"/>
      <c r="Y56" s="15" t="n"/>
      <c r="Z56" s="15" t="n"/>
      <c r="AA56" s="15" t="n"/>
      <c r="AB56" s="15" t="n"/>
    </row>
    <row r="57" customFormat="1" s="14">
      <c r="A57" s="15" t="n"/>
      <c r="B57" s="1" t="n"/>
      <c r="C57" s="28" t="n"/>
      <c r="D57" s="19" t="n"/>
      <c r="E57" s="19" t="n"/>
      <c r="F57" s="19" t="n"/>
      <c r="G57" s="19" t="n"/>
      <c r="H57" s="19" t="n"/>
      <c r="I57" s="19" t="n"/>
      <c r="J57" s="19" t="n"/>
      <c r="K57" s="19" t="n"/>
      <c r="L57" s="19" t="n"/>
      <c r="M57" s="19" t="n"/>
      <c r="N57" s="19" t="n"/>
      <c r="O57" s="19" t="n"/>
      <c r="P57" s="1" t="n"/>
      <c r="Q57" s="15" t="n"/>
      <c r="R57" s="15" t="n"/>
      <c r="S57" s="15" t="n"/>
      <c r="T57" s="15" t="n"/>
      <c r="U57" s="15" t="n"/>
      <c r="V57" s="15" t="n"/>
      <c r="W57" s="15" t="n"/>
      <c r="X57" s="15" t="n"/>
      <c r="Y57" s="15" t="n"/>
      <c r="Z57" s="15" t="n"/>
      <c r="AA57" s="15" t="n"/>
      <c r="AB57" s="15" t="n"/>
    </row>
    <row r="58" customFormat="1" s="14">
      <c r="A58" s="15" t="n"/>
      <c r="B58" s="1" t="n"/>
      <c r="C58" s="28" t="n"/>
      <c r="D58" s="19" t="n"/>
      <c r="E58" s="19" t="n"/>
      <c r="F58" s="19" t="n"/>
      <c r="G58" s="19" t="n"/>
      <c r="H58" s="19" t="n"/>
      <c r="I58" s="19" t="n"/>
      <c r="J58" s="19" t="n"/>
      <c r="K58" s="19" t="n"/>
      <c r="L58" s="19" t="n"/>
      <c r="M58" s="19" t="n"/>
      <c r="N58" s="19" t="n"/>
      <c r="O58" s="19" t="n"/>
      <c r="P58" s="1" t="n"/>
      <c r="Q58" s="15" t="n"/>
      <c r="R58" s="15" t="n"/>
      <c r="S58" s="15" t="n"/>
      <c r="T58" s="15" t="n"/>
      <c r="U58" s="15" t="n"/>
      <c r="V58" s="15" t="n"/>
      <c r="W58" s="15" t="n"/>
      <c r="X58" s="15" t="n"/>
      <c r="Y58" s="15" t="n"/>
      <c r="Z58" s="15" t="n"/>
      <c r="AA58" s="15" t="n"/>
      <c r="AB58" s="15" t="n"/>
    </row>
    <row r="61" customFormat="1" s="23">
      <c r="C61" s="22" t="n"/>
      <c r="D61" s="22" t="n"/>
      <c r="E61" s="22" t="n"/>
      <c r="F61" s="22" t="n"/>
      <c r="G61" s="22" t="n"/>
      <c r="H61" s="22" t="n"/>
      <c r="I61" s="22" t="n"/>
      <c r="J61" s="22" t="n"/>
      <c r="K61" s="22" t="n"/>
      <c r="L61" s="22" t="n"/>
      <c r="M61" s="22" t="n"/>
      <c r="N61" s="22" t="n"/>
      <c r="O61" s="22" t="n"/>
    </row>
    <row r="62" customFormat="1" s="23">
      <c r="C62" s="22" t="n"/>
      <c r="D62" s="22" t="n"/>
      <c r="E62" s="22" t="n"/>
      <c r="F62" s="22" t="n"/>
      <c r="G62" s="22" t="n"/>
      <c r="H62" s="22" t="n"/>
      <c r="I62" s="22" t="n"/>
      <c r="J62" s="22" t="n"/>
      <c r="K62" s="22" t="n"/>
      <c r="L62" s="22" t="n"/>
      <c r="M62" s="22" t="n"/>
      <c r="N62" s="22" t="n"/>
      <c r="O62" s="22" t="n"/>
    </row>
    <row r="63" customFormat="1" s="23">
      <c r="C63" s="22" t="n"/>
      <c r="D63" s="22" t="n"/>
      <c r="E63" s="22" t="n"/>
      <c r="F63" s="22" t="n"/>
      <c r="G63" s="22" t="n"/>
      <c r="H63" s="22" t="n"/>
      <c r="I63" s="22" t="n"/>
      <c r="J63" s="22" t="n"/>
      <c r="K63" s="22" t="n"/>
      <c r="L63" s="22" t="n"/>
      <c r="M63" s="22" t="n"/>
      <c r="N63" s="22" t="n"/>
      <c r="O63" s="22" t="n"/>
    </row>
    <row r="64" customFormat="1" s="23">
      <c r="C64" s="22" t="n"/>
      <c r="D64" s="22" t="n"/>
      <c r="E64" s="22" t="n"/>
      <c r="F64" s="22" t="n"/>
      <c r="G64" s="22" t="n"/>
      <c r="H64" s="22" t="n"/>
      <c r="I64" s="22" t="n"/>
      <c r="J64" s="22" t="n"/>
      <c r="K64" s="22" t="n"/>
      <c r="L64" s="22" t="n"/>
      <c r="M64" s="22" t="n"/>
      <c r="N64" s="22" t="n"/>
      <c r="O64" s="22" t="n"/>
    </row>
    <row r="65" customFormat="1" s="23">
      <c r="C65" s="22" t="n"/>
      <c r="D65" s="22" t="n"/>
      <c r="E65" s="22" t="n"/>
      <c r="F65" s="22" t="n"/>
      <c r="G65" s="22" t="n"/>
      <c r="H65" s="22" t="n"/>
      <c r="I65" s="22" t="n"/>
      <c r="J65" s="22" t="n"/>
      <c r="K65" s="22" t="n"/>
      <c r="L65" s="22" t="n"/>
      <c r="M65" s="22" t="n"/>
      <c r="N65" s="22" t="n"/>
      <c r="O65" s="22" t="n"/>
    </row>
    <row r="66" customFormat="1" s="23">
      <c r="C66" s="22" t="n"/>
      <c r="D66" s="22" t="n"/>
      <c r="E66" s="22" t="n"/>
      <c r="F66" s="22" t="n"/>
      <c r="G66" s="22" t="n"/>
      <c r="H66" s="22" t="n"/>
      <c r="I66" s="22" t="n"/>
      <c r="J66" s="22" t="n"/>
      <c r="K66" s="22" t="n"/>
      <c r="L66" s="22" t="n"/>
      <c r="M66" s="22" t="n"/>
      <c r="N66" s="22" t="n"/>
      <c r="O66" s="22" t="n"/>
    </row>
    <row r="67" customFormat="1" s="23">
      <c r="C67" s="22" t="n"/>
      <c r="D67" s="22" t="n"/>
      <c r="E67" s="22" t="n"/>
      <c r="F67" s="22" t="n"/>
      <c r="G67" s="24" t="inlineStr">
        <is>
          <t>Estratégico</t>
        </is>
      </c>
      <c r="H67" s="25" t="n"/>
      <c r="I67" s="25" t="n"/>
      <c r="J67" s="24" t="inlineStr">
        <is>
          <t>Eficacia</t>
        </is>
      </c>
      <c r="K67" s="22" t="n"/>
      <c r="L67" s="22" t="n"/>
      <c r="M67" s="22" t="n"/>
      <c r="N67" s="22" t="n"/>
      <c r="O67" s="22" t="n"/>
    </row>
    <row r="68" customFormat="1" s="23">
      <c r="C68" s="22" t="n"/>
      <c r="D68" s="22" t="n"/>
      <c r="E68" s="22" t="n"/>
      <c r="F68" s="22" t="n"/>
      <c r="G68" s="24" t="inlineStr">
        <is>
          <t>Misional</t>
        </is>
      </c>
      <c r="H68" s="25" t="n"/>
      <c r="I68" s="25" t="n"/>
      <c r="J68" s="24" t="inlineStr">
        <is>
          <t>Eficiencia</t>
        </is>
      </c>
      <c r="K68" s="22" t="n"/>
      <c r="L68" s="22" t="n"/>
      <c r="M68" s="22" t="n"/>
      <c r="N68" s="22" t="n"/>
      <c r="O68" s="22" t="n"/>
    </row>
    <row r="69" customFormat="1" s="23">
      <c r="C69" s="22" t="n"/>
      <c r="D69" s="22" t="n"/>
      <c r="E69" s="22" t="n"/>
      <c r="F69" s="22" t="n"/>
      <c r="G69" s="24" t="inlineStr">
        <is>
          <t>Apoyo</t>
        </is>
      </c>
      <c r="H69" s="25" t="n"/>
      <c r="I69" s="25" t="n"/>
      <c r="J69" s="24" t="inlineStr">
        <is>
          <t>Acreditación</t>
        </is>
      </c>
      <c r="K69" s="22" t="n"/>
      <c r="L69" s="22" t="n"/>
      <c r="M69" s="22" t="n"/>
      <c r="N69" s="22" t="n"/>
      <c r="O69" s="22" t="n"/>
    </row>
    <row r="70" customFormat="1" s="23">
      <c r="C70" s="22" t="n"/>
      <c r="D70" s="22" t="n"/>
      <c r="E70" s="22" t="n"/>
      <c r="F70" s="22" t="n"/>
      <c r="G70" s="24" t="inlineStr">
        <is>
          <t>Seguimiento, Medición, Análisis y Evaluación</t>
        </is>
      </c>
      <c r="H70" s="25" t="n"/>
      <c r="I70" s="25" t="n"/>
      <c r="J70" s="24" t="inlineStr">
        <is>
          <t>Positiva</t>
        </is>
      </c>
      <c r="K70" s="22" t="n"/>
      <c r="L70" s="22" t="n"/>
      <c r="M70" s="22" t="n"/>
      <c r="N70" s="22" t="n"/>
      <c r="O70" s="22" t="n"/>
    </row>
    <row r="71" customFormat="1" s="23">
      <c r="C71" s="22" t="n"/>
      <c r="D71" s="22" t="n"/>
      <c r="E71" s="22" t="n"/>
      <c r="F71" s="22" t="n"/>
      <c r="G71" s="24" t="inlineStr">
        <is>
          <t>Direccionamiento Estratégico</t>
        </is>
      </c>
      <c r="H71" s="25" t="n"/>
      <c r="I71" s="25" t="n"/>
      <c r="J71" s="24" t="inlineStr">
        <is>
          <t>Negativa</t>
        </is>
      </c>
      <c r="K71" s="22" t="n"/>
      <c r="L71" s="22" t="n"/>
      <c r="M71" s="22" t="n"/>
      <c r="N71" s="22" t="n"/>
      <c r="O71" s="22" t="n"/>
    </row>
    <row r="72" customFormat="1" s="23">
      <c r="C72" s="22" t="n"/>
      <c r="D72" s="22" t="n"/>
      <c r="E72" s="22" t="n"/>
      <c r="F72" s="22" t="n"/>
      <c r="G72" s="24" t="inlineStr">
        <is>
          <t>Planeación Institucional</t>
        </is>
      </c>
      <c r="H72" s="25" t="n"/>
      <c r="I72" s="25" t="n"/>
      <c r="J72" s="24" t="inlineStr">
        <is>
          <t>Por Unidad Regional</t>
        </is>
      </c>
      <c r="K72" s="22" t="n"/>
      <c r="L72" s="22" t="n"/>
      <c r="M72" s="22" t="n"/>
      <c r="N72" s="22" t="n"/>
      <c r="O72" s="22" t="n"/>
    </row>
    <row r="73" customFormat="1" s="23">
      <c r="C73" s="22" t="n"/>
      <c r="D73" s="22" t="n"/>
      <c r="E73" s="22" t="n"/>
      <c r="F73" s="22" t="n"/>
      <c r="G73" s="24" t="inlineStr">
        <is>
          <t>Proyectos Especiales y Relaciones Interinstitucionales</t>
        </is>
      </c>
      <c r="H73" s="25" t="n"/>
      <c r="I73" s="25" t="n"/>
      <c r="J73" s="24" t="inlineStr">
        <is>
          <t>Por Facultad</t>
        </is>
      </c>
      <c r="K73" s="22" t="n"/>
      <c r="L73" s="22" t="n"/>
      <c r="M73" s="22" t="n"/>
      <c r="N73" s="22" t="n"/>
      <c r="O73" s="22" t="n"/>
    </row>
    <row r="74" customFormat="1" s="23">
      <c r="C74" s="22" t="n"/>
      <c r="D74" s="22" t="n"/>
      <c r="E74" s="22" t="n"/>
      <c r="F74" s="22" t="n"/>
      <c r="G74" s="24" t="inlineStr">
        <is>
          <t>Sistemas Integrados</t>
        </is>
      </c>
      <c r="H74" s="25" t="n"/>
      <c r="I74" s="25" t="n"/>
      <c r="J74" s="24" t="inlineStr">
        <is>
          <t>Por Programa Académico</t>
        </is>
      </c>
      <c r="K74" s="22" t="n"/>
      <c r="L74" s="22" t="n"/>
      <c r="M74" s="22" t="n"/>
      <c r="N74" s="22" t="n"/>
      <c r="O74" s="22" t="n"/>
    </row>
    <row r="75" customFormat="1" s="23">
      <c r="C75" s="22" t="n"/>
      <c r="D75" s="22" t="n"/>
      <c r="E75" s="22" t="n"/>
      <c r="F75" s="22" t="n"/>
      <c r="G75" s="24" t="inlineStr">
        <is>
          <t>Autoevaluación y Acreditación</t>
        </is>
      </c>
      <c r="H75" s="25" t="n"/>
      <c r="I75" s="25" t="n"/>
      <c r="J75" s="24" t="inlineStr">
        <is>
          <t>Por área</t>
        </is>
      </c>
      <c r="K75" s="22" t="n"/>
      <c r="L75" s="22" t="n"/>
      <c r="M75" s="22" t="n"/>
      <c r="N75" s="22" t="n"/>
      <c r="O75" s="22" t="n"/>
    </row>
    <row r="76" customFormat="1" s="23">
      <c r="C76" s="22" t="n"/>
      <c r="D76" s="22" t="n"/>
      <c r="E76" s="22" t="n"/>
      <c r="F76" s="22" t="n"/>
      <c r="G76" s="24" t="inlineStr">
        <is>
          <t>Comunicaciones</t>
        </is>
      </c>
      <c r="H76" s="25" t="n"/>
      <c r="I76" s="25" t="n"/>
      <c r="J76" s="24" t="inlineStr">
        <is>
          <t>Por Laboratorio</t>
        </is>
      </c>
      <c r="K76" s="22" t="n"/>
      <c r="L76" s="22" t="n"/>
      <c r="M76" s="22" t="n"/>
      <c r="N76" s="22" t="n"/>
      <c r="O76" s="22" t="n"/>
    </row>
    <row r="77" customFormat="1" s="23">
      <c r="C77" s="22" t="n"/>
      <c r="D77" s="22" t="n"/>
      <c r="E77" s="22" t="n"/>
      <c r="F77" s="22" t="n"/>
      <c r="G77" s="24" t="inlineStr">
        <is>
          <t>Formación y Aprendizaje</t>
        </is>
      </c>
      <c r="H77" s="25" t="n"/>
      <c r="I77" s="25" t="n"/>
      <c r="J77" s="24" t="inlineStr">
        <is>
          <t>Otros</t>
        </is>
      </c>
      <c r="K77" s="22" t="n"/>
      <c r="L77" s="22" t="n"/>
      <c r="M77" s="22" t="n"/>
      <c r="N77" s="22" t="n"/>
      <c r="O77" s="22" t="n"/>
    </row>
    <row r="78" customFormat="1" s="23">
      <c r="C78" s="22" t="n"/>
      <c r="D78" s="22" t="n"/>
      <c r="E78" s="22" t="n"/>
      <c r="F78" s="22" t="n"/>
      <c r="G78" s="24" t="inlineStr">
        <is>
          <t>Ciencia, Tecnología e Innovación</t>
        </is>
      </c>
      <c r="H78" s="25" t="n"/>
      <c r="I78" s="25" t="n"/>
      <c r="J78" s="24" t="inlineStr">
        <is>
          <t>No Aplica</t>
        </is>
      </c>
      <c r="K78" s="22" t="n"/>
      <c r="L78" s="22" t="n"/>
      <c r="M78" s="22" t="n"/>
      <c r="N78" s="22" t="n"/>
      <c r="O78" s="22" t="n"/>
    </row>
    <row r="79">
      <c r="G79" s="24" t="inlineStr">
        <is>
          <t>Interacción Social Universitaria</t>
        </is>
      </c>
      <c r="H79" s="25" t="n"/>
      <c r="I79" s="25" t="n"/>
      <c r="J79" s="25" t="n"/>
      <c r="K79" s="22" t="n"/>
      <c r="L79" s="22" t="n"/>
    </row>
    <row r="80">
      <c r="G80" s="24" t="inlineStr">
        <is>
          <t>Bienestar Universitario</t>
        </is>
      </c>
      <c r="H80" s="25" t="n"/>
      <c r="I80" s="25" t="n"/>
      <c r="J80" s="25" t="n"/>
      <c r="K80" s="22" t="n"/>
      <c r="L80" s="22" t="n"/>
    </row>
    <row r="81">
      <c r="G81" s="24" t="inlineStr">
        <is>
          <t>Admisiones y Registro</t>
        </is>
      </c>
      <c r="H81" s="25" t="n"/>
      <c r="I81" s="25" t="n"/>
      <c r="J81" s="25" t="n"/>
      <c r="K81" s="22" t="n"/>
      <c r="L81" s="22" t="n"/>
    </row>
    <row r="82">
      <c r="G82" s="24" t="inlineStr">
        <is>
          <t>Graduados</t>
        </is>
      </c>
      <c r="H82" s="25" t="n"/>
      <c r="I82" s="25" t="n"/>
      <c r="J82" s="25" t="n"/>
      <c r="K82" s="22" t="n"/>
      <c r="L82" s="22" t="n"/>
    </row>
    <row r="83">
      <c r="G83" s="24" t="inlineStr">
        <is>
          <t>Dialogando con el Mundo</t>
        </is>
      </c>
      <c r="H83" s="25" t="n"/>
      <c r="I83" s="25" t="n"/>
      <c r="J83" s="25" t="n"/>
      <c r="K83" s="22" t="n"/>
      <c r="L83" s="22" t="n"/>
    </row>
    <row r="84">
      <c r="G84" s="24" t="inlineStr">
        <is>
          <t>Talento Humano</t>
        </is>
      </c>
      <c r="H84" s="25" t="n"/>
      <c r="I84" s="25" t="n"/>
      <c r="J84" s="25" t="n"/>
      <c r="K84" s="22" t="n"/>
      <c r="L84" s="22" t="n"/>
    </row>
    <row r="85">
      <c r="G85" s="24" t="inlineStr">
        <is>
          <t>Jurídica</t>
        </is>
      </c>
      <c r="H85" s="25" t="n"/>
      <c r="I85" s="25" t="n"/>
      <c r="J85" s="25" t="n"/>
      <c r="K85" s="22" t="n"/>
      <c r="L85" s="22" t="n"/>
    </row>
    <row r="86">
      <c r="G86" s="24" t="inlineStr">
        <is>
          <t>Financiera</t>
        </is>
      </c>
      <c r="H86" s="25" t="n"/>
      <c r="I86" s="25" t="n"/>
      <c r="J86" s="25" t="n"/>
      <c r="K86" s="22" t="n"/>
      <c r="L86" s="22" t="n"/>
    </row>
    <row r="87">
      <c r="G87" s="24" t="inlineStr">
        <is>
          <t>Sistemas y Tecnología</t>
        </is>
      </c>
      <c r="H87" s="25" t="n"/>
      <c r="I87" s="25" t="n"/>
      <c r="J87" s="25" t="n"/>
      <c r="K87" s="22" t="n"/>
      <c r="L87" s="22" t="n"/>
    </row>
    <row r="88">
      <c r="G88" s="24" t="inlineStr">
        <is>
          <t>Bienes y Servicios</t>
        </is>
      </c>
      <c r="H88" s="25" t="n"/>
      <c r="I88" s="25" t="n"/>
      <c r="J88" s="25" t="n"/>
      <c r="K88" s="22" t="n"/>
      <c r="L88" s="22" t="n"/>
    </row>
    <row r="89">
      <c r="G89" s="24" t="inlineStr">
        <is>
          <t>Documental</t>
        </is>
      </c>
      <c r="H89" s="25" t="n"/>
      <c r="I89" s="25" t="n"/>
      <c r="J89" s="25" t="n"/>
    </row>
    <row r="90">
      <c r="G90" s="24" t="inlineStr">
        <is>
          <t>Apoyo Académico</t>
        </is>
      </c>
      <c r="H90" s="25" t="n"/>
      <c r="I90" s="25" t="n"/>
      <c r="J90" s="25" t="n"/>
    </row>
    <row r="91">
      <c r="G91" s="24" t="inlineStr">
        <is>
          <t>Control Interno</t>
        </is>
      </c>
      <c r="H91" s="25" t="n"/>
      <c r="I91" s="25" t="n"/>
      <c r="J91" s="25" t="n"/>
    </row>
    <row r="92" customFormat="1" s="6">
      <c r="A92" s="7" t="n"/>
      <c r="B92" s="7" t="n"/>
      <c r="G92" s="24" t="inlineStr">
        <is>
          <t>Control Disciplinario</t>
        </is>
      </c>
      <c r="H92" s="25" t="n"/>
      <c r="I92" s="25" t="n"/>
      <c r="J92" s="25" t="n"/>
      <c r="P92" s="7" t="n"/>
      <c r="Q92" s="7" t="n"/>
      <c r="R92" s="7" t="n"/>
      <c r="S92" s="7" t="n"/>
      <c r="T92" s="7" t="n"/>
      <c r="U92" s="7" t="n"/>
      <c r="V92" s="7" t="n"/>
      <c r="W92" s="7" t="n"/>
      <c r="X92" s="7" t="n"/>
      <c r="Y92" s="7" t="n"/>
      <c r="Z92" s="7" t="n"/>
      <c r="AA92" s="7" t="n"/>
      <c r="AB92" s="7" t="n"/>
    </row>
    <row r="93" customFormat="1" s="6">
      <c r="A93" s="7" t="n"/>
      <c r="B93" s="7" t="n"/>
      <c r="G93" s="24" t="inlineStr">
        <is>
          <t>Servicio de Atención al Ciudadano</t>
        </is>
      </c>
      <c r="H93" s="25" t="n"/>
      <c r="I93" s="25" t="n"/>
      <c r="J93" s="25" t="n"/>
      <c r="P93" s="7" t="n"/>
      <c r="Q93" s="7" t="n"/>
      <c r="R93" s="7" t="n"/>
      <c r="S93" s="7" t="n"/>
      <c r="T93" s="7" t="n"/>
      <c r="U93" s="7" t="n"/>
      <c r="V93" s="7" t="n"/>
      <c r="W93" s="7" t="n"/>
      <c r="X93" s="7" t="n"/>
      <c r="Y93" s="7" t="n"/>
      <c r="Z93" s="7" t="n"/>
      <c r="AA93" s="7" t="n"/>
      <c r="AB93" s="7" t="n"/>
    </row>
  </sheetData>
  <sheetProtection selectLockedCells="1" selectUnlockedCells="0" algorithmName="SHA-512" sheet="1" objects="0" insertRows="1" insertHyperlinks="1" autoFilter="1" scenarios="0" formatColumns="0" deleteColumns="1" insertColumns="1" pivotTables="1" deleteRows="1" formatCells="0" saltValue="zCH18cBX6FIqhnFsCPuQGQ==" formatRows="0" sort="1" spinCount="100000" hashValue="0KI0kPL2in65O3JjJX6qe6DzmCirBxgNAi1ccgbujO3TPWO3yyyVqJHV0dfXSKNAwbVPaSxm5ds/hTFbWQYS9g=="/>
  <mergeCells count="69">
    <mergeCell ref="L17:M17"/>
    <mergeCell ref="C24:D24"/>
    <mergeCell ref="C52:O52"/>
    <mergeCell ref="J35:O40"/>
    <mergeCell ref="L23:M24"/>
    <mergeCell ref="J27:O27"/>
    <mergeCell ref="G55:J55"/>
    <mergeCell ref="N23:O24"/>
    <mergeCell ref="C14:D14"/>
    <mergeCell ref="M7:O7"/>
    <mergeCell ref="G54:J54"/>
    <mergeCell ref="K54:O54"/>
    <mergeCell ref="E5:L5"/>
    <mergeCell ref="E14:O14"/>
    <mergeCell ref="M6:O6"/>
    <mergeCell ref="H20:I22"/>
    <mergeCell ref="K55:O55"/>
    <mergeCell ref="C10:O11"/>
    <mergeCell ref="P27:P28"/>
    <mergeCell ref="C53:F53"/>
    <mergeCell ref="C20:D22"/>
    <mergeCell ref="J41:O41"/>
    <mergeCell ref="B2:C4"/>
    <mergeCell ref="E12:H12"/>
    <mergeCell ref="E7:L8"/>
    <mergeCell ref="P17:P18"/>
    <mergeCell ref="E19:F19"/>
    <mergeCell ref="G19:K19"/>
    <mergeCell ref="M8:O8"/>
    <mergeCell ref="E13:O13"/>
    <mergeCell ref="C15:O15"/>
    <mergeCell ref="J43:O43"/>
    <mergeCell ref="G18:K18"/>
    <mergeCell ref="H17:I17"/>
    <mergeCell ref="N17:O17"/>
    <mergeCell ref="C12:D12"/>
    <mergeCell ref="I12:J12"/>
    <mergeCell ref="K12:O12"/>
    <mergeCell ref="C45:O45"/>
    <mergeCell ref="J20:K22"/>
    <mergeCell ref="C18:D19"/>
    <mergeCell ref="E6:L6"/>
    <mergeCell ref="J42:O42"/>
    <mergeCell ref="J23:K24"/>
    <mergeCell ref="H23:I24"/>
    <mergeCell ref="J28:O33"/>
    <mergeCell ref="C26:O26"/>
    <mergeCell ref="C54:F54"/>
    <mergeCell ref="C5:D8"/>
    <mergeCell ref="C17:D17"/>
    <mergeCell ref="C27:I43"/>
    <mergeCell ref="C23:D23"/>
    <mergeCell ref="C55:F55"/>
    <mergeCell ref="C16:O16"/>
    <mergeCell ref="E24:G24"/>
    <mergeCell ref="N18:O19"/>
    <mergeCell ref="G53:J53"/>
    <mergeCell ref="C9:O9"/>
    <mergeCell ref="K53:O53"/>
    <mergeCell ref="E23:G23"/>
    <mergeCell ref="M5:O5"/>
    <mergeCell ref="L18:M19"/>
    <mergeCell ref="E17:G17"/>
    <mergeCell ref="L20:O20"/>
    <mergeCell ref="C13:D13"/>
    <mergeCell ref="E18:F18"/>
    <mergeCell ref="E20:G22"/>
    <mergeCell ref="J17:K17"/>
    <mergeCell ref="J34:O34"/>
  </mergeCells>
  <dataValidations count="5">
    <dataValidation sqref="E20:G22" showDropDown="0" showInputMessage="1" showErrorMessage="1" allowBlank="1" type="list">
      <formula1>$J$70:$J$71</formula1>
    </dataValidation>
    <dataValidation sqref="J20:K22" showDropDown="0" showInputMessage="1" showErrorMessage="1" allowBlank="1" type="list">
      <formula1>$J$72:$J$78</formula1>
    </dataValidation>
    <dataValidation sqref="J17:K17" showDropDown="0" showInputMessage="1" showErrorMessage="1" allowBlank="1" type="list">
      <formula1>$J$67:$J$69</formula1>
    </dataValidation>
    <dataValidation sqref="E13:O13" showDropDown="0" showInputMessage="1" showErrorMessage="1" allowBlank="1" type="list">
      <formula1>$G$72:$G$94</formula1>
    </dataValidation>
    <dataValidation sqref="E12:H12" showDropDown="0" showInputMessage="1" showErrorMessage="1" allowBlank="1" type="list">
      <formula1>$G$68:$G$71</formula1>
    </dataValidation>
  </dataValidations>
  <hyperlinks>
    <hyperlink ref="B2" location="'MATRIZ DE INDICADORES  2026'!A1" display="      REGRESAR"/>
  </hyperlinks>
  <pageMargins left="0.7" right="0.7" top="0.75" bottom="0.75" header="0.3" footer="0.3"/>
  <pageSetup orientation="landscape" paperSize="5" scale="74" fitToHeight="0"/>
  <drawing xmlns:r="http://schemas.openxmlformats.org/officeDocument/2006/relationships" r:id="rId1"/>
  <legacyDrawing xmlns:r="http://schemas.openxmlformats.org/officeDocument/2006/relationships" r:id="anysvml"/>
</worksheet>
</file>

<file path=xl/worksheets/sheet6.xml><?xml version="1.0" encoding="utf-8"?>
<worksheet xmlns="http://schemas.openxmlformats.org/spreadsheetml/2006/main">
  <sheetPr codeName="Hoja5">
    <tabColor rgb="FF0F3D38"/>
    <outlinePr summaryBelow="1" summaryRight="1"/>
    <pageSetUpPr/>
  </sheetPr>
  <dimension ref="B2:P29"/>
  <sheetViews>
    <sheetView topLeftCell="A16" zoomScale="70" zoomScaleNormal="70" zoomScaleSheetLayoutView="68" workbookViewId="0">
      <selection activeCell="D16" sqref="D16:D17"/>
    </sheetView>
  </sheetViews>
  <sheetFormatPr baseColWidth="10" defaultColWidth="11.44140625" defaultRowHeight="13.8"/>
  <cols>
    <col width="5.44140625" customWidth="1" style="1" min="1" max="1"/>
    <col width="13.44140625" customWidth="1" style="48" min="2" max="2"/>
    <col width="64" customWidth="1" style="49" min="3" max="3"/>
    <col width="34" customWidth="1" style="5" min="4" max="4"/>
    <col width="39.44140625" bestFit="1" customWidth="1" style="5" min="5" max="5"/>
    <col width="11.44140625" customWidth="1" style="1" min="6" max="16384"/>
  </cols>
  <sheetData>
    <row r="1" ht="14.4" customFormat="1" customHeight="1" s="37"/>
    <row r="2" ht="22.5" customFormat="1" customHeight="1" s="37">
      <c r="B2" s="277" t="n"/>
      <c r="C2" s="278" t="inlineStr">
        <is>
          <t>MACROPROCESO ESTRATÉGICO</t>
        </is>
      </c>
      <c r="D2" s="305" t="n"/>
      <c r="E2" s="36" t="inlineStr">
        <is>
          <t>CÓDIGO: ESGr027</t>
        </is>
      </c>
    </row>
    <row r="3" ht="24" customFormat="1" customHeight="1" s="37">
      <c r="B3" s="332" t="n"/>
      <c r="C3" s="278" t="inlineStr">
        <is>
          <t>PROCESO GESTIÓN SISTEMAS INTEGRADOS - CALIDAD</t>
        </is>
      </c>
      <c r="D3" s="305" t="n"/>
      <c r="E3" s="36" t="inlineStr">
        <is>
          <t>VERSIÓN: 10</t>
        </is>
      </c>
    </row>
    <row r="4" ht="16.5" customFormat="1" customHeight="1" s="37">
      <c r="B4" s="332" t="n"/>
      <c r="C4" s="278" t="inlineStr">
        <is>
          <t>MATRIZ Y FICHA DE MEDICIÓN DE INDICADORES Y SEGUIMIENTO A LOS PROCESOS DE GESTIÓN</t>
        </is>
      </c>
      <c r="D4" s="302" t="n"/>
      <c r="E4" s="36" t="inlineStr">
        <is>
          <t>VIGENCIA: 2026-02-26</t>
        </is>
      </c>
    </row>
    <row r="5" ht="15" customFormat="1" customHeight="1" s="37">
      <c r="B5" s="325" t="n"/>
      <c r="C5" s="310" t="n"/>
      <c r="D5" s="311" t="n"/>
      <c r="E5" s="36" t="inlineStr">
        <is>
          <t>PÁGINA: 5 de 5</t>
        </is>
      </c>
    </row>
    <row r="6" ht="14.4" customFormat="1" customHeight="1" s="37">
      <c r="B6" s="1" t="n"/>
      <c r="C6" s="1" t="n"/>
      <c r="D6" s="1" t="n"/>
      <c r="E6" s="1" t="n"/>
    </row>
    <row r="7" ht="14.4" customFormat="1" customHeight="1" s="37">
      <c r="B7" s="284" t="inlineStr">
        <is>
          <t>CONTROL DE ACTUALIZACIONES</t>
        </is>
      </c>
      <c r="C7" s="311" t="n"/>
      <c r="D7" s="311" t="n"/>
      <c r="E7" s="311" t="n"/>
    </row>
    <row r="8" ht="18" customHeight="1">
      <c r="B8" s="38" t="inlineStr">
        <is>
          <t>FECHA</t>
        </is>
      </c>
      <c r="C8" s="39" t="inlineStr">
        <is>
          <t>DESCRIPCIÓN DE LA ACTUALIZACIÓN</t>
        </is>
      </c>
      <c r="D8" s="39" t="inlineStr">
        <is>
          <t>RESPONSABLE</t>
        </is>
      </c>
      <c r="E8" s="39" t="inlineStr">
        <is>
          <t>CARGO</t>
        </is>
      </c>
    </row>
    <row r="9" ht="105.6" customHeight="1">
      <c r="B9" s="56" t="n">
        <v>44301</v>
      </c>
      <c r="C9" s="57" t="inlineStr">
        <is>
          <t>Se actualiza la frecuencia de medicion del indicador ATH-1, ajustandolo de manera semestral, ademas se implementa la segregacion para el indicador ATH-2</t>
        </is>
      </c>
      <c r="D9" s="58" t="n"/>
      <c r="E9" s="59" t="n"/>
    </row>
    <row r="10" ht="231" customHeight="1">
      <c r="B10" s="56" t="n">
        <v>45049</v>
      </c>
      <c r="C10" s="60" t="inlineStr">
        <is>
          <t>Durante la mesa de trabajo del 17 de marzo se presentaron los siguientes ajustes:
ATH-2: Teniendo en cuenta que la meta planteada para el último corte del año 2022 se cumplió, se incrementa a un 100%
ATH-3: Se incorpora un nuevo indicador evaluando la efectividad de la inducción al personal administrativo. 
La fórmula para medir es: (Suma total de los valores de los encuestados/Máximo puntaje posible obtenible del total de encuestas)*100
El 03 de mayo se estableció el indicador:
ATH-4: Se incorpora un nuevo indicador el Nivel de satisfacción de experiencia laboral en la Universidad. 
La fórmula para medir es: (# Encuesta de retiro con puntaje =&gt; a 3 / Encuestas de retiro Ejecutadas)*100</t>
        </is>
      </c>
      <c r="D10" s="58" t="inlineStr">
        <is>
          <t>Luz Etelvina Lozano Soto</t>
        </is>
      </c>
      <c r="E10" s="58" t="inlineStr">
        <is>
          <t>Directora de Talento Humano</t>
        </is>
      </c>
    </row>
    <row r="11" ht="27.6" customHeight="1">
      <c r="B11" s="56" t="n">
        <v>45149</v>
      </c>
      <c r="C11" s="61" t="inlineStr">
        <is>
          <t>Se incorpora Planificación de Actividades para cada Objetivo Específico</t>
        </is>
      </c>
      <c r="D11" s="58" t="inlineStr">
        <is>
          <t>Luz Etelvina Lozano Soto</t>
        </is>
      </c>
      <c r="E11" s="58" t="inlineStr">
        <is>
          <t>Directora de Talento Humano</t>
        </is>
      </c>
    </row>
    <row r="12" ht="281.25" customHeight="1">
      <c r="B12" s="56" t="n">
        <v>45439</v>
      </c>
      <c r="C12" s="62" t="inlineStr">
        <is>
          <t>Durante la mesa de trabajo del 27 de mayo se presentaron los siguientes ajustes: 
ATH-2 Efectividad en las Inducciones al Puesto de Trabajo: Se mantiene la meta del 100% teniendo en cuenta que es la máxima puntuación y al cierre del 2023 no se alcanzó la misma.
ATH-3 Efectividad en el cumplimiento de los objetivos de la inducción general al personal administrativo ocasional de nuevo ingreso: Se incrementa la meta de un 80% a un 85%. 
ATH-4 Nivel de satisfacción de experiencia laboral en la Universidad (Personal de planta): Se incrementa la meta de un 75% a un 80%.
Adicional, se ajusta la vigencia del Objetivo Específico de la siguiente manera: "Incrementar dos puntos porcentuales en el cumplimiento del Plan Estratégico para el año 2024, estableciendo como línea “estratégica” la adecuación del ciclo laboral (Ingreso, desarrollo y retiro) a fin de dar respuesta a los lineamientos establecidos a nivel nacional e institucional".</t>
        </is>
      </c>
      <c r="D12" s="58" t="inlineStr">
        <is>
          <t>Luz Etelvina Lozano Soto</t>
        </is>
      </c>
      <c r="E12" s="58" t="inlineStr">
        <is>
          <t>Directora de Talento Humano</t>
        </is>
      </c>
    </row>
    <row r="13" ht="82.8" customHeight="1">
      <c r="B13" s="56" t="n">
        <v>45498</v>
      </c>
      <c r="C13" s="62" t="inlineStr">
        <is>
          <t>Se ajusta el nombre del indicador ATH-3 de la siguiente manera: de "Efectividad en el cumplimiento de los objetivos de la inducción general al personal administrativo ocasional de nuevo ingreso" a "Efectividad en el cumplimiento de los objetivos de la inducción general al personal ocasional de nuevo ingreso"; adicional, se ajusta el origen de la base de datos.</t>
        </is>
      </c>
      <c r="D13" s="58" t="inlineStr">
        <is>
          <t>Luz Etelvina Lozano Soto</t>
        </is>
      </c>
      <c r="E13" s="58" t="inlineStr">
        <is>
          <t>Directora de Talento Humano</t>
        </is>
      </c>
    </row>
    <row r="14" ht="245.1" customHeight="1">
      <c r="B14" s="40" t="n">
        <v>45702</v>
      </c>
      <c r="C14" s="62" t="inlineStr">
        <is>
          <t>Durante las mesas de trabajo del 12 y 14 de febrero se presentaron los siguientes ajustes: 
ATH-2 Efectividad en las Inducciones al Puesto de Trabajo: Se mantiene la frecuencia de medición semestralmente y la meta del 100%, teniendo en cuenta que es la máxima puntuación y al cierre del 2024 no se alcanzó la misma. Por tal motivo, se incluirá en la encuesta un apartado de observaciones frente a la calificación menor a la propuesta de la fórmula del indicador; con base a la información consignada se remitirá informe o reporte de dichas observaciones a los superiores jerárquicos o jefes inmediatos. Así mismo, como mecanismo de control se estudiará la posibilidad de incluir dicho formulario a través de la herramienta Integradoc (LCTF-131).
ATH-3 Efectividad en el cumplimiento de los objetivos de la inducción general al personal administrativo ocasional de nuevo ingreso: Se mantiene la frecuencia de medición semestral y se incrementa la meta de un 85% a un 90%. Durante el desarrollo de la vigencia 2025, se realizará la petición a la OEVAD frente a la medición de la evaluación docente y administrativa con el propósito que esta dependa de su modalidad de contratación, además de los esfuerzos de actualización del curso de inducción a funcionarios. 
ATH-4 Nivel de satisfacción de experiencia laboral en la Universidad (Personal de planta): Se incrementa la meta de un 80% a un 85% y se mantiene la frecuencia de medición.
Adicional, se ajusta la vigencia y meta del Objetivo Específico de la siguiente manera: "Mantener el resultado porcentual obtenido en la vigencia 2024, en el cumplimiento del Plan Estratégico para el año 2025, estableciendo como línea “estratégica” la adecuación del ciclo laboral (Ingreso, desarrollo y retiro) a fin de dar respuesta a los lineamientos establecidos a nivel nacional e institucional".</t>
        </is>
      </c>
      <c r="D14" s="42" t="inlineStr">
        <is>
          <t>Luz Etelvina Lozano Soto</t>
        </is>
      </c>
      <c r="E14" s="42" t="inlineStr">
        <is>
          <t>Directora de Talento Humano</t>
        </is>
      </c>
    </row>
    <row r="15" ht="258.75" customHeight="1">
      <c r="B15" s="362" t="n"/>
      <c r="C15" s="325" t="n"/>
      <c r="D15" s="362" t="n"/>
      <c r="E15" s="362" t="n"/>
    </row>
    <row r="16" ht="195.6" customHeight="1">
      <c r="B16" s="40" t="n">
        <v>46071</v>
      </c>
      <c r="C16" s="62" t="inlineStr">
        <is>
          <t>Durante la mesa de trabajo del 18 de febrero se presentaron los siguientes ajustes: 
Se actualizan los frentes estratégicos en coherencia con el Plan de Acción del proceso y la nueva vigencia del Plan de Desarrollo. Asimismo, se armoniza la correlación del Frente Estratégico con el objetivo de Calidad, dado que el indicador de gestión, por su naturaleza, aporta directamente al logro de este, según corresponda.
Y para cada indicador se relacionan los siguientes ajustes:
ATH-2 Efectividad en las Inducciones al Puesto de Trabajo: Se mantiene la frecuencia de medición semestralmente y la meta del 100%, teniendo en cuenta que es la máxima puntuación y al cierre del 2025 no se alcanzó la misma. Por tal motivo, se ampliarán los tiempos para ejecutar la inducción.
ATH-3 Efectividad en el cumplimiento de los objetivos de la inducción general al personal administrativo ocasional de nuevo ingreso: Se mantiene la frecuencia de medición semestral y se incrementa la meta de un 90% a un 95%. Durante el desarrollo de la vigencia 2026, se realizará la petición a la Dirección de Sistemas y Tecnología para que sea ajustada la sección del tipo de usuario, toda vez que se encuentran funcionarios sin tipo o clasificación de usuario.
ATH-4 Nivel de satisfacción de experiencia laboral en la Universidad (Personal de planta): Se incrementa la meta de un 85% a un 95% y se mantiene la frecuencia de medición.
ATH-5: Se incorpora un nuevo indicador el "Nivel de satisfacción frente a las actividades de Bienestar Social Laboral". 
La meta inicia con un 60%, con frecuencia de medición Semestral-Semestral.
La fórmula para medir es: (# Encuestas de satisfacción de las actividades con puntaje =&gt;3 / Encuestas de satisfacción Ejecutadas)*100.
Adicional, se ajusta la vigencia y meta del Objetivo Específico de la siguiente manera: "Mantener el resultado porcentual obtenido en la vigencia 2025, en el cumplimiento del Plan Estratégico para el año 2026, estableciendo como línea “estratégica” la adecuación del ciclo laboral (Ingreso, desarrollo y retiro) a fin de dar respuesta a los lineamientos establecidos a nivel nacional e institucional.".</t>
        </is>
      </c>
      <c r="D16" s="42" t="inlineStr">
        <is>
          <t>Luz Etelvina Lozano Soto</t>
        </is>
      </c>
      <c r="E16" s="363" t="inlineStr">
        <is>
          <t>Directora de Talento Humano</t>
        </is>
      </c>
    </row>
    <row r="17" ht="388.8" customHeight="1">
      <c r="B17" s="362" t="n"/>
      <c r="C17" s="325" t="n"/>
      <c r="D17" s="362" t="n"/>
      <c r="E17" s="362" t="n"/>
    </row>
    <row r="18">
      <c r="B18" s="40" t="n">
        <v>46232</v>
      </c>
      <c r="C18" s="299" t="inlineStr">
        <is>
          <t>Se modifica el objetivo específico.</t>
        </is>
      </c>
      <c r="D18" s="42" t="inlineStr">
        <is>
          <t>Luz Etelvina Lozano Soto</t>
        </is>
      </c>
      <c r="E18" s="42" t="inlineStr">
        <is>
          <t>Directora de Talento Humano</t>
        </is>
      </c>
    </row>
    <row r="19">
      <c r="B19" s="43" t="n"/>
      <c r="C19" s="46" t="n"/>
      <c r="D19" s="44" t="n"/>
      <c r="E19" s="44" t="n"/>
    </row>
    <row r="20">
      <c r="B20" s="43" t="n"/>
      <c r="C20" s="46" t="n"/>
      <c r="D20" s="44" t="n"/>
      <c r="E20" s="44" t="n"/>
    </row>
    <row r="21">
      <c r="B21" s="40" t="n"/>
      <c r="C21" s="41" t="n"/>
      <c r="D21" s="42" t="n"/>
      <c r="E21" s="42" t="n"/>
    </row>
    <row r="22">
      <c r="B22" s="40" t="n"/>
      <c r="C22" s="45" t="n"/>
      <c r="D22" s="42" t="n"/>
      <c r="E22" s="42" t="n"/>
    </row>
    <row r="23" ht="16.5" customHeight="1">
      <c r="B23" s="40" t="n"/>
      <c r="C23" s="41" t="n"/>
      <c r="D23" s="42" t="n"/>
      <c r="E23" s="42" t="n"/>
    </row>
    <row r="26" ht="55.5" customHeight="1">
      <c r="B26" s="133" t="inlineStr">
        <is>
          <t xml:space="preserve">Diagonal 18 No. 20-29 Fusagasugá – Cundinamarca
Teléfono (601)  8281483 Línea Gratuita 018000180414
www.ucundinamarca.edu.co   E-mail:  info@ucundinamarca.edu.co
NIT: 890.680.062-2                                                                             </t>
        </is>
      </c>
      <c r="F26" s="47" t="n"/>
      <c r="G26" s="47" t="n"/>
      <c r="H26" s="47" t="n"/>
      <c r="I26" s="47" t="n"/>
      <c r="J26" s="47" t="n"/>
      <c r="K26" s="47" t="n"/>
      <c r="L26" s="47" t="n"/>
      <c r="M26" s="47" t="n"/>
      <c r="N26" s="47" t="n"/>
      <c r="O26" s="47" t="n"/>
      <c r="P26" s="47" t="n"/>
    </row>
    <row r="27" ht="14.25" customHeight="1">
      <c r="F27" s="50" t="n"/>
      <c r="G27" s="50" t="n"/>
      <c r="H27" s="50" t="n"/>
      <c r="I27" s="50" t="n"/>
      <c r="J27" s="50" t="n"/>
      <c r="K27" s="50" t="n"/>
      <c r="L27" s="50" t="n"/>
      <c r="M27" s="50" t="n"/>
      <c r="N27" s="50" t="n"/>
      <c r="O27" s="50" t="n"/>
      <c r="P27" s="50" t="n"/>
    </row>
    <row r="29" ht="39.75" customHeight="1">
      <c r="B29" s="276"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1v6RABB688I2GyAPb4T4zg==" formatRows="0" sort="0" spinCount="100000" hashValue="rWTYmfkcAFEb6hZra1iRp8szjBnVhxRG74ReaOG7vplrlN56EHDbLRHnUAvAOkaTVi66qO8g5BAVO3mhhs6xdg=="/>
  <mergeCells count="15">
    <mergeCell ref="B26:E26"/>
    <mergeCell ref="C4:D5"/>
    <mergeCell ref="C2:D2"/>
    <mergeCell ref="B2:B5"/>
    <mergeCell ref="C14:C15"/>
    <mergeCell ref="B29:E29"/>
    <mergeCell ref="B7:E7"/>
    <mergeCell ref="D16:D17"/>
    <mergeCell ref="B16:B17"/>
    <mergeCell ref="E16:E17"/>
    <mergeCell ref="C16:C17"/>
    <mergeCell ref="C3:D3"/>
    <mergeCell ref="D14:D15"/>
    <mergeCell ref="B14:B15"/>
    <mergeCell ref="E14:E15"/>
  </mergeCells>
  <pageMargins left="0.7" right="0.7" top="0.75" bottom="0.75" header="0.3" footer="0.3"/>
  <pageSetup orientation="portrait" paperSize="9" scale="48"/>
  <rowBreaks count="1" manualBreakCount="1">
    <brk id="25" min="0" max="5" man="1"/>
  </rowBreaks>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1:C4"/>
  <sheetViews>
    <sheetView workbookViewId="0">
      <selection activeCell="C2" sqref="C2"/>
    </sheetView>
  </sheetViews>
  <sheetFormatPr baseColWidth="10" defaultColWidth="11.44140625" defaultRowHeight="14.4"/>
  <cols>
    <col width="26.5546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2026-08-05T13:40:36Z</dcterms:modified>
  <cp:lastModifiedBy>Paola Andrea Martinez Borda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0x010100055FD01286F2FC409F25C3B5490AFAB1</vt:lpwstr>
  </property>
</Properties>
</file>