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5.xml" ContentType="application/vnd.openxmlformats-officedocument.drawing+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drawings/drawing6.xml" ContentType="application/vnd.openxmlformats-officedocument.drawing+xml"/>
  <Override PartName="/xl/comments/comment1.xml" ContentType="application/vnd.openxmlformats-officedocument.spreadsheetml.comments+xml"/>
  <Override PartName="/xl/worksheets/sheet14.xml" ContentType="application/vnd.openxmlformats-officedocument.spreadsheetml.worksheet+xml"/>
  <Override PartName="/xl/drawings/drawing7.xml" ContentType="application/vnd.openxmlformats-officedocument.drawing+xml"/>
  <Override PartName="/xl/comments/comment2.xml" ContentType="application/vnd.openxmlformats-officedocument.spreadsheetml.comments+xml"/>
  <Override PartName="/xl/worksheets/sheet15.xml" ContentType="application/vnd.openxmlformats-officedocument.spreadsheetml.worksheet+xml"/>
  <Override PartName="/xl/drawings/drawing8.xml" ContentType="application/vnd.openxmlformats-officedocument.drawing+xml"/>
  <Override PartName="/xl/worksheets/sheet16.xml" ContentType="application/vnd.openxmlformats-officedocument.spreadsheetml.worksheet+xml"/>
  <Override PartName="/xl/drawings/drawing9.xml" ContentType="application/vnd.openxmlformats-officedocument.drawing+xml"/>
  <Override PartName="/xl/comments/comment3.xml" ContentType="application/vnd.openxmlformats-officedocument.spreadsheetml.comments+xml"/>
  <Override PartName="/xl/worksheets/sheet17.xml" ContentType="application/vnd.openxmlformats-officedocument.spreadsheetml.worksheet+xml"/>
  <Override PartName="/xl/drawings/drawing10.xml" ContentType="application/vnd.openxmlformats-officedocument.drawing+xml"/>
  <Override PartName="/xl/worksheets/sheet18.xml" ContentType="application/vnd.openxmlformats-officedocument.spreadsheetml.worksheet+xml"/>
  <Override PartName="/xl/drawings/drawing11.xml" ContentType="application/vnd.openxmlformats-officedocument.drawing+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0" xWindow="-120" yWindow="-120" windowWidth="29040" windowHeight="15840" tabRatio="779" firstSheet="1" activeTab="1" autoFilterDateGrouping="1"/>
  </bookViews>
  <sheets>
    <sheet xmlns:r="http://schemas.openxmlformats.org/officeDocument/2006/relationships" name="ITEMS" sheetId="1" state="hidden" r:id="rId1"/>
    <sheet xmlns:r="http://schemas.openxmlformats.org/officeDocument/2006/relationships" name="INICIO" sheetId="2" state="visible" r:id="rId2"/>
    <sheet xmlns:r="http://schemas.openxmlformats.org/officeDocument/2006/relationships" name="INICIO (2)" sheetId="3" state="visible" r:id="rId3"/>
    <sheet xmlns:r="http://schemas.openxmlformats.org/officeDocument/2006/relationships" name="ESTRATÉGICOS" sheetId="4" state="hidden" r:id="rId4"/>
    <sheet xmlns:r="http://schemas.openxmlformats.org/officeDocument/2006/relationships" name="CORRUPCIÓN" sheetId="5" state="hidden" r:id="rId5"/>
    <sheet xmlns:r="http://schemas.openxmlformats.org/officeDocument/2006/relationships" name="Hoja3" sheetId="6" state="hidden" r:id="rId6"/>
    <sheet xmlns:r="http://schemas.openxmlformats.org/officeDocument/2006/relationships" name="Hoja5" sheetId="7" state="hidden" r:id="rId7"/>
    <sheet xmlns:r="http://schemas.openxmlformats.org/officeDocument/2006/relationships" name="Hoja6" sheetId="8" state="hidden" r:id="rId8"/>
    <sheet xmlns:r="http://schemas.openxmlformats.org/officeDocument/2006/relationships" name="Hoja7" sheetId="9" state="hidden" r:id="rId9"/>
    <sheet xmlns:r="http://schemas.openxmlformats.org/officeDocument/2006/relationships" name="MATRIZ SGSI" sheetId="10" state="hidden" r:id="rId10"/>
    <sheet xmlns:r="http://schemas.openxmlformats.org/officeDocument/2006/relationships" name="CRITERIOS" sheetId="11" state="hidden" r:id="rId11"/>
    <sheet xmlns:r="http://schemas.openxmlformats.org/officeDocument/2006/relationships" name="Hoja1" sheetId="12" state="hidden" r:id="rId12"/>
    <sheet xmlns:r="http://schemas.openxmlformats.org/officeDocument/2006/relationships" name="IDENTIFICACIÓN DOFA" sheetId="13" state="visible" r:id="rId13"/>
    <sheet xmlns:r="http://schemas.openxmlformats.org/officeDocument/2006/relationships" name="CRUCE RIESGOS" sheetId="14" state="visible" r:id="rId14"/>
    <sheet xmlns:r="http://schemas.openxmlformats.org/officeDocument/2006/relationships" name="MAPA RIESGOS" sheetId="15" state="visible" r:id="rId15"/>
    <sheet xmlns:r="http://schemas.openxmlformats.org/officeDocument/2006/relationships" name="CRUCE OPORTUNIDADES" sheetId="16" state="visible" r:id="rId16"/>
    <sheet xmlns:r="http://schemas.openxmlformats.org/officeDocument/2006/relationships" name="MAPA OPORTUNIDADES" sheetId="17" state="visible" r:id="rId17"/>
    <sheet xmlns:r="http://schemas.openxmlformats.org/officeDocument/2006/relationships" name="ACTUALIZACIONES" sheetId="18" state="visible" r:id="rId18"/>
    <sheet xmlns:r="http://schemas.openxmlformats.org/officeDocument/2006/relationships" name="Hoja4" sheetId="19" state="hidden" r:id="rId19"/>
    <sheet xmlns:r="http://schemas.openxmlformats.org/officeDocument/2006/relationships" name="Hoja2" sheetId="20" state="hidden" r:id="rId20"/>
  </sheets>
  <externalReferences>
    <externalReference xmlns:r="http://schemas.openxmlformats.org/officeDocument/2006/relationships" r:id="rId21"/>
    <externalReference xmlns:r="http://schemas.openxmlformats.org/officeDocument/2006/relationships" r:id="rId22"/>
    <externalReference xmlns:r="http://schemas.openxmlformats.org/officeDocument/2006/relationships" r:id="rId23"/>
    <externalReference xmlns:r="http://schemas.openxmlformats.org/officeDocument/2006/relationships" r:id="rId24"/>
  </externalReferences>
  <definedNames>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Causafactor3">'[2]Explicación de los campos'!$B$2:$B$9</definedName>
    <definedName name="ControlTipo">[2]Hoja2!$AI$3:$AI$6</definedName>
    <definedName name="Departamentos">#REF!</definedName>
    <definedName name="Fuentes">#REF!</definedName>
    <definedName name="Indicadores">#REF!</definedName>
    <definedName name="Objetivos">OFFSET(#REF!,0,0,COUNTA(#REF!)-1,1)</definedName>
    <definedName name="Posibilidad">[2]Hoja2!$H$3:$H$7</definedName>
    <definedName name="RiesgoClase3">'[2]Explicación de los campos'!$G$2:$G$8</definedName>
    <definedName name="SiNo">[2]Hoja2!$AK$3:$AK$4</definedName>
    <definedName name="A_Obj1" localSheetId="4">OFFSET(#REF!,0,0,COUNTA(#REF!)-1,1)</definedName>
    <definedName name="A_Obj2" localSheetId="4">OFFSET(#REF!,0,0,COUNTA(#REF!)-1,1)</definedName>
    <definedName name="A_Obj3" localSheetId="4">OFFSET(#REF!,0,0,COUNTA(#REF!)-1,1)</definedName>
    <definedName name="A_Obj4" localSheetId="4">OFFSET(#REF!,0,0,COUNTA(#REF!)-1,1)</definedName>
    <definedName name="Acc_1" localSheetId="4">#REF!</definedName>
    <definedName name="Acc_2" localSheetId="4">#REF!</definedName>
    <definedName name="Acc_3" localSheetId="4">#REF!</definedName>
    <definedName name="Acc_4" localSheetId="4">#REF!</definedName>
    <definedName name="Acc_5" localSheetId="4">#REF!</definedName>
    <definedName name="Acc_6" localSheetId="4">#REF!</definedName>
    <definedName name="Acc_7" localSheetId="4">#REF!</definedName>
    <definedName name="Acc_8" localSheetId="4">#REF!</definedName>
    <definedName name="Acc_9" localSheetId="4">#REF!</definedName>
    <definedName name="Causafactor3" localSheetId="4">'[1]Explicación de los campos'!$B$2:$B$9</definedName>
    <definedName name="ControlTipo" localSheetId="4">[1]Hoja2!$AI$3:$AI$6</definedName>
    <definedName name="Departamentos" localSheetId="4">#REF!</definedName>
    <definedName name="Fuentes" localSheetId="4">#REF!</definedName>
    <definedName name="Indicadores" localSheetId="4">#REF!</definedName>
    <definedName name="Objetivos" localSheetId="4">OFFSET(#REF!,0,0,COUNTA(#REF!)-1,1)</definedName>
    <definedName name="Posibilidad" localSheetId="4">[1]Hoja2!$H$3:$H$7</definedName>
    <definedName name="RiesgoClase3" localSheetId="4">'[1]Explicación de los campos'!$G$2:$G$8</definedName>
    <definedName name="SiNo" localSheetId="4">[1]Hoja2!$AK$3:$AK$4</definedName>
    <definedName name="OLE_LINK1" localSheetId="12">'IDENTIFICACIÓN DOFA'!#REF!</definedName>
    <definedName name="_xlnm.Print_Area" localSheetId="13">'CRUCE RIESGOS'!$A$1:$T$56</definedName>
    <definedName name="_xlnm._FilterDatabase" localSheetId="15" hidden="1">'CRUCE OPORTUNIDADES'!$A$9:$AT$109</definedName>
    <definedName name="OLE_LINK2" localSheetId="17">ACTUALIZACIONES!$A$1</definedName>
    <definedName name="_xlnm.Print_Area" localSheetId="17">'ACTUALIZACIONES'!$A$1:$F$56</definedName>
  </definedNames>
  <calcPr calcId="191028" fullCalcOnLoad="1"/>
</workbook>
</file>

<file path=xl/styles.xml><?xml version="1.0" encoding="utf-8"?>
<styleSheet xmlns="http://schemas.openxmlformats.org/spreadsheetml/2006/main">
  <numFmts count="1">
    <numFmt numFmtId="164" formatCode="_-&quot;$&quot;* #,##0.00_-;\-&quot;$&quot;* #,##0.00_-;_-&quot;$&quot;* &quot;-&quot;??_-;_-@_-"/>
  </numFmts>
  <fonts count="78">
    <font>
      <name val="Calibri"/>
      <family val="2"/>
      <color theme="1"/>
      <sz val="11"/>
      <scheme val="minor"/>
    </font>
    <font>
      <name val="Calibri"/>
      <family val="2"/>
      <b val="1"/>
      <color theme="1"/>
      <sz val="11"/>
      <scheme val="minor"/>
    </font>
    <font>
      <name val="Arial"/>
      <family val="2"/>
      <color theme="0"/>
      <sz val="11"/>
    </font>
    <font>
      <name val="Calibri"/>
      <family val="2"/>
      <sz val="11"/>
      <scheme val="minor"/>
    </font>
    <font>
      <name val="Arial"/>
      <family val="2"/>
      <b val="1"/>
      <color theme="0"/>
      <sz val="11"/>
    </font>
    <font>
      <name val="Calibri"/>
      <family val="2"/>
      <color theme="0" tint="-0.1499984740745262"/>
      <sz val="11"/>
      <scheme val="minor"/>
    </font>
    <font>
      <name val="Arial"/>
      <family val="2"/>
      <color theme="1"/>
      <sz val="11"/>
    </font>
    <font>
      <name val="Arial"/>
      <family val="2"/>
      <color theme="0" tint="-0.1499984740745262"/>
      <sz val="11"/>
    </font>
    <font>
      <name val="Arial"/>
      <family val="2"/>
      <b val="1"/>
      <color theme="0"/>
      <sz val="22"/>
    </font>
    <font>
      <name val="Arial"/>
      <family val="2"/>
      <color theme="0"/>
      <sz val="14"/>
    </font>
    <font>
      <name val="Arial"/>
      <family val="2"/>
      <color theme="1"/>
      <sz val="9"/>
    </font>
    <font>
      <name val="Arial"/>
      <family val="2"/>
      <sz val="9"/>
    </font>
    <font>
      <name val="Arial"/>
      <family val="2"/>
      <color theme="0"/>
      <sz val="10"/>
    </font>
    <font>
      <name val="Arial"/>
      <family val="2"/>
      <color theme="0"/>
      <sz val="9"/>
    </font>
    <font>
      <name val="Arial"/>
      <family val="2"/>
      <color theme="0"/>
      <sz val="8"/>
    </font>
    <font>
      <name val="Tahoma"/>
      <family val="2"/>
      <color theme="1"/>
      <sz val="9"/>
    </font>
    <font>
      <name val="Tahoma"/>
      <family val="2"/>
      <sz val="9"/>
    </font>
    <font>
      <name val="Cambria"/>
      <family val="1"/>
      <color theme="1"/>
      <sz val="12"/>
    </font>
    <font>
      <name val="Tahoma"/>
      <family val="2"/>
      <b val="1"/>
      <color indexed="81"/>
      <sz val="11"/>
    </font>
    <font>
      <name val="Tahoma"/>
      <family val="2"/>
      <color indexed="81"/>
      <sz val="11"/>
    </font>
    <font>
      <name val="Tahoma"/>
      <family val="2"/>
      <color indexed="81"/>
      <sz val="12"/>
    </font>
    <font>
      <name val="Arial"/>
      <family val="2"/>
      <b val="1"/>
      <sz val="12"/>
    </font>
    <font>
      <name val="Arial"/>
      <family val="2"/>
      <b val="1"/>
      <color theme="0"/>
      <sz val="12"/>
    </font>
    <font>
      <name val="Calibri"/>
      <family val="2"/>
      <color theme="0" tint="-0.1499984740745262"/>
      <sz val="12"/>
      <scheme val="minor"/>
    </font>
    <font>
      <name val="Calibri"/>
      <family val="2"/>
      <color theme="1"/>
      <sz val="12"/>
      <scheme val="minor"/>
    </font>
    <font>
      <name val="Arial"/>
      <family val="2"/>
      <color theme="0"/>
      <sz val="12"/>
    </font>
    <font>
      <name val="Arial"/>
      <family val="2"/>
      <color rgb="FF000000"/>
      <sz val="11"/>
    </font>
    <font>
      <name val="Arial"/>
      <family val="2"/>
      <b val="1"/>
      <color theme="0"/>
      <sz val="14"/>
    </font>
    <font>
      <name val="Arial"/>
      <family val="2"/>
      <i val="1"/>
      <color theme="1"/>
      <sz val="11"/>
    </font>
    <font>
      <name val="Arial"/>
      <family val="2"/>
      <b val="1"/>
      <color theme="1"/>
      <sz val="11"/>
    </font>
    <font>
      <name val="Arial"/>
      <family val="2"/>
      <color rgb="FF000000"/>
      <sz val="10"/>
    </font>
    <font>
      <name val="Arial"/>
      <family val="2"/>
      <b val="1"/>
      <i val="1"/>
      <color theme="1"/>
      <sz val="11"/>
    </font>
    <font>
      <name val="Arial"/>
      <family val="2"/>
      <b val="1"/>
      <color rgb="FF000000"/>
      <sz val="11"/>
    </font>
    <font>
      <name val="Calibri"/>
      <family val="2"/>
      <color theme="1"/>
      <sz val="11"/>
      <scheme val="minor"/>
    </font>
    <font>
      <name val="Arial"/>
      <family val="2"/>
      <sz val="11"/>
    </font>
    <font>
      <name val="Arial"/>
      <family val="2"/>
      <b val="1"/>
      <color theme="1"/>
      <sz val="12"/>
    </font>
    <font>
      <name val="Arial"/>
      <family val="2"/>
      <b val="1"/>
      <color theme="1"/>
      <sz val="14"/>
    </font>
    <font>
      <name val="Calibri"/>
      <family val="2"/>
      <b val="1"/>
      <color theme="1"/>
      <sz val="24"/>
      <scheme val="minor"/>
    </font>
    <font>
      <name val="Calibri"/>
      <family val="2"/>
      <color theme="10"/>
      <sz val="11"/>
      <u val="single"/>
      <scheme val="minor"/>
    </font>
    <font>
      <name val="Calibri"/>
      <family val="2"/>
      <b val="1"/>
      <sz val="11"/>
      <scheme val="minor"/>
    </font>
    <font>
      <name val="Calibri"/>
      <family val="2"/>
      <b val="1"/>
      <sz val="6"/>
      <scheme val="minor"/>
    </font>
    <font>
      <name val="Calibri"/>
      <family val="2"/>
      <b val="1"/>
      <color theme="1"/>
      <sz val="20"/>
      <scheme val="minor"/>
    </font>
    <font>
      <name val="Arial"/>
      <family val="2"/>
      <b val="1"/>
      <sz val="14"/>
    </font>
    <font>
      <name val="Calibri"/>
      <family val="2"/>
      <color rgb="FF000000"/>
      <sz val="11"/>
      <scheme val="minor"/>
    </font>
    <font>
      <name val="Arial"/>
      <family val="2"/>
      <b val="1"/>
      <sz val="11"/>
    </font>
    <font>
      <name val="Calibri"/>
      <family val="2"/>
      <color theme="0"/>
      <sz val="11"/>
      <scheme val="minor"/>
    </font>
    <font>
      <name val="Calibri"/>
      <family val="2"/>
      <b val="1"/>
      <color theme="0"/>
      <sz val="12"/>
      <scheme val="minor"/>
    </font>
    <font>
      <name val="Calibri"/>
      <family val="2"/>
      <color theme="0"/>
      <sz val="12"/>
      <scheme val="minor"/>
    </font>
    <font>
      <name val="Arial"/>
      <family val="2"/>
      <b val="1"/>
      <color theme="0"/>
      <sz val="10"/>
    </font>
    <font>
      <name val="Arial"/>
      <family val="2"/>
      <color theme="1"/>
      <sz val="12"/>
    </font>
    <font>
      <name val="Arial"/>
      <family val="2"/>
      <b val="1"/>
      <color theme="1"/>
      <sz val="10"/>
    </font>
    <font>
      <name val="Arial"/>
      <family val="2"/>
      <sz val="10"/>
    </font>
    <font>
      <name val="Arial"/>
      <family val="2"/>
      <color theme="1"/>
      <sz val="10"/>
    </font>
    <font>
      <name val="Arial"/>
      <family val="2"/>
      <b val="1"/>
      <sz val="10"/>
    </font>
    <font>
      <name val="Century Gothic"/>
      <family val="2"/>
      <color theme="1"/>
      <sz val="11"/>
    </font>
    <font>
      <name val="Century Gothic"/>
      <family val="2"/>
      <b val="1"/>
      <color theme="1"/>
      <sz val="11"/>
    </font>
    <font>
      <name val="Arial"/>
      <family val="2"/>
      <b val="1"/>
      <color theme="1"/>
      <sz val="16"/>
    </font>
    <font>
      <name val="Arial"/>
      <family val="2"/>
      <b val="1"/>
      <i val="1"/>
      <color rgb="FF007B3E"/>
      <sz val="11"/>
    </font>
    <font>
      <name val="Arial"/>
      <family val="2"/>
      <i val="1"/>
      <color rgb="FF007B3E"/>
      <sz val="11"/>
    </font>
    <font>
      <name val="Arial"/>
      <family val="2"/>
      <color rgb="FFFF0000"/>
      <sz val="11"/>
    </font>
    <font>
      <name val="Arial"/>
      <family val="2"/>
      <b val="1"/>
      <i val="1"/>
      <color theme="0"/>
      <sz val="12"/>
    </font>
    <font>
      <name val="Calibri"/>
      <family val="2"/>
      <color theme="0"/>
      <sz val="11"/>
      <u val="single"/>
      <scheme val="minor"/>
    </font>
    <font>
      <name val="Century Gothic"/>
      <family val="2"/>
      <b val="1"/>
      <color theme="1"/>
      <sz val="24"/>
    </font>
    <font>
      <name val="Arial"/>
      <family val="2"/>
      <b val="1"/>
      <color rgb="FF292929"/>
      <sz val="11"/>
    </font>
    <font>
      <name val="Century Gothic"/>
      <family val="2"/>
      <b val="1"/>
      <color theme="0"/>
      <sz val="10"/>
      <u val="single"/>
    </font>
    <font>
      <name val="Arial"/>
      <family val="2"/>
      <color theme="1"/>
      <sz val="11"/>
      <u val="single"/>
    </font>
    <font>
      <name val="Arial"/>
      <family val="2"/>
      <b val="1"/>
      <color theme="1"/>
      <sz val="11"/>
      <u val="single"/>
    </font>
    <font>
      <name val="Arial"/>
      <family val="2"/>
      <b val="1"/>
      <color rgb="FFFF0000"/>
      <sz val="10"/>
    </font>
    <font>
      <name val="Arial"/>
      <family val="2"/>
      <b val="1"/>
      <color rgb="FF0070C0"/>
      <sz val="10"/>
    </font>
    <font>
      <name val="Arial"/>
      <family val="2"/>
      <b val="1"/>
      <color rgb="FF292929"/>
      <sz val="9"/>
    </font>
    <font>
      <name val="Arial"/>
      <family val="2"/>
      <color rgb="FF000000"/>
      <sz val="10.5"/>
    </font>
    <font>
      <name val="Arial MT"/>
      <color rgb="FF000000"/>
      <sz val="10.5"/>
    </font>
    <font>
      <name val="Arial"/>
      <charset val="1"/>
      <family val="2"/>
      <color rgb="FF000000"/>
      <sz val="10.5"/>
    </font>
    <font>
      <name val="Century Gothic"/>
      <family val="2"/>
      <color rgb="FF000000"/>
      <sz val="12"/>
    </font>
    <font>
      <name val="Arial"/>
      <family val="2"/>
      <color rgb="FFFF0000"/>
      <sz val="10"/>
    </font>
    <font>
      <name val="Arial"/>
      <charset val="1"/>
      <family val="2"/>
      <color rgb="FF000000"/>
      <sz val="11"/>
    </font>
    <font>
      <name val="Tahoma"/>
      <family val="2"/>
      <color indexed="81"/>
      <sz val="9"/>
    </font>
    <font>
      <name val="Tahoma"/>
      <family val="2"/>
      <b val="1"/>
      <color indexed="81"/>
      <sz val="9"/>
    </font>
  </fonts>
  <fills count="27">
    <fill>
      <patternFill/>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theme="6" tint="0.5999938962981048"/>
        <bgColor indexed="64"/>
      </patternFill>
    </fill>
    <fill>
      <patternFill patternType="solid">
        <fgColor rgb="FFFFFFFF"/>
        <bgColor rgb="FF000000"/>
      </patternFill>
    </fill>
    <fill>
      <patternFill patternType="solid">
        <fgColor theme="0"/>
        <bgColor rgb="FF000000"/>
      </patternFill>
    </fill>
    <fill>
      <patternFill patternType="solid">
        <fgColor theme="2" tint="-0.249977111117893"/>
        <bgColor indexed="64"/>
      </patternFill>
    </fill>
  </fills>
  <borders count="85">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theme="1" tint="0.249977111117893"/>
      </left>
      <right/>
      <top style="thin">
        <color rgb="FF4B514E"/>
      </top>
      <bottom style="thin">
        <color rgb="FF4B514E"/>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rgb="FF4B514E"/>
      </left>
      <right style="thin">
        <color rgb="FF4B514E"/>
      </right>
      <top/>
      <bottom/>
      <diagonal/>
    </border>
    <border>
      <left/>
      <right/>
      <top/>
      <bottom style="thin">
        <color rgb="FF4B514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1" tint="0.249977111117893"/>
      </left>
      <right/>
      <top/>
      <bottom style="thin">
        <color rgb="FF4B514E"/>
      </bottom>
      <diagonal/>
    </border>
    <border>
      <left style="thin">
        <color rgb="FF000000"/>
      </left>
      <right style="thin">
        <color rgb="FF000000"/>
      </right>
      <top style="thin">
        <color rgb="FF000000"/>
      </top>
      <bottom style="thin">
        <color rgb="FF000000"/>
      </bottom>
      <diagonal/>
    </border>
    <border>
      <left/>
      <right/>
      <top style="thin">
        <color rgb="FF4B514E"/>
      </top>
      <bottom/>
      <diagonal/>
    </border>
    <border>
      <left style="thin">
        <color rgb="FF4B514E"/>
      </left>
      <right style="thin">
        <color rgb="FF4B514E"/>
      </right>
      <top style="thin">
        <color rgb="FF4B514E"/>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rgb="FF4B514E"/>
      </top>
      <bottom/>
      <diagonal/>
    </border>
    <border>
      <left/>
      <right style="thin">
        <color indexed="64"/>
      </right>
      <top style="thin">
        <color rgb="FF4B514E"/>
      </top>
      <bottom style="thin">
        <color rgb="FF4B514E"/>
      </bottom>
      <diagonal/>
    </border>
    <border>
      <left/>
      <right/>
      <top style="thin">
        <color rgb="FF4E4B48"/>
      </top>
      <bottom/>
      <diagonal/>
    </border>
    <border>
      <left/>
      <right style="thin">
        <color rgb="FF4E4B48"/>
      </right>
      <top style="thin">
        <color rgb="FF4E4B48"/>
      </top>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5">
    <xf numFmtId="0" fontId="33" fillId="0" borderId="0"/>
    <xf numFmtId="0" fontId="38" fillId="0" borderId="0"/>
    <xf numFmtId="9" fontId="33" fillId="0" borderId="0"/>
    <xf numFmtId="0" fontId="51" fillId="0" borderId="0"/>
    <xf numFmtId="164" fontId="33" fillId="0" borderId="0"/>
  </cellStyleXfs>
  <cellXfs count="826">
    <xf numFmtId="0" fontId="0" fillId="0" borderId="0" pivotButton="0" quotePrefix="0" xfId="0"/>
    <xf numFmtId="0" fontId="0" fillId="0" borderId="0" applyAlignment="1" pivotButton="0" quotePrefix="0" xfId="0">
      <alignment wrapText="1"/>
    </xf>
    <xf numFmtId="0" fontId="6" fillId="4" borderId="0" pivotButton="0" quotePrefix="0" xfId="0"/>
    <xf numFmtId="0" fontId="10" fillId="5" borderId="1" applyAlignment="1" applyProtection="1" pivotButton="0" quotePrefix="0" xfId="0">
      <alignment horizontal="center" vertical="center" wrapText="1"/>
      <protection locked="1" hidden="1"/>
    </xf>
    <xf numFmtId="0" fontId="10" fillId="3" borderId="1" applyAlignment="1" applyProtection="1" pivotButton="0" quotePrefix="0" xfId="0">
      <alignment horizontal="center" vertical="center" wrapText="1"/>
      <protection locked="1" hidden="1"/>
    </xf>
    <xf numFmtId="0" fontId="11" fillId="3" borderId="1" applyAlignment="1" applyProtection="1" pivotButton="0" quotePrefix="0" xfId="0">
      <alignment horizontal="center" vertical="center" wrapText="1"/>
      <protection locked="1" hidden="1"/>
    </xf>
    <xf numFmtId="0" fontId="6" fillId="5" borderId="1" applyProtection="1" pivotButton="0" quotePrefix="0" xfId="0">
      <protection locked="1" hidden="1"/>
    </xf>
    <xf numFmtId="0" fontId="6" fillId="3" borderId="1" applyProtection="1" pivotButton="0" quotePrefix="0" xfId="0">
      <protection locked="1" hidden="1"/>
    </xf>
    <xf numFmtId="0" fontId="6" fillId="7" borderId="1" applyProtection="1" pivotButton="0" quotePrefix="0" xfId="0">
      <protection locked="1" hidden="1"/>
    </xf>
    <xf numFmtId="0" fontId="6" fillId="6" borderId="1" applyProtection="1" pivotButton="0" quotePrefix="0" xfId="0">
      <protection locked="1" hidden="1"/>
    </xf>
    <xf numFmtId="0" fontId="0" fillId="4" borderId="0" applyProtection="1" pivotButton="0" quotePrefix="0" xfId="0">
      <protection locked="1" hidden="1"/>
    </xf>
    <xf numFmtId="0" fontId="3" fillId="4" borderId="0" applyProtection="1" pivotButton="0" quotePrefix="0" xfId="0">
      <protection locked="1" hidden="1"/>
    </xf>
    <xf numFmtId="0" fontId="5" fillId="4" borderId="0" applyProtection="1" pivotButton="0" quotePrefix="0" xfId="0">
      <protection locked="1" hidden="1"/>
    </xf>
    <xf numFmtId="0" fontId="15" fillId="6" borderId="1" applyAlignment="1" applyProtection="1" pivotButton="0" quotePrefix="0" xfId="0">
      <alignment horizontal="center" vertical="center" wrapText="1"/>
      <protection locked="1" hidden="1"/>
    </xf>
    <xf numFmtId="0" fontId="0" fillId="4" borderId="0" pivotButton="0" quotePrefix="0" xfId="0"/>
    <xf numFmtId="0" fontId="6" fillId="2" borderId="0" pivotButton="0" quotePrefix="0" xfId="0"/>
    <xf numFmtId="0" fontId="29" fillId="2" borderId="8" applyAlignment="1" pivotButton="0" quotePrefix="0" xfId="0">
      <alignment horizontal="center" vertical="center" wrapText="1"/>
    </xf>
    <xf numFmtId="0" fontId="6" fillId="2" borderId="8" applyAlignment="1" pivotButton="0" quotePrefix="0" xfId="0">
      <alignment horizontal="justify" vertical="center" wrapText="1"/>
    </xf>
    <xf numFmtId="0" fontId="6" fillId="2" borderId="0" applyAlignment="1" pivotButton="0" quotePrefix="0" xfId="0">
      <alignment vertical="center"/>
    </xf>
    <xf numFmtId="0" fontId="29" fillId="9" borderId="8" applyAlignment="1" pivotButton="0" quotePrefix="0" xfId="0">
      <alignment horizontal="center" vertical="center" wrapText="1"/>
    </xf>
    <xf numFmtId="0" fontId="6" fillId="9" borderId="8" applyAlignment="1" pivotButton="0" quotePrefix="0" xfId="0">
      <alignment horizontal="justify" vertical="center" wrapText="1"/>
    </xf>
    <xf numFmtId="0" fontId="26" fillId="9" borderId="8" applyAlignment="1" pivotButton="0" quotePrefix="0" xfId="0">
      <alignment horizontal="justify" vertical="center" wrapText="1"/>
    </xf>
    <xf numFmtId="0" fontId="26" fillId="0" borderId="8" applyAlignment="1" pivotButton="0" quotePrefix="0" xfId="0">
      <alignment horizontal="justify" vertical="center"/>
    </xf>
    <xf numFmtId="0" fontId="29" fillId="2" borderId="0" applyAlignment="1" pivotButton="0" quotePrefix="0" xfId="0">
      <alignment horizontal="center" vertical="center" wrapText="1"/>
    </xf>
    <xf numFmtId="0" fontId="26" fillId="2" borderId="0" applyAlignment="1" pivotButton="0" quotePrefix="0" xfId="0">
      <alignment horizontal="justify" vertical="center"/>
    </xf>
    <xf numFmtId="0" fontId="29" fillId="2" borderId="8" applyAlignment="1" pivotButton="0" quotePrefix="0" xfId="0">
      <alignment horizontal="center" vertical="center"/>
    </xf>
    <xf numFmtId="0" fontId="6" fillId="9" borderId="8" applyAlignment="1" pivotButton="0" quotePrefix="0" xfId="0">
      <alignment horizontal="center" vertical="center" wrapText="1"/>
    </xf>
    <xf numFmtId="0" fontId="6" fillId="9" borderId="8" applyAlignment="1" pivotButton="0" quotePrefix="0" xfId="0">
      <alignment horizontal="center" vertical="center"/>
    </xf>
    <xf numFmtId="0" fontId="6" fillId="2" borderId="8" applyAlignment="1" pivotButton="0" quotePrefix="0" xfId="0">
      <alignment horizontal="center" vertical="center" wrapText="1"/>
    </xf>
    <xf numFmtId="0" fontId="6" fillId="2" borderId="8" applyAlignment="1" pivotButton="0" quotePrefix="0" xfId="0">
      <alignment horizontal="center" vertical="center"/>
    </xf>
    <xf numFmtId="0" fontId="26" fillId="2" borderId="8" applyAlignment="1" pivotButton="0" quotePrefix="0" xfId="0">
      <alignment horizontal="justify" vertical="center" wrapText="1"/>
    </xf>
    <xf numFmtId="0" fontId="6" fillId="2" borderId="0" applyAlignment="1" pivotButton="0" quotePrefix="0" xfId="0">
      <alignment horizontal="center" wrapText="1"/>
    </xf>
    <xf numFmtId="0" fontId="6" fillId="2" borderId="0" applyAlignment="1" pivotButton="0" quotePrefix="0" xfId="0">
      <alignment vertical="center" wrapText="1"/>
    </xf>
    <xf numFmtId="0" fontId="29" fillId="2" borderId="0" pivotButton="0" quotePrefix="0" xfId="0"/>
    <xf numFmtId="0" fontId="6" fillId="2" borderId="0" applyAlignment="1" pivotButton="0" quotePrefix="0" xfId="0">
      <alignment horizontal="center" vertical="center"/>
    </xf>
    <xf numFmtId="0" fontId="6" fillId="9" borderId="8" applyAlignment="1" pivotButton="0" quotePrefix="0" xfId="0">
      <alignment vertical="center" wrapText="1"/>
    </xf>
    <xf numFmtId="0" fontId="6" fillId="9" borderId="8" applyAlignment="1" pivotButton="0" quotePrefix="0" xfId="0">
      <alignment horizontal="left" wrapText="1"/>
    </xf>
    <xf numFmtId="0" fontId="26" fillId="2" borderId="8" applyAlignment="1" pivotButton="0" quotePrefix="0" xfId="0">
      <alignment vertical="center" wrapText="1"/>
    </xf>
    <xf numFmtId="0" fontId="26" fillId="9" borderId="8" applyAlignment="1" pivotButton="0" quotePrefix="0" xfId="0">
      <alignment vertical="center" wrapText="1"/>
    </xf>
    <xf numFmtId="0" fontId="30" fillId="2" borderId="0" applyAlignment="1" pivotButton="0" quotePrefix="0" xfId="0">
      <alignment vertical="center"/>
    </xf>
    <xf numFmtId="0" fontId="29" fillId="2" borderId="8" applyAlignment="1" pivotButton="0" quotePrefix="0" xfId="0">
      <alignment horizontal="center" wrapText="1"/>
    </xf>
    <xf numFmtId="0" fontId="6" fillId="0" borderId="8" applyAlignment="1" pivotButton="0" quotePrefix="0" xfId="0">
      <alignment horizontal="justify" vertical="center" wrapText="1"/>
    </xf>
    <xf numFmtId="0" fontId="26" fillId="0" borderId="8" applyAlignment="1" pivotButton="0" quotePrefix="0" xfId="0">
      <alignment vertical="center" wrapText="1"/>
    </xf>
    <xf numFmtId="0" fontId="6" fillId="0" borderId="8" applyAlignment="1" pivotButton="0" quotePrefix="0" xfId="0">
      <alignment horizontal="center" vertical="center"/>
    </xf>
    <xf numFmtId="0" fontId="0" fillId="2" borderId="0" applyAlignment="1" pivotButton="0" quotePrefix="0" xfId="0">
      <alignment vertical="center" wrapText="1"/>
    </xf>
    <xf numFmtId="0" fontId="0" fillId="0" borderId="0" applyAlignment="1" pivotButton="0" quotePrefix="0" xfId="0">
      <alignment vertical="center" wrapText="1"/>
    </xf>
    <xf numFmtId="0" fontId="29" fillId="2" borderId="0" applyAlignment="1" pivotButton="0" quotePrefix="0" xfId="0">
      <alignment horizontal="center" vertical="center"/>
    </xf>
    <xf numFmtId="0" fontId="6" fillId="9" borderId="8" applyAlignment="1" pivotButton="0" quotePrefix="0" xfId="0">
      <alignment horizontal="center" wrapText="1"/>
    </xf>
    <xf numFmtId="0" fontId="26" fillId="9" borderId="8" applyAlignment="1" pivotButton="0" quotePrefix="0" xfId="0">
      <alignment horizontal="center" vertical="center"/>
    </xf>
    <xf numFmtId="0" fontId="6" fillId="2" borderId="8" applyAlignment="1" pivotButton="0" quotePrefix="0" xfId="0">
      <alignment horizontal="center" wrapText="1"/>
    </xf>
    <xf numFmtId="0" fontId="6" fillId="9" borderId="8" applyAlignment="1" pivotButton="0" quotePrefix="0" xfId="0">
      <alignment horizontal="center"/>
    </xf>
    <xf numFmtId="0" fontId="26" fillId="0" borderId="8" applyAlignment="1" pivotButton="0" quotePrefix="0" xfId="0">
      <alignment horizontal="center" vertical="center"/>
    </xf>
    <xf numFmtId="0" fontId="6" fillId="9" borderId="8" pivotButton="0" quotePrefix="0" xfId="0"/>
    <xf numFmtId="0" fontId="6" fillId="2" borderId="8" pivotButton="0" quotePrefix="0" xfId="0"/>
    <xf numFmtId="0" fontId="6" fillId="2" borderId="0" applyAlignment="1" pivotButton="0" quotePrefix="0" xfId="0">
      <alignment wrapText="1"/>
    </xf>
    <xf numFmtId="0" fontId="35" fillId="2" borderId="8" applyAlignment="1" pivotButton="0" quotePrefix="0" xfId="0">
      <alignment horizontal="center" vertical="center"/>
    </xf>
    <xf numFmtId="0" fontId="35" fillId="2" borderId="7" applyAlignment="1" pivotButton="0" quotePrefix="0" xfId="0">
      <alignment horizontal="center" vertical="center" wrapText="1"/>
    </xf>
    <xf numFmtId="0" fontId="36" fillId="9" borderId="8" applyAlignment="1" pivotButton="0" quotePrefix="0" xfId="0">
      <alignment horizontal="center" vertical="center" wrapText="1"/>
    </xf>
    <xf numFmtId="0" fontId="36" fillId="9" borderId="7" applyAlignment="1" pivotButton="0" quotePrefix="0" xfId="0">
      <alignment horizontal="center" vertical="center" wrapText="1"/>
    </xf>
    <xf numFmtId="0" fontId="36" fillId="2" borderId="8" applyAlignment="1" pivotButton="0" quotePrefix="0" xfId="0">
      <alignment horizontal="center" vertical="center"/>
    </xf>
    <xf numFmtId="0" fontId="36" fillId="2" borderId="7" applyAlignment="1" pivotButton="0" quotePrefix="0" xfId="0">
      <alignment horizontal="center" vertical="center" wrapText="1"/>
    </xf>
    <xf numFmtId="0" fontId="35" fillId="2" borderId="8" applyAlignment="1" pivotButton="0" quotePrefix="0" xfId="0">
      <alignment horizontal="center" vertical="center" wrapText="1"/>
    </xf>
    <xf numFmtId="0" fontId="10" fillId="0" borderId="1" applyAlignment="1" applyProtection="1" pivotButton="0" quotePrefix="0" xfId="0">
      <alignment horizontal="center" vertical="center" wrapText="1"/>
      <protection locked="1" hidden="1"/>
    </xf>
    <xf numFmtId="0" fontId="0" fillId="0" borderId="0" applyAlignment="1" applyProtection="1" pivotButton="0" quotePrefix="0" xfId="0">
      <alignment horizontal="center" vertical="center" wrapText="1"/>
      <protection locked="0" hidden="0"/>
    </xf>
    <xf numFmtId="0" fontId="3" fillId="0" borderId="0"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center" wrapText="1"/>
      <protection locked="0" hidden="0"/>
    </xf>
    <xf numFmtId="0" fontId="43" fillId="0" borderId="1" applyAlignment="1" pivotButton="0" quotePrefix="0" xfId="0">
      <alignment horizontal="center" vertical="center" wrapText="1"/>
    </xf>
    <xf numFmtId="0" fontId="0" fillId="0" borderId="1" applyAlignment="1" applyProtection="1" pivotButton="0" quotePrefix="0" xfId="0">
      <alignment horizontal="center" vertical="center" textRotation="90" wrapText="1"/>
      <protection locked="0" hidden="0"/>
    </xf>
    <xf numFmtId="49" fontId="0" fillId="0" borderId="1" applyAlignment="1" applyProtection="1" pivotButton="0" quotePrefix="0" xfId="0">
      <alignment horizontal="center" vertical="center" wrapText="1"/>
      <protection locked="0" hidden="0"/>
    </xf>
    <xf numFmtId="49" fontId="43" fillId="0" borderId="1" applyAlignment="1" pivotButton="0" quotePrefix="0" xfId="0">
      <alignment horizontal="center" vertical="center" wrapText="1"/>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top" wrapText="1"/>
      <protection locked="0" hidden="0"/>
    </xf>
    <xf numFmtId="0" fontId="0"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wrapText="1"/>
      <protection locked="0" hidden="0"/>
    </xf>
    <xf numFmtId="0" fontId="0" fillId="0" borderId="1" applyAlignment="1" pivotButton="0" quotePrefix="0" xfId="0">
      <alignment horizontal="center" vertical="center" wrapText="1"/>
    </xf>
    <xf numFmtId="0" fontId="41" fillId="0" borderId="0" applyAlignment="1" applyProtection="1" pivotButton="0" quotePrefix="0" xfId="0">
      <alignment vertical="center" wrapText="1"/>
      <protection locked="0" hidden="0"/>
    </xf>
    <xf numFmtId="0" fontId="39" fillId="0" borderId="0" applyAlignment="1" applyProtection="1" pivotButton="0" quotePrefix="0" xfId="1">
      <alignment horizontal="center" wrapText="1"/>
      <protection locked="0" hidden="0"/>
    </xf>
    <xf numFmtId="0" fontId="0" fillId="0" borderId="0" applyAlignment="1" pivotButton="0" quotePrefix="0" xfId="0">
      <alignment horizontal="center" vertical="center" wrapText="1"/>
    </xf>
    <xf numFmtId="0" fontId="0" fillId="0" borderId="6" applyAlignment="1" pivotButton="0" quotePrefix="0" xfId="0">
      <alignment horizontal="center" vertical="center" wrapText="1"/>
    </xf>
    <xf numFmtId="0" fontId="48" fillId="11" borderId="8" applyAlignment="1" pivotButton="0" quotePrefix="0" xfId="0">
      <alignment horizontal="center" vertical="center" wrapText="1"/>
    </xf>
    <xf numFmtId="0" fontId="48" fillId="13" borderId="8" applyAlignment="1" pivotButton="0" quotePrefix="0" xfId="0">
      <alignment horizontal="center" vertical="center" wrapText="1"/>
    </xf>
    <xf numFmtId="0" fontId="22" fillId="11" borderId="1" applyAlignment="1" applyProtection="1" pivotButton="0" quotePrefix="0" xfId="0">
      <alignment horizontal="center" vertical="center" wrapText="1"/>
      <protection locked="0" hidden="0"/>
    </xf>
    <xf numFmtId="0" fontId="4" fillId="11" borderId="1" applyAlignment="1" applyProtection="1" pivotButton="0" quotePrefix="0" xfId="0">
      <alignment horizontal="center" vertical="center" textRotation="90" wrapText="1"/>
      <protection locked="0" hidden="0"/>
    </xf>
    <xf numFmtId="0" fontId="12" fillId="11" borderId="1" applyAlignment="1" applyProtection="1" pivotButton="0" quotePrefix="0" xfId="0">
      <alignment vertical="center" wrapText="1"/>
      <protection locked="1" hidden="1"/>
    </xf>
    <xf numFmtId="0" fontId="14" fillId="11" borderId="1"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12" fillId="11" borderId="1" applyAlignment="1" applyProtection="1" pivotButton="0" quotePrefix="0" xfId="0">
      <alignment horizontal="center" vertical="center" wrapText="1"/>
      <protection locked="1" hidden="1"/>
    </xf>
    <xf numFmtId="0" fontId="4" fillId="11" borderId="8" applyAlignment="1" pivotButton="0" quotePrefix="0" xfId="0">
      <alignment horizontal="center" vertical="center" wrapText="1"/>
    </xf>
    <xf numFmtId="0" fontId="54" fillId="2" borderId="0" pivotButton="0" quotePrefix="0" xfId="0"/>
    <xf numFmtId="0" fontId="55" fillId="10" borderId="8" applyAlignment="1" pivotButton="0" quotePrefix="0" xfId="0">
      <alignment horizontal="center" vertical="center" wrapText="1"/>
    </xf>
    <xf numFmtId="0" fontId="55" fillId="10" borderId="8" applyAlignment="1" pivotButton="0" quotePrefix="0" xfId="0">
      <alignment horizontal="center" vertical="center"/>
    </xf>
    <xf numFmtId="0" fontId="4" fillId="11" borderId="8" applyAlignment="1" pivotButton="0" quotePrefix="0" xfId="0">
      <alignment horizontal="center" vertical="center"/>
    </xf>
    <xf numFmtId="0" fontId="6" fillId="2" borderId="35" applyAlignment="1" pivotButton="0" quotePrefix="0" xfId="0">
      <alignment horizontal="center" vertical="center"/>
    </xf>
    <xf numFmtId="0" fontId="6" fillId="2" borderId="35" applyAlignment="1" pivotButton="0" quotePrefix="0" xfId="0">
      <alignment horizontal="center" wrapText="1"/>
    </xf>
    <xf numFmtId="0" fontId="6" fillId="2" borderId="35" pivotButton="0" quotePrefix="0" xfId="0"/>
    <xf numFmtId="0" fontId="56" fillId="2" borderId="0" applyAlignment="1" pivotButton="0" quotePrefix="0" xfId="0">
      <alignment horizontal="center" vertical="center" wrapText="1"/>
    </xf>
    <xf numFmtId="0" fontId="6" fillId="2" borderId="8" applyAlignment="1" pivotButton="0" quotePrefix="0" xfId="0">
      <alignment vertical="center" wrapText="1"/>
    </xf>
    <xf numFmtId="0" fontId="6" fillId="2" borderId="8" applyAlignment="1" pivotButton="0" quotePrefix="0" xfId="0">
      <alignment horizontal="left" vertical="center" wrapText="1"/>
    </xf>
    <xf numFmtId="9" fontId="6" fillId="2" borderId="8" applyAlignment="1" pivotButton="0" quotePrefix="0" xfId="0">
      <alignment horizontal="center"/>
    </xf>
    <xf numFmtId="9" fontId="6" fillId="2" borderId="8" applyAlignment="1" pivotButton="0" quotePrefix="0" xfId="0">
      <alignment horizontal="center" vertical="center"/>
    </xf>
    <xf numFmtId="0" fontId="29" fillId="5" borderId="8" applyAlignment="1" pivotButton="0" quotePrefix="0" xfId="0">
      <alignment horizontal="center" vertical="center" wrapText="1"/>
    </xf>
    <xf numFmtId="0" fontId="29" fillId="6" borderId="8" applyAlignment="1" pivotButton="0" quotePrefix="0" xfId="0">
      <alignment horizontal="center" vertical="center" wrapText="1"/>
    </xf>
    <xf numFmtId="0" fontId="29" fillId="16" borderId="8" applyAlignment="1" pivotButton="0" quotePrefix="0" xfId="0">
      <alignment horizontal="center" vertical="center" wrapText="1"/>
    </xf>
    <xf numFmtId="0" fontId="6" fillId="17" borderId="8" pivotButton="0" quotePrefix="0" xfId="0"/>
    <xf numFmtId="0" fontId="6" fillId="18" borderId="8" pivotButton="0" quotePrefix="0" xfId="0"/>
    <xf numFmtId="0" fontId="6" fillId="3" borderId="8" pivotButton="0" quotePrefix="0" xfId="0"/>
    <xf numFmtId="0" fontId="2" fillId="15" borderId="8" pivotButton="0" quotePrefix="0" xfId="0"/>
    <xf numFmtId="0" fontId="6" fillId="15" borderId="8" pivotButton="0" quotePrefix="0" xfId="0"/>
    <xf numFmtId="0" fontId="29" fillId="17" borderId="8" applyAlignment="1" pivotButton="0" quotePrefix="0" xfId="0">
      <alignment horizontal="center" vertical="center"/>
    </xf>
    <xf numFmtId="0" fontId="29" fillId="19" borderId="8" applyAlignment="1" pivotButton="0" quotePrefix="0" xfId="0">
      <alignment horizontal="center" vertical="center"/>
    </xf>
    <xf numFmtId="0" fontId="29" fillId="3" borderId="8" applyAlignment="1" pivotButton="0" quotePrefix="0" xfId="0">
      <alignment horizontal="center" vertical="center"/>
    </xf>
    <xf numFmtId="0" fontId="29" fillId="15" borderId="8" applyAlignment="1" pivotButton="0" quotePrefix="0" xfId="0">
      <alignment horizontal="center" vertical="center"/>
    </xf>
    <xf numFmtId="0" fontId="29" fillId="2" borderId="0" applyAlignment="1" pivotButton="0" quotePrefix="0" xfId="0">
      <alignment wrapText="1"/>
    </xf>
    <xf numFmtId="0" fontId="29" fillId="2" borderId="0" applyAlignment="1" pivotButton="0" quotePrefix="0" xfId="0">
      <alignment horizontal="center" vertical="center" textRotation="90"/>
    </xf>
    <xf numFmtId="0" fontId="29" fillId="3" borderId="8" applyAlignment="1" pivotButton="0" quotePrefix="0" xfId="0">
      <alignment horizontal="center" vertical="center" wrapText="1"/>
    </xf>
    <xf numFmtId="0" fontId="29" fillId="19" borderId="8" applyAlignment="1" pivotButton="0" quotePrefix="0" xfId="0">
      <alignment horizontal="center" vertical="center" wrapText="1"/>
    </xf>
    <xf numFmtId="0" fontId="29" fillId="2" borderId="8" applyAlignment="1" pivotButton="0" quotePrefix="0" xfId="0">
      <alignment horizontal="justify" vertical="center" wrapText="1"/>
    </xf>
    <xf numFmtId="0" fontId="6" fillId="2" borderId="0" applyAlignment="1" pivotButton="0" quotePrefix="0" xfId="0">
      <alignment horizontal="center" vertical="center" wrapText="1"/>
    </xf>
    <xf numFmtId="0" fontId="2" fillId="15" borderId="0" pivotButton="0" quotePrefix="0" xfId="0"/>
    <xf numFmtId="0" fontId="6" fillId="15" borderId="0" pivotButton="0" quotePrefix="0" xfId="0"/>
    <xf numFmtId="0" fontId="6" fillId="3" borderId="0" pivotButton="0" quotePrefix="0" xfId="0"/>
    <xf numFmtId="0" fontId="6" fillId="18" borderId="0" pivotButton="0" quotePrefix="0" xfId="0"/>
    <xf numFmtId="0" fontId="6" fillId="17" borderId="0" pivotButton="0" quotePrefix="0" xfId="0"/>
    <xf numFmtId="0" fontId="15" fillId="3" borderId="1" applyAlignment="1" applyProtection="1" pivotButton="0" quotePrefix="0" xfId="0">
      <alignment horizontal="center" vertical="center" wrapText="1"/>
      <protection locked="1" hidden="1"/>
    </xf>
    <xf numFmtId="9" fontId="34" fillId="2" borderId="1" applyAlignment="1" pivotButton="0" quotePrefix="0" xfId="2">
      <alignment horizontal="center" vertical="center" wrapText="1"/>
    </xf>
    <xf numFmtId="0" fontId="10" fillId="20" borderId="1" applyAlignment="1" applyProtection="1" pivotButton="0" quotePrefix="0" xfId="0">
      <alignment horizontal="center" vertical="center" wrapText="1"/>
      <protection locked="1" hidden="1"/>
    </xf>
    <xf numFmtId="0" fontId="11" fillId="20" borderId="1" applyAlignment="1" applyProtection="1" pivotButton="0" quotePrefix="0" xfId="0">
      <alignment horizontal="center" vertical="center" wrapText="1"/>
      <protection locked="1" hidden="1"/>
    </xf>
    <xf numFmtId="0" fontId="15" fillId="20" borderId="1" applyAlignment="1" applyProtection="1" pivotButton="0" quotePrefix="0" xfId="0">
      <alignment horizontal="center" vertical="center" wrapText="1"/>
      <protection locked="1" hidden="1"/>
    </xf>
    <xf numFmtId="0" fontId="16" fillId="20" borderId="1" applyAlignment="1" applyProtection="1" pivotButton="0" quotePrefix="0" xfId="0">
      <alignment horizontal="center" vertical="center" wrapText="1"/>
      <protection locked="1" hidden="1"/>
    </xf>
    <xf numFmtId="0" fontId="0" fillId="13" borderId="0" pivotButton="0" quotePrefix="0" xfId="0"/>
    <xf numFmtId="0" fontId="1" fillId="13" borderId="0" pivotButton="0" quotePrefix="0" xfId="0"/>
    <xf numFmtId="0" fontId="45" fillId="13" borderId="0" pivotButton="0" quotePrefix="0" xfId="0"/>
    <xf numFmtId="0" fontId="61" fillId="13" borderId="0" applyAlignment="1" pivotButton="0" quotePrefix="0" xfId="1">
      <alignment horizontal="center" vertical="center"/>
    </xf>
    <xf numFmtId="0" fontId="6" fillId="0" borderId="0" applyAlignment="1" pivotButton="0" quotePrefix="0" xfId="0">
      <alignment horizontal="center" vertical="center"/>
    </xf>
    <xf numFmtId="0" fontId="49" fillId="0" borderId="0" applyAlignment="1" pivotButton="0" quotePrefix="0" xfId="0">
      <alignment vertical="center"/>
    </xf>
    <xf numFmtId="0" fontId="6" fillId="0" borderId="0" applyAlignment="1" pivotButton="0" quotePrefix="0" xfId="0">
      <alignment vertical="center"/>
    </xf>
    <xf numFmtId="0" fontId="49" fillId="0" borderId="0" applyAlignment="1" pivotButton="0" quotePrefix="0" xfId="0">
      <alignment vertical="center" wrapText="1"/>
    </xf>
    <xf numFmtId="0" fontId="6" fillId="0" borderId="0" applyAlignment="1" pivotButton="0" quotePrefix="0" xfId="0">
      <alignment vertical="center" wrapText="1"/>
    </xf>
    <xf numFmtId="0" fontId="22" fillId="11" borderId="22" applyAlignment="1" pivotButton="0" quotePrefix="0" xfId="0">
      <alignment horizontal="center" vertical="center" wrapText="1"/>
    </xf>
    <xf numFmtId="0" fontId="6" fillId="2" borderId="22" applyAlignment="1" pivotButton="0" quotePrefix="0" xfId="0">
      <alignment vertical="center"/>
    </xf>
    <xf numFmtId="0" fontId="6" fillId="0" borderId="1" applyAlignment="1" pivotButton="0" quotePrefix="0" xfId="0">
      <alignment horizontal="justify" vertical="center"/>
    </xf>
    <xf numFmtId="0" fontId="6" fillId="0" borderId="1" applyAlignment="1" pivotButton="0" quotePrefix="0" xfId="0">
      <alignment horizontal="justify" vertical="center" wrapText="1"/>
    </xf>
    <xf numFmtId="0" fontId="0" fillId="4" borderId="0" applyAlignment="1" pivotButton="0" quotePrefix="0" xfId="0">
      <alignment horizontal="justify"/>
    </xf>
    <xf numFmtId="9" fontId="6" fillId="2" borderId="1" applyAlignment="1" pivotButton="0" quotePrefix="0" xfId="2">
      <alignment horizontal="center" vertical="center" wrapText="1"/>
    </xf>
    <xf numFmtId="9" fontId="6" fillId="4" borderId="0" applyAlignment="1" pivotButton="0" quotePrefix="0" xfId="2">
      <alignment horizontal="center" vertical="center" wrapText="1"/>
    </xf>
    <xf numFmtId="0" fontId="0" fillId="0" borderId="0" applyProtection="1" pivotButton="0" quotePrefix="0" xfId="0">
      <protection locked="0" hidden="0"/>
    </xf>
    <xf numFmtId="0" fontId="0" fillId="23" borderId="0" pivotButton="0" quotePrefix="0" xfId="0"/>
    <xf numFmtId="0" fontId="63" fillId="23" borderId="0" applyAlignment="1" pivotButton="0" quotePrefix="0" xfId="0">
      <alignment vertical="center" wrapText="1"/>
    </xf>
    <xf numFmtId="0" fontId="5" fillId="23" borderId="0" applyProtection="1" pivotButton="0" quotePrefix="0" xfId="0">
      <protection locked="1" hidden="1"/>
    </xf>
    <xf numFmtId="0" fontId="6" fillId="0" borderId="8" applyAlignment="1" pivotButton="0" quotePrefix="0" xfId="0">
      <alignment horizontal="justify" vertical="center"/>
    </xf>
    <xf numFmtId="0" fontId="6" fillId="0" borderId="8" applyAlignment="1" pivotButton="0" quotePrefix="0" xfId="0">
      <alignment vertical="center" wrapText="1"/>
    </xf>
    <xf numFmtId="0" fontId="63" fillId="0" borderId="8" applyAlignment="1" pivotButton="0" quotePrefix="0" xfId="0">
      <alignment horizontal="center" vertical="center" wrapText="1"/>
    </xf>
    <xf numFmtId="0" fontId="6" fillId="4" borderId="0" applyAlignment="1" pivotButton="0" quotePrefix="0" xfId="0">
      <alignment horizontal="justify"/>
    </xf>
    <xf numFmtId="0" fontId="6" fillId="4" borderId="0" applyAlignment="1" pivotButton="0" quotePrefix="0" xfId="0">
      <alignment wrapText="1"/>
    </xf>
    <xf numFmtId="0" fontId="48" fillId="13" borderId="25" applyAlignment="1" pivotButton="0" quotePrefix="0" xfId="0">
      <alignment horizontal="center" vertical="center" wrapText="1"/>
    </xf>
    <xf numFmtId="0" fontId="48" fillId="13" borderId="26" applyAlignment="1" pivotButton="0" quotePrefix="0" xfId="0">
      <alignment horizontal="center" vertical="center" wrapText="1"/>
    </xf>
    <xf numFmtId="9" fontId="51" fillId="14" borderId="26" applyAlignment="1" pivotButton="0" quotePrefix="0" xfId="2">
      <alignment horizontal="center" vertical="center"/>
    </xf>
    <xf numFmtId="9" fontId="53" fillId="14" borderId="26" applyAlignment="1" pivotButton="0" quotePrefix="0" xfId="0">
      <alignment horizontal="center" vertical="center"/>
    </xf>
    <xf numFmtId="9" fontId="53" fillId="14" borderId="26" applyAlignment="1" pivotButton="0" quotePrefix="0" xfId="2">
      <alignment horizontal="center" vertical="center"/>
    </xf>
    <xf numFmtId="0" fontId="51" fillId="0" borderId="32" applyAlignment="1" pivotButton="0" quotePrefix="0" xfId="0">
      <alignment horizontal="justify" vertical="center" wrapText="1"/>
    </xf>
    <xf numFmtId="0" fontId="52" fillId="0" borderId="33" applyAlignment="1" pivotButton="0" quotePrefix="0" xfId="0">
      <alignment horizontal="center" vertical="center" wrapText="1"/>
    </xf>
    <xf numFmtId="0" fontId="52" fillId="0" borderId="33" applyAlignment="1" pivotButton="0" quotePrefix="0" xfId="0">
      <alignment horizontal="center" vertical="center"/>
    </xf>
    <xf numFmtId="0" fontId="50" fillId="2" borderId="33" applyAlignment="1" pivotButton="0" quotePrefix="0" xfId="0">
      <alignment horizontal="center" vertical="center"/>
    </xf>
    <xf numFmtId="9" fontId="50" fillId="2" borderId="8" applyAlignment="1" pivotButton="0" quotePrefix="0" xfId="2">
      <alignment horizontal="center" vertical="center"/>
    </xf>
    <xf numFmtId="0" fontId="53" fillId="10" borderId="34" applyAlignment="1" pivotButton="0" quotePrefix="0" xfId="3">
      <alignment horizontal="center" vertical="center" wrapText="1"/>
    </xf>
    <xf numFmtId="0" fontId="51" fillId="0" borderId="23" applyAlignment="1" pivotButton="0" quotePrefix="0" xfId="0">
      <alignment horizontal="justify" vertical="center" wrapText="1"/>
    </xf>
    <xf numFmtId="0" fontId="52" fillId="0" borderId="8" applyAlignment="1" pivotButton="0" quotePrefix="0" xfId="0">
      <alignment horizontal="center" vertical="center" wrapText="1"/>
    </xf>
    <xf numFmtId="0" fontId="30" fillId="0" borderId="23" applyAlignment="1" pivotButton="0" quotePrefix="0" xfId="0">
      <alignment horizontal="justify" vertical="center" wrapText="1"/>
    </xf>
    <xf numFmtId="0" fontId="52" fillId="2" borderId="8" applyAlignment="1" pivotButton="0" quotePrefix="0" xfId="0">
      <alignment horizontal="center" vertical="center"/>
    </xf>
    <xf numFmtId="0" fontId="48" fillId="13" borderId="23" applyAlignment="1" pivotButton="0" quotePrefix="0" xfId="0">
      <alignment horizontal="center" vertical="center" wrapText="1"/>
    </xf>
    <xf numFmtId="0" fontId="52" fillId="13" borderId="8" applyAlignment="1" pivotButton="0" quotePrefix="0" xfId="0">
      <alignment horizontal="center" vertical="center"/>
    </xf>
    <xf numFmtId="0" fontId="52" fillId="13" borderId="8" pivotButton="0" quotePrefix="0" xfId="0"/>
    <xf numFmtId="0" fontId="52" fillId="13" borderId="24" applyAlignment="1" pivotButton="0" quotePrefix="0" xfId="0">
      <alignment wrapText="1"/>
    </xf>
    <xf numFmtId="0" fontId="50" fillId="2" borderId="8" applyAlignment="1" pivotButton="0" quotePrefix="0" xfId="0">
      <alignment horizontal="center" vertical="center"/>
    </xf>
    <xf numFmtId="0" fontId="53" fillId="10" borderId="24" applyAlignment="1" pivotButton="0" quotePrefix="0" xfId="3">
      <alignment horizontal="center" vertical="center" wrapText="1"/>
    </xf>
    <xf numFmtId="0" fontId="51" fillId="6" borderId="23" applyAlignment="1" pivotButton="0" quotePrefix="0" xfId="0">
      <alignment horizontal="justify" vertical="center" wrapText="1"/>
    </xf>
    <xf numFmtId="0" fontId="12" fillId="13" borderId="8" applyAlignment="1" pivotButton="0" quotePrefix="0" xfId="0">
      <alignment horizontal="center" vertical="center"/>
    </xf>
    <xf numFmtId="0" fontId="12" fillId="13" borderId="8" pivotButton="0" quotePrefix="0" xfId="0"/>
    <xf numFmtId="0" fontId="12" fillId="13" borderId="24" applyAlignment="1" pivotButton="0" quotePrefix="0" xfId="0">
      <alignment wrapText="1"/>
    </xf>
    <xf numFmtId="0" fontId="51" fillId="0" borderId="25" applyAlignment="1" pivotButton="0" quotePrefix="0" xfId="0">
      <alignment horizontal="justify" vertical="center" wrapText="1"/>
    </xf>
    <xf numFmtId="0" fontId="52" fillId="0" borderId="26" applyAlignment="1" pivotButton="0" quotePrefix="0" xfId="0">
      <alignment horizontal="center" vertical="center" wrapText="1"/>
    </xf>
    <xf numFmtId="0" fontId="52" fillId="2" borderId="26" applyAlignment="1" pivotButton="0" quotePrefix="0" xfId="0">
      <alignment horizontal="center" vertical="center"/>
    </xf>
    <xf numFmtId="0" fontId="50" fillId="2" borderId="26" applyAlignment="1" pivotButton="0" quotePrefix="0" xfId="0">
      <alignment horizontal="center" vertical="center"/>
    </xf>
    <xf numFmtId="9" fontId="50" fillId="2" borderId="26" applyAlignment="1" pivotButton="0" quotePrefix="0" xfId="2">
      <alignment horizontal="center" vertical="center"/>
    </xf>
    <xf numFmtId="0" fontId="53" fillId="10" borderId="27" applyAlignment="1" pivotButton="0" quotePrefix="0" xfId="3">
      <alignment horizontal="center" vertical="center" wrapText="1"/>
    </xf>
    <xf numFmtId="0" fontId="52" fillId="2" borderId="33" applyAlignment="1" pivotButton="0" quotePrefix="0" xfId="0">
      <alignment horizontal="center" vertical="center"/>
    </xf>
    <xf numFmtId="9" fontId="50" fillId="2" borderId="33" applyAlignment="1" pivotButton="0" quotePrefix="0" xfId="2">
      <alignment horizontal="center" vertical="center"/>
    </xf>
    <xf numFmtId="0" fontId="63" fillId="0" borderId="37" applyAlignment="1" pivotButton="0" quotePrefix="0" xfId="0">
      <alignment vertical="center" wrapText="1"/>
    </xf>
    <xf numFmtId="0" fontId="63" fillId="0" borderId="52" applyAlignment="1" pivotButton="0" quotePrefix="0" xfId="0">
      <alignment vertical="center" wrapText="1"/>
    </xf>
    <xf numFmtId="0" fontId="63" fillId="0" borderId="55" applyAlignment="1" pivotButton="0" quotePrefix="0" xfId="0">
      <alignment vertical="center" wrapText="1"/>
    </xf>
    <xf numFmtId="0" fontId="6" fillId="4" borderId="0" applyAlignment="1" pivotButton="0" quotePrefix="0" xfId="0">
      <alignment horizontal="justify" vertical="center" wrapText="1"/>
    </xf>
    <xf numFmtId="0" fontId="6" fillId="4" borderId="0" applyAlignment="1" pivotButton="0" quotePrefix="0" xfId="0">
      <alignment horizontal="center" vertical="center" wrapText="1"/>
    </xf>
    <xf numFmtId="0" fontId="22" fillId="11" borderId="1" applyAlignment="1" pivotButton="0" quotePrefix="0" xfId="0">
      <alignment horizontal="center" vertical="center" wrapText="1"/>
    </xf>
    <xf numFmtId="0" fontId="22" fillId="11" borderId="1" applyAlignment="1" pivotButton="0" quotePrefix="0" xfId="0">
      <alignment horizontal="justify" vertical="center" wrapText="1"/>
    </xf>
    <xf numFmtId="0" fontId="22" fillId="21" borderId="1" applyAlignment="1" pivotButton="0" quotePrefix="0" xfId="0">
      <alignment horizontal="center" vertical="center" wrapText="1"/>
    </xf>
    <xf numFmtId="0" fontId="35" fillId="10" borderId="1" applyAlignment="1" pivotButton="0" quotePrefix="0" xfId="0">
      <alignment horizontal="center" vertical="center" wrapText="1"/>
    </xf>
    <xf numFmtId="0" fontId="6" fillId="2" borderId="1" applyAlignment="1" pivotButton="0" quotePrefix="0" xfId="0">
      <alignment horizontal="justify" vertical="center" wrapText="1"/>
    </xf>
    <xf numFmtId="0" fontId="6" fillId="2" borderId="1" applyAlignment="1" pivotButton="0" quotePrefix="0" xfId="0">
      <alignment horizontal="center" vertical="center" wrapText="1"/>
    </xf>
    <xf numFmtId="0" fontId="6" fillId="2" borderId="4" applyAlignment="1" pivotButton="0" quotePrefix="0" xfId="0">
      <alignment horizontal="center" vertical="center" wrapText="1"/>
    </xf>
    <xf numFmtId="14" fontId="6" fillId="2" borderId="1" applyAlignment="1" pivotButton="0" quotePrefix="0" xfId="0">
      <alignment horizontal="center" vertical="center"/>
    </xf>
    <xf numFmtId="14" fontId="6" fillId="2" borderId="1" applyAlignment="1" pivotButton="0" quotePrefix="0" xfId="0">
      <alignment horizontal="center" vertical="center" wrapText="1"/>
    </xf>
    <xf numFmtId="0" fontId="29" fillId="2" borderId="1" applyAlignment="1" pivotButton="0" quotePrefix="0" xfId="0">
      <alignment horizontal="center" vertical="center" wrapText="1"/>
    </xf>
    <xf numFmtId="0" fontId="6" fillId="2" borderId="0" applyAlignment="1" pivotButton="0" quotePrefix="0" xfId="0">
      <alignment horizontal="justify" vertical="center" wrapText="1"/>
    </xf>
    <xf numFmtId="0" fontId="0" fillId="4" borderId="0" applyAlignment="1" pivotButton="0" quotePrefix="0" xfId="0">
      <alignment vertical="center"/>
    </xf>
    <xf numFmtId="0" fontId="6" fillId="4" borderId="0" applyAlignment="1" pivotButton="0" quotePrefix="0" xfId="0">
      <alignment horizontal="center" vertical="center"/>
    </xf>
    <xf numFmtId="0" fontId="6" fillId="4" borderId="0" applyAlignment="1" pivotButton="0" quotePrefix="0" xfId="0">
      <alignment vertical="center" wrapText="1"/>
    </xf>
    <xf numFmtId="0" fontId="0" fillId="4" borderId="0" applyAlignment="1" pivotButton="0" quotePrefix="0" xfId="0">
      <alignment horizontal="center" vertical="center"/>
    </xf>
    <xf numFmtId="0" fontId="0" fillId="4" borderId="0" applyAlignment="1" pivotButton="0" quotePrefix="0" xfId="0">
      <alignment horizontal="justify" vertical="center" wrapText="1"/>
    </xf>
    <xf numFmtId="0" fontId="5" fillId="4" borderId="0" applyAlignment="1" pivotButton="0" quotePrefix="0" xfId="0">
      <alignment vertical="center"/>
    </xf>
    <xf numFmtId="0" fontId="23" fillId="4" borderId="0" applyAlignment="1" pivotButton="0" quotePrefix="0" xfId="0">
      <alignment vertical="center"/>
    </xf>
    <xf numFmtId="0" fontId="24" fillId="4" borderId="0" applyAlignment="1" pivotButton="0" quotePrefix="0" xfId="0">
      <alignment vertical="center"/>
    </xf>
    <xf numFmtId="0" fontId="0" fillId="2" borderId="1" applyAlignment="1" pivotButton="0" quotePrefix="0" xfId="0">
      <alignment horizontal="center" vertical="center" wrapText="1"/>
    </xf>
    <xf numFmtId="0" fontId="6" fillId="2" borderId="1" applyAlignment="1" pivotButton="0" quotePrefix="0" xfId="0">
      <alignment horizontal="center" vertical="center"/>
    </xf>
    <xf numFmtId="14" fontId="0" fillId="2" borderId="1" applyAlignment="1" pivotButton="0" quotePrefix="0" xfId="0">
      <alignment horizontal="center" vertical="center"/>
    </xf>
    <xf numFmtId="0" fontId="0" fillId="2" borderId="1" applyAlignment="1" pivotButton="0" quotePrefix="0" xfId="0">
      <alignment horizontal="justify" vertical="center" wrapText="1"/>
    </xf>
    <xf numFmtId="0" fontId="17" fillId="0" borderId="1" applyAlignment="1" pivotButton="0" quotePrefix="0" xfId="0">
      <alignment horizontal="justify" vertical="center" wrapText="1"/>
    </xf>
    <xf numFmtId="17" fontId="6" fillId="2" borderId="1" applyAlignment="1" pivotButton="0" quotePrefix="0" xfId="0">
      <alignment horizontal="center" vertical="center"/>
    </xf>
    <xf numFmtId="0" fontId="22" fillId="21" borderId="3" applyAlignment="1" pivotButton="0" quotePrefix="0" xfId="0">
      <alignment horizontal="center" vertical="center"/>
    </xf>
    <xf numFmtId="0" fontId="6" fillId="2" borderId="1" applyAlignment="1" pivotButton="0" quotePrefix="0" xfId="0">
      <alignment horizontal="left" vertical="center" wrapText="1"/>
    </xf>
    <xf numFmtId="14" fontId="0" fillId="2" borderId="1" applyAlignment="1" applyProtection="1" pivotButton="0" quotePrefix="0" xfId="0">
      <alignment horizontal="center" vertical="center"/>
      <protection locked="0" hidden="0"/>
    </xf>
    <xf numFmtId="0" fontId="0" fillId="2" borderId="1" applyAlignment="1" applyProtection="1" pivotButton="0" quotePrefix="0" xfId="0">
      <alignment horizontal="justify" vertical="center" wrapText="1"/>
      <protection locked="0" hidden="0"/>
    </xf>
    <xf numFmtId="0" fontId="0" fillId="2" borderId="0" pivotButton="0" quotePrefix="0" xfId="0"/>
    <xf numFmtId="0" fontId="51" fillId="2" borderId="0" applyAlignment="1" pivotButton="0" quotePrefix="0" xfId="0">
      <alignment horizontal="justify"/>
    </xf>
    <xf numFmtId="0" fontId="43" fillId="0" borderId="0" pivotButton="0" quotePrefix="0" xfId="0"/>
    <xf numFmtId="0" fontId="43" fillId="24" borderId="0" pivotButton="0" quotePrefix="0" xfId="0"/>
    <xf numFmtId="0" fontId="26" fillId="24" borderId="0" pivotButton="0" quotePrefix="0" xfId="0"/>
    <xf numFmtId="0" fontId="51" fillId="24" borderId="0" applyAlignment="1" pivotButton="0" quotePrefix="0" xfId="0">
      <alignment horizontal="justify"/>
    </xf>
    <xf numFmtId="0" fontId="43" fillId="25" borderId="0" pivotButton="0" quotePrefix="0" xfId="0"/>
    <xf numFmtId="0" fontId="26" fillId="25" borderId="0" pivotButton="0" quotePrefix="0" xfId="0"/>
    <xf numFmtId="0" fontId="51" fillId="25" borderId="0" applyAlignment="1" pivotButton="0" quotePrefix="0" xfId="0">
      <alignment horizontal="justify"/>
    </xf>
    <xf numFmtId="0" fontId="43" fillId="2" borderId="0" pivotButton="0" quotePrefix="0" xfId="0"/>
    <xf numFmtId="0" fontId="40" fillId="2" borderId="0" applyAlignment="1" pivotButton="0" quotePrefix="0" xfId="1">
      <alignment horizontal="center" vertical="center"/>
    </xf>
    <xf numFmtId="0" fontId="6" fillId="2" borderId="0" applyAlignment="1" pivotButton="0" quotePrefix="0" xfId="0">
      <alignment horizontal="justify"/>
    </xf>
    <xf numFmtId="0" fontId="0" fillId="2" borderId="0" applyProtection="1" pivotButton="0" quotePrefix="0" xfId="0">
      <protection locked="1" hidden="1"/>
    </xf>
    <xf numFmtId="0" fontId="39" fillId="2" borderId="0" applyAlignment="1" pivotButton="0" quotePrefix="0" xfId="1">
      <alignment horizontal="center" vertical="center" wrapText="1"/>
    </xf>
    <xf numFmtId="0" fontId="63" fillId="2" borderId="0" applyAlignment="1" pivotButton="0" quotePrefix="0" xfId="0">
      <alignment vertical="center" wrapText="1"/>
    </xf>
    <xf numFmtId="0" fontId="3" fillId="2" borderId="0" applyProtection="1" pivotButton="0" quotePrefix="0" xfId="0">
      <protection locked="1" hidden="1"/>
    </xf>
    <xf numFmtId="0" fontId="5" fillId="2" borderId="0" applyProtection="1" pivotButton="0" quotePrefix="0" xfId="0">
      <protection locked="1" hidden="1"/>
    </xf>
    <xf numFmtId="0" fontId="39" fillId="2" borderId="0" applyAlignment="1" pivotButton="0" quotePrefix="0" xfId="1">
      <alignment horizontal="justify" vertical="center" wrapText="1"/>
    </xf>
    <xf numFmtId="0" fontId="0" fillId="2" borderId="0" applyAlignment="1" pivotButton="0" quotePrefix="0" xfId="0">
      <alignment horizontal="center" vertical="center"/>
    </xf>
    <xf numFmtId="0" fontId="0" fillId="2" borderId="0" applyAlignment="1" pivotButton="0" quotePrefix="0" xfId="0">
      <alignment vertical="center"/>
    </xf>
    <xf numFmtId="0" fontId="0" fillId="2" borderId="0" applyAlignment="1" pivotButton="0" quotePrefix="0" xfId="0">
      <alignment horizontal="justify" vertical="center" wrapText="1"/>
    </xf>
    <xf numFmtId="0" fontId="0" fillId="2" borderId="0" applyAlignment="1" pivotButton="0" quotePrefix="0" xfId="0">
      <alignment horizontal="justify"/>
    </xf>
    <xf numFmtId="0" fontId="43" fillId="24" borderId="0" applyAlignment="1" pivotButton="0" quotePrefix="0" xfId="0">
      <alignment horizontal="left"/>
    </xf>
    <xf numFmtId="0" fontId="26" fillId="24" borderId="0" applyAlignment="1" pivotButton="0" quotePrefix="0" xfId="0">
      <alignment horizontal="left"/>
    </xf>
    <xf numFmtId="0" fontId="51" fillId="24" borderId="0" applyAlignment="1" pivotButton="0" quotePrefix="0" xfId="0">
      <alignment horizontal="left"/>
    </xf>
    <xf numFmtId="0" fontId="43" fillId="0" borderId="0" applyAlignment="1" pivotButton="0" quotePrefix="0" xfId="0">
      <alignment horizontal="left"/>
    </xf>
    <xf numFmtId="0" fontId="0" fillId="4" borderId="0" applyAlignment="1" pivotButton="0" quotePrefix="0" xfId="0">
      <alignment horizontal="left"/>
    </xf>
    <xf numFmtId="0" fontId="0" fillId="2" borderId="0" applyAlignment="1" pivotButton="0" quotePrefix="0" xfId="0">
      <alignment horizontal="left"/>
    </xf>
    <xf numFmtId="0" fontId="44" fillId="2" borderId="0" applyAlignment="1" pivotButton="0" quotePrefix="0" xfId="1">
      <alignment horizontal="justify" vertical="center" wrapText="1"/>
    </xf>
    <xf numFmtId="9" fontId="6" fillId="2" borderId="0" applyAlignment="1" pivotButton="0" quotePrefix="0" xfId="2">
      <alignment horizontal="center" vertical="center" wrapText="1"/>
    </xf>
    <xf numFmtId="9" fontId="34" fillId="2" borderId="60" applyAlignment="1" pivotButton="0" quotePrefix="0" xfId="2">
      <alignment horizontal="center" vertical="center" wrapText="1"/>
    </xf>
    <xf numFmtId="9" fontId="6" fillId="2" borderId="6" applyAlignment="1" pivotButton="0" quotePrefix="0" xfId="2">
      <alignment horizontal="center" vertical="center" wrapText="1"/>
    </xf>
    <xf numFmtId="9" fontId="34" fillId="2" borderId="4" applyAlignment="1" pivotButton="0" quotePrefix="0" xfId="2">
      <alignment horizontal="center" vertical="center" wrapText="1"/>
    </xf>
    <xf numFmtId="0" fontId="34" fillId="0" borderId="37" applyAlignment="1" pivotButton="0" quotePrefix="0" xfId="0">
      <alignment horizontal="justify" vertical="justify"/>
    </xf>
    <xf numFmtId="0" fontId="34" fillId="0" borderId="37" applyAlignment="1" applyProtection="1" pivotButton="0" quotePrefix="0" xfId="0">
      <alignment horizontal="justify" vertical="justify" wrapText="1"/>
      <protection locked="0" hidden="0"/>
    </xf>
    <xf numFmtId="0" fontId="34" fillId="0" borderId="37" applyAlignment="1" pivotButton="0" quotePrefix="0" xfId="0">
      <alignment horizontal="justify" vertical="justify" wrapText="1"/>
    </xf>
    <xf numFmtId="0" fontId="34" fillId="0" borderId="37" applyAlignment="1" applyProtection="1" pivotButton="0" quotePrefix="0" xfId="0">
      <alignment horizontal="left" vertical="justify" wrapText="1"/>
      <protection locked="0" hidden="0"/>
    </xf>
    <xf numFmtId="0" fontId="34" fillId="0" borderId="37" applyAlignment="1" applyProtection="1" pivotButton="0" quotePrefix="0" xfId="0">
      <alignment vertical="justify" wrapText="1"/>
      <protection locked="0" hidden="0"/>
    </xf>
    <xf numFmtId="0" fontId="34" fillId="0" borderId="37" applyAlignment="1" pivotButton="0" quotePrefix="0" xfId="0">
      <alignment horizontal="left" vertical="justify"/>
    </xf>
    <xf numFmtId="0" fontId="34" fillId="0" borderId="61" applyAlignment="1" pivotButton="0" quotePrefix="0" xfId="0">
      <alignment horizontal="justify" vertical="justify" wrapText="1"/>
    </xf>
    <xf numFmtId="0" fontId="44" fillId="0" borderId="36" applyAlignment="1" applyProtection="1" pivotButton="0" quotePrefix="0" xfId="0">
      <alignment vertical="center" wrapText="1"/>
      <protection locked="0" hidden="0"/>
    </xf>
    <xf numFmtId="0" fontId="44" fillId="0" borderId="36" applyAlignment="1" pivotButton="0" quotePrefix="0" xfId="0">
      <alignment vertical="center"/>
    </xf>
    <xf numFmtId="0" fontId="44" fillId="0" borderId="54" applyAlignment="1" applyProtection="1" pivotButton="0" quotePrefix="0" xfId="0">
      <alignment vertical="center" wrapText="1"/>
      <protection locked="0" hidden="0"/>
    </xf>
    <xf numFmtId="0" fontId="44" fillId="0" borderId="62" applyAlignment="1" applyProtection="1" pivotButton="0" quotePrefix="0" xfId="0">
      <alignment horizontal="left" vertical="center" wrapText="1"/>
      <protection locked="0" hidden="0"/>
    </xf>
    <xf numFmtId="9" fontId="34" fillId="2" borderId="8" applyAlignment="1" pivotButton="0" quotePrefix="0" xfId="2">
      <alignment horizontal="center" vertical="center" wrapText="1"/>
    </xf>
    <xf numFmtId="9" fontId="6" fillId="2" borderId="8" applyAlignment="1" pivotButton="0" quotePrefix="0" xfId="2">
      <alignment horizontal="center" vertical="center" wrapText="1"/>
    </xf>
    <xf numFmtId="9" fontId="34" fillId="2" borderId="4" applyAlignment="1" pivotButton="0" quotePrefix="0" xfId="2">
      <alignment vertical="center" wrapText="1"/>
    </xf>
    <xf numFmtId="0" fontId="63" fillId="0" borderId="0" applyAlignment="1" pivotButton="0" quotePrefix="0" xfId="0">
      <alignment horizontal="center" vertical="center" wrapText="1"/>
    </xf>
    <xf numFmtId="0" fontId="6" fillId="0" borderId="4" applyAlignment="1" pivotButton="0" quotePrefix="0" xfId="0">
      <alignment horizontal="justify" vertical="center" wrapText="1"/>
    </xf>
    <xf numFmtId="0" fontId="51" fillId="24" borderId="0" applyAlignment="1" pivotButton="0" quotePrefix="0" xfId="0">
      <alignment vertical="top" wrapText="1"/>
    </xf>
    <xf numFmtId="0" fontId="43" fillId="24" borderId="0" applyAlignment="1" pivotButton="0" quotePrefix="0" xfId="0">
      <alignment wrapText="1"/>
    </xf>
    <xf numFmtId="0" fontId="51" fillId="24" borderId="0" applyAlignment="1" pivotButton="0" quotePrefix="0" xfId="0">
      <alignment wrapText="1"/>
    </xf>
    <xf numFmtId="14" fontId="6" fillId="0" borderId="0" applyAlignment="1" applyProtection="1" pivotButton="0" quotePrefix="0" xfId="0">
      <alignment horizontal="center" vertical="center"/>
      <protection locked="0" hidden="0"/>
    </xf>
    <xf numFmtId="0" fontId="6" fillId="0" borderId="0" applyAlignment="1" applyProtection="1" pivotButton="0" quotePrefix="0" xfId="0">
      <alignment horizontal="justify" vertical="center" wrapText="1"/>
      <protection locked="0" hidden="0"/>
    </xf>
    <xf numFmtId="0" fontId="6" fillId="0" borderId="0" applyAlignment="1" applyProtection="1" pivotButton="0" quotePrefix="0" xfId="0">
      <alignment vertical="center" wrapText="1"/>
      <protection locked="0" hidden="0"/>
    </xf>
    <xf numFmtId="0" fontId="43" fillId="25" borderId="0" applyAlignment="1" pivotButton="0" quotePrefix="0" xfId="0">
      <alignment wrapText="1"/>
    </xf>
    <xf numFmtId="0" fontId="43" fillId="2" borderId="0" applyAlignment="1" pivotButton="0" quotePrefix="0" xfId="0">
      <alignment horizontal="left"/>
    </xf>
    <xf numFmtId="0" fontId="51" fillId="25" borderId="0" applyAlignment="1" pivotButton="0" quotePrefix="0" xfId="0">
      <alignment wrapText="1"/>
    </xf>
    <xf numFmtId="0" fontId="26" fillId="0" borderId="0" applyAlignment="1" pivotButton="0" quotePrefix="0" xfId="0">
      <alignment horizontal="center" vertical="top" wrapText="1"/>
    </xf>
    <xf numFmtId="0" fontId="63" fillId="0" borderId="0" applyAlignment="1" pivotButton="0" quotePrefix="0" xfId="0">
      <alignment vertical="center" wrapText="1"/>
    </xf>
    <xf numFmtId="0" fontId="7" fillId="4" borderId="0" applyAlignment="1" pivotButton="0" quotePrefix="0" xfId="0">
      <alignment horizontal="justify" vertical="center"/>
    </xf>
    <xf numFmtId="0" fontId="31" fillId="2" borderId="0" applyAlignment="1" pivotButton="0" quotePrefix="0" xfId="0">
      <alignment horizontal="center" vertical="center" wrapText="1"/>
    </xf>
    <xf numFmtId="0" fontId="28" fillId="2" borderId="0" applyAlignment="1" pivotButton="0" quotePrefix="0" xfId="0">
      <alignment horizontal="justify" vertical="center" wrapText="1"/>
    </xf>
    <xf numFmtId="0" fontId="28" fillId="2" borderId="0" applyAlignment="1" pivotButton="0" quotePrefix="0" xfId="0">
      <alignment horizontal="center" vertical="center" wrapText="1"/>
    </xf>
    <xf numFmtId="14" fontId="6" fillId="2" borderId="0" applyAlignment="1" pivotButton="0" quotePrefix="0" xfId="0">
      <alignment horizontal="justify" vertical="center"/>
    </xf>
    <xf numFmtId="0" fontId="6" fillId="2" borderId="0" applyAlignment="1" pivotButton="0" quotePrefix="0" xfId="0">
      <alignment horizontal="justify" vertical="center"/>
    </xf>
    <xf numFmtId="0" fontId="6" fillId="4" borderId="0" applyAlignment="1" pivotButton="0" quotePrefix="0" xfId="0">
      <alignment horizontal="justify" vertical="center"/>
    </xf>
    <xf numFmtId="0" fontId="25" fillId="8" borderId="0" applyAlignment="1" pivotButton="0" quotePrefix="0" xfId="0">
      <alignment horizontal="center" vertical="center"/>
    </xf>
    <xf numFmtId="0" fontId="22" fillId="21" borderId="51" applyAlignment="1" pivotButton="0" quotePrefix="0" xfId="0">
      <alignment horizontal="center" vertical="center"/>
    </xf>
    <xf numFmtId="0" fontId="49" fillId="4" borderId="0" applyAlignment="1" pivotButton="0" quotePrefix="0" xfId="0">
      <alignment horizontal="center" vertical="center"/>
    </xf>
    <xf numFmtId="0" fontId="22" fillId="11" borderId="4" applyAlignment="1" pivotButton="0" quotePrefix="0" xfId="0">
      <alignment horizontal="center" vertical="center" wrapText="1"/>
    </xf>
    <xf numFmtId="0" fontId="22" fillId="11" borderId="4" applyAlignment="1" pivotButton="0" quotePrefix="0" xfId="0">
      <alignment horizontal="center" vertical="top" wrapText="1"/>
    </xf>
    <xf numFmtId="0" fontId="22" fillId="21" borderId="40" applyAlignment="1" pivotButton="0" quotePrefix="0" xfId="0">
      <alignment horizontal="center" vertical="center" wrapText="1"/>
    </xf>
    <xf numFmtId="14" fontId="35" fillId="10" borderId="3" applyAlignment="1" pivotButton="0" quotePrefix="0" xfId="0">
      <alignment horizontal="center" vertical="center" wrapText="1"/>
    </xf>
    <xf numFmtId="14" fontId="35" fillId="10" borderId="1" applyAlignment="1" pivotButton="0" quotePrefix="0" xfId="0">
      <alignment horizontal="center" vertical="center" wrapText="1"/>
    </xf>
    <xf numFmtId="0" fontId="59" fillId="4" borderId="0" applyAlignment="1" pivotButton="0" quotePrefix="0" xfId="0">
      <alignment horizontal="justify" vertical="center"/>
    </xf>
    <xf numFmtId="0" fontId="31" fillId="2" borderId="1" applyAlignment="1" pivotButton="0" quotePrefix="0" xfId="0">
      <alignment horizontal="center" vertical="center" wrapText="1"/>
    </xf>
    <xf numFmtId="14" fontId="6" fillId="2" borderId="4" applyAlignment="1" pivotButton="0" quotePrefix="0" xfId="0">
      <alignment horizontal="center" vertical="center" wrapText="1"/>
    </xf>
    <xf numFmtId="14" fontId="6" fillId="2" borderId="8" applyAlignment="1" pivotButton="0" quotePrefix="0" xfId="0">
      <alignment horizontal="center" vertical="center" wrapText="1"/>
    </xf>
    <xf numFmtId="0" fontId="6" fillId="2" borderId="50" applyAlignment="1" pivotButton="0" quotePrefix="0" xfId="0">
      <alignment horizontal="center" vertical="center" wrapText="1"/>
    </xf>
    <xf numFmtId="0" fontId="31" fillId="2" borderId="6" applyAlignment="1" pivotButton="0" quotePrefix="0" xfId="0">
      <alignment horizontal="center" vertical="center" wrapText="1"/>
    </xf>
    <xf numFmtId="14" fontId="6" fillId="2" borderId="6" applyAlignment="1" pivotButton="0" quotePrefix="0" xfId="0">
      <alignment horizontal="center" vertical="center" wrapText="1"/>
    </xf>
    <xf numFmtId="0" fontId="6" fillId="2" borderId="6" applyAlignment="1" pivotButton="0" quotePrefix="0" xfId="0">
      <alignment horizontal="center" vertical="center" wrapText="1"/>
    </xf>
    <xf numFmtId="14" fontId="6" fillId="2" borderId="50" applyAlignment="1" pivotButton="0" quotePrefix="0" xfId="0">
      <alignment horizontal="center" vertical="center" wrapText="1"/>
    </xf>
    <xf numFmtId="0" fontId="6" fillId="2" borderId="2" applyAlignment="1" pivotButton="0" quotePrefix="0" xfId="0">
      <alignment horizontal="justify" vertical="center" wrapText="1"/>
    </xf>
    <xf numFmtId="0" fontId="6" fillId="2" borderId="6" applyAlignment="1" pivotButton="0" quotePrefix="0" xfId="0">
      <alignment horizontal="justify" vertical="center" wrapText="1"/>
    </xf>
    <xf numFmtId="0" fontId="31" fillId="2" borderId="4" applyAlignment="1" pivotButton="0" quotePrefix="0" xfId="0">
      <alignment vertical="center" wrapText="1"/>
    </xf>
    <xf numFmtId="0" fontId="6" fillId="2" borderId="4" applyAlignment="1" pivotButton="0" quotePrefix="0" xfId="0">
      <alignment horizontal="justify" vertical="center" wrapText="1"/>
    </xf>
    <xf numFmtId="0" fontId="6" fillId="2" borderId="50" applyAlignment="1" pivotButton="0" quotePrefix="0" xfId="0">
      <alignment horizontal="justify" vertical="center" wrapText="1"/>
    </xf>
    <xf numFmtId="14" fontId="6" fillId="0" borderId="4" applyAlignment="1" pivotButton="0" quotePrefix="0" xfId="0">
      <alignment horizontal="center" vertical="center" wrapText="1"/>
    </xf>
    <xf numFmtId="0" fontId="31" fillId="2" borderId="8" applyAlignment="1" pivotButton="0" quotePrefix="0" xfId="0">
      <alignment horizontal="center" vertical="center" wrapText="1"/>
    </xf>
    <xf numFmtId="0" fontId="73" fillId="3" borderId="8" applyAlignment="1" pivotButton="0" quotePrefix="0" xfId="0">
      <alignment horizontal="justify" vertical="center" wrapText="1"/>
    </xf>
    <xf numFmtId="0" fontId="34" fillId="2" borderId="8" applyAlignment="1" pivotButton="0" quotePrefix="0" xfId="0">
      <alignment horizontal="justify" vertical="center" wrapText="1"/>
    </xf>
    <xf numFmtId="0" fontId="34" fillId="2" borderId="8" applyAlignment="1" pivotButton="0" quotePrefix="0" xfId="0">
      <alignment horizontal="center" vertical="center" wrapText="1"/>
    </xf>
    <xf numFmtId="0" fontId="6" fillId="2" borderId="7" applyAlignment="1" pivotButton="0" quotePrefix="0" xfId="0">
      <alignment horizontal="center" vertical="center" wrapText="1"/>
    </xf>
    <xf numFmtId="0" fontId="29" fillId="2" borderId="2" applyAlignment="1" pivotButton="0" quotePrefix="0" xfId="0">
      <alignment horizontal="center" vertical="center" wrapText="1"/>
    </xf>
    <xf numFmtId="0" fontId="28" fillId="2" borderId="8" applyAlignment="1" pivotButton="0" quotePrefix="0" xfId="0">
      <alignment horizontal="justify" vertical="center" wrapText="1"/>
    </xf>
    <xf numFmtId="0" fontId="28" fillId="2" borderId="8" applyAlignment="1" pivotButton="0" quotePrefix="0" xfId="0">
      <alignment horizontal="center" vertical="center" wrapText="1"/>
    </xf>
    <xf numFmtId="14" fontId="6" fillId="2" borderId="8" applyAlignment="1" pivotButton="0" quotePrefix="0" xfId="0">
      <alignment horizontal="justify" vertical="center"/>
    </xf>
    <xf numFmtId="0" fontId="6" fillId="2" borderId="43" applyAlignment="1" pivotButton="0" quotePrefix="0" xfId="0">
      <alignment horizontal="justify" vertical="center" wrapText="1"/>
    </xf>
    <xf numFmtId="0" fontId="28" fillId="2" borderId="6" applyAlignment="1" pivotButton="0" quotePrefix="0" xfId="0">
      <alignment horizontal="justify" vertical="center" wrapText="1"/>
    </xf>
    <xf numFmtId="0" fontId="28" fillId="2" borderId="6" applyAlignment="1" pivotButton="0" quotePrefix="0" xfId="0">
      <alignment horizontal="center" vertical="center" wrapText="1"/>
    </xf>
    <xf numFmtId="14" fontId="6" fillId="2" borderId="6" applyAlignment="1" pivotButton="0" quotePrefix="0" xfId="0">
      <alignment horizontal="justify" vertical="center"/>
    </xf>
    <xf numFmtId="0" fontId="28" fillId="2" borderId="1" applyAlignment="1" pivotButton="0" quotePrefix="0" xfId="0">
      <alignment horizontal="justify" vertical="center" wrapText="1"/>
    </xf>
    <xf numFmtId="0" fontId="28" fillId="2" borderId="1" applyAlignment="1" pivotButton="0" quotePrefix="0" xfId="0">
      <alignment horizontal="center" vertical="center" wrapText="1"/>
    </xf>
    <xf numFmtId="14" fontId="6" fillId="2" borderId="1" applyAlignment="1" pivotButton="0" quotePrefix="0" xfId="0">
      <alignment horizontal="justify" vertical="center"/>
    </xf>
    <xf numFmtId="0" fontId="29" fillId="4" borderId="0" applyAlignment="1" pivotButton="0" quotePrefix="0" xfId="0">
      <alignment horizontal="center" vertical="center"/>
    </xf>
    <xf numFmtId="0" fontId="31" fillId="4" borderId="0" applyAlignment="1" pivotButton="0" quotePrefix="0" xfId="0">
      <alignment horizontal="center" vertical="center" wrapText="1"/>
    </xf>
    <xf numFmtId="0" fontId="28" fillId="4" borderId="0" applyAlignment="1" pivotButton="0" quotePrefix="0" xfId="0">
      <alignment horizontal="justify" vertical="center" wrapText="1"/>
    </xf>
    <xf numFmtId="0" fontId="28" fillId="4" borderId="0" applyAlignment="1" pivotButton="0" quotePrefix="0" xfId="0">
      <alignment horizontal="center" vertical="center" wrapText="1"/>
    </xf>
    <xf numFmtId="14" fontId="6" fillId="4" borderId="0" applyAlignment="1" pivotButton="0" quotePrefix="0" xfId="0">
      <alignment horizontal="justify" vertical="center"/>
    </xf>
    <xf numFmtId="14" fontId="6" fillId="2" borderId="4" applyAlignment="1" applyProtection="1" pivotButton="0" quotePrefix="0" xfId="0">
      <alignment horizontal="center" vertical="center" wrapText="1"/>
      <protection locked="0" hidden="0"/>
    </xf>
    <xf numFmtId="0" fontId="6" fillId="2" borderId="4" applyAlignment="1" applyProtection="1" pivotButton="0" quotePrefix="0" xfId="0">
      <alignment horizontal="justify" vertical="center" wrapText="1"/>
      <protection locked="0" hidden="0"/>
    </xf>
    <xf numFmtId="0" fontId="6" fillId="2" borderId="6" applyAlignment="1" applyProtection="1" pivotButton="0" quotePrefix="0" xfId="0">
      <alignment horizontal="justify" vertical="center" wrapText="1"/>
      <protection locked="0" hidden="0"/>
    </xf>
    <xf numFmtId="0" fontId="6" fillId="2" borderId="8" applyAlignment="1" applyProtection="1" pivotButton="0" quotePrefix="0" xfId="0">
      <alignment horizontal="center" vertical="center" wrapText="1"/>
      <protection locked="0" hidden="0"/>
    </xf>
    <xf numFmtId="0" fontId="6" fillId="2" borderId="1" applyAlignment="1" applyProtection="1" pivotButton="0" quotePrefix="0" xfId="0">
      <alignment horizontal="justify" vertical="center" wrapText="1"/>
      <protection locked="0" hidden="0"/>
    </xf>
    <xf numFmtId="0" fontId="22" fillId="11" borderId="4" applyAlignment="1" pivotButton="0" quotePrefix="0" xfId="0">
      <alignment horizontal="justify" vertical="center" wrapText="1"/>
    </xf>
    <xf numFmtId="0" fontId="22" fillId="21" borderId="4" applyAlignment="1" pivotButton="0" quotePrefix="0" xfId="0">
      <alignment horizontal="center" vertical="top" wrapText="1"/>
    </xf>
    <xf numFmtId="0" fontId="22" fillId="21" borderId="4" applyAlignment="1" pivotButton="0" quotePrefix="0" xfId="0">
      <alignment horizontal="center" vertical="center" wrapText="1"/>
    </xf>
    <xf numFmtId="9" fontId="22" fillId="21" borderId="4" applyAlignment="1" pivotButton="0" quotePrefix="0" xfId="2">
      <alignment horizontal="center" vertical="center" wrapText="1"/>
    </xf>
    <xf numFmtId="9" fontId="34" fillId="2" borderId="50" applyAlignment="1" pivotButton="0" quotePrefix="0" xfId="2">
      <alignment vertical="center" wrapText="1"/>
    </xf>
    <xf numFmtId="0" fontId="31" fillId="2" borderId="50" applyAlignment="1" pivotButton="0" quotePrefix="0" xfId="0">
      <alignment vertical="center" wrapText="1"/>
    </xf>
    <xf numFmtId="0" fontId="6" fillId="2" borderId="50" applyAlignment="1" pivotButton="0" quotePrefix="0" xfId="0">
      <alignment horizontal="justify" vertical="center" wrapText="1"/>
    </xf>
    <xf numFmtId="9" fontId="34" fillId="2" borderId="4" applyAlignment="1" pivotButton="0" quotePrefix="0" xfId="2">
      <alignment horizontal="center" vertical="center" wrapText="1"/>
    </xf>
    <xf numFmtId="0" fontId="6" fillId="26" borderId="0" pivotButton="0" quotePrefix="0" xfId="0"/>
    <xf numFmtId="0" fontId="51" fillId="26" borderId="23" applyAlignment="1" pivotButton="0" quotePrefix="0" xfId="0">
      <alignment horizontal="justify" vertical="center" wrapText="1"/>
    </xf>
    <xf numFmtId="0" fontId="52" fillId="26" borderId="8" applyAlignment="1" pivotButton="0" quotePrefix="0" xfId="0">
      <alignment horizontal="center" vertical="center" wrapText="1"/>
    </xf>
    <xf numFmtId="0" fontId="52" fillId="26" borderId="8" applyAlignment="1" pivotButton="0" quotePrefix="0" xfId="0">
      <alignment horizontal="center" vertical="center"/>
    </xf>
    <xf numFmtId="0" fontId="50" fillId="26" borderId="8" applyAlignment="1" pivotButton="0" quotePrefix="0" xfId="0">
      <alignment horizontal="center" vertical="center"/>
    </xf>
    <xf numFmtId="9" fontId="50" fillId="26" borderId="8" applyAlignment="1" pivotButton="0" quotePrefix="0" xfId="2">
      <alignment horizontal="center" vertical="center"/>
    </xf>
    <xf numFmtId="0" fontId="53" fillId="26" borderId="24" applyAlignment="1" pivotButton="0" quotePrefix="0" xfId="3">
      <alignment horizontal="center" vertical="center" wrapText="1"/>
    </xf>
    <xf numFmtId="0" fontId="34" fillId="0" borderId="1" applyAlignment="1" pivotButton="0" quotePrefix="0" xfId="0">
      <alignment horizontal="justify" vertical="center" wrapText="1"/>
    </xf>
    <xf numFmtId="0" fontId="34" fillId="0" borderId="8" applyAlignment="1" pivotButton="0" quotePrefix="0" xfId="0">
      <alignment horizontal="center" vertical="center" wrapText="1"/>
    </xf>
    <xf numFmtId="0" fontId="34" fillId="0" borderId="8" applyAlignment="1" pivotButton="0" quotePrefix="0" xfId="0">
      <alignment horizontal="justify" vertical="center" wrapText="1"/>
    </xf>
    <xf numFmtId="0" fontId="34" fillId="0" borderId="41" applyAlignment="1" pivotButton="0" quotePrefix="0" xfId="0">
      <alignment horizontal="center" vertical="center" wrapText="1"/>
    </xf>
    <xf numFmtId="0" fontId="34" fillId="0" borderId="37" applyAlignment="1" pivotButton="0" quotePrefix="0" xfId="0">
      <alignment horizontal="center" vertical="center" wrapText="1"/>
    </xf>
    <xf numFmtId="9" fontId="34" fillId="0" borderId="8" applyAlignment="1" pivotButton="0" quotePrefix="0" xfId="2">
      <alignment horizontal="center" vertical="center" wrapText="1"/>
    </xf>
    <xf numFmtId="0" fontId="34" fillId="0" borderId="33" applyAlignment="1" pivotButton="0" quotePrefix="0" xfId="0">
      <alignment horizontal="justify" vertical="center" wrapText="1"/>
    </xf>
    <xf numFmtId="0" fontId="34" fillId="0" borderId="46" applyAlignment="1" pivotButton="0" quotePrefix="0" xfId="0">
      <alignment vertical="center" wrapText="1"/>
    </xf>
    <xf numFmtId="0" fontId="34" fillId="0" borderId="50" applyAlignment="1" pivotButton="0" quotePrefix="0" xfId="0">
      <alignment vertical="center" wrapText="1"/>
    </xf>
    <xf numFmtId="9" fontId="34" fillId="0" borderId="50" applyAlignment="1" pivotButton="0" quotePrefix="0" xfId="2">
      <alignment vertical="center" wrapText="1"/>
    </xf>
    <xf numFmtId="0" fontId="34" fillId="0" borderId="8" applyAlignment="1" pivotButton="0" quotePrefix="0" xfId="0">
      <alignment vertical="center" wrapText="1"/>
    </xf>
    <xf numFmtId="0" fontId="34" fillId="0" borderId="6" applyAlignment="1" pivotButton="0" quotePrefix="0" xfId="0">
      <alignment horizontal="justify" vertical="center" wrapText="1"/>
    </xf>
    <xf numFmtId="0" fontId="34" fillId="0" borderId="1" applyAlignment="1" pivotButton="0" quotePrefix="0" xfId="0">
      <alignment horizontal="center" vertical="center" wrapText="1"/>
    </xf>
    <xf numFmtId="9" fontId="34" fillId="0" borderId="1" applyAlignment="1" pivotButton="0" quotePrefix="0" xfId="2">
      <alignment horizontal="center" vertical="center" wrapText="1"/>
    </xf>
    <xf numFmtId="0" fontId="34" fillId="0" borderId="0" applyAlignment="1" pivotButton="0" quotePrefix="0" xfId="0">
      <alignment horizontal="justify" vertical="center" wrapText="1"/>
    </xf>
    <xf numFmtId="0" fontId="34" fillId="0" borderId="1" applyAlignment="1" pivotButton="0" quotePrefix="0" xfId="0">
      <alignment horizontal="justify" vertical="center"/>
    </xf>
    <xf numFmtId="0" fontId="34" fillId="0" borderId="4" applyAlignment="1" pivotButton="0" quotePrefix="0" xfId="0">
      <alignment horizontal="justify" vertical="center" wrapText="1"/>
    </xf>
    <xf numFmtId="0" fontId="34" fillId="0" borderId="6" applyAlignment="1" pivotButton="0" quotePrefix="0" xfId="0">
      <alignment horizontal="center" vertical="center" wrapText="1"/>
    </xf>
    <xf numFmtId="0" fontId="34" fillId="0" borderId="4" applyAlignment="1" pivotButton="0" quotePrefix="0" xfId="0">
      <alignment vertical="center" wrapText="1"/>
    </xf>
    <xf numFmtId="9" fontId="34" fillId="0" borderId="60" applyAlignment="1" pivotButton="0" quotePrefix="0" xfId="2">
      <alignment horizontal="center" vertical="center" wrapText="1"/>
    </xf>
    <xf numFmtId="14" fontId="34" fillId="0" borderId="8" applyAlignment="1" pivotButton="0" quotePrefix="0" xfId="0">
      <alignment horizontal="center" vertical="center" wrapText="1"/>
    </xf>
    <xf numFmtId="0" fontId="34" fillId="0" borderId="8" applyAlignment="1" pivotButton="0" quotePrefix="0" xfId="0">
      <alignment horizontal="left" vertical="center" wrapText="1"/>
    </xf>
    <xf numFmtId="14" fontId="34" fillId="0" borderId="33" applyAlignment="1" pivotButton="0" quotePrefix="0" xfId="0">
      <alignment vertical="center" wrapText="1"/>
    </xf>
    <xf numFmtId="0" fontId="34" fillId="0" borderId="33" applyAlignment="1" pivotButton="0" quotePrefix="0" xfId="0">
      <alignment vertical="center" wrapText="1"/>
    </xf>
    <xf numFmtId="14" fontId="34" fillId="0" borderId="33" applyAlignment="1" pivotButton="0" quotePrefix="0" xfId="0">
      <alignment horizontal="center" vertical="center" wrapText="1"/>
    </xf>
    <xf numFmtId="0" fontId="34" fillId="0" borderId="33" applyAlignment="1" pivotButton="0" quotePrefix="0" xfId="0">
      <alignment horizontal="left" vertical="center" wrapText="1"/>
    </xf>
    <xf numFmtId="0" fontId="34" fillId="0" borderId="42" applyAlignment="1" pivotButton="0" quotePrefix="0" xfId="0">
      <alignment horizontal="center" vertical="center" wrapText="1"/>
    </xf>
    <xf numFmtId="14" fontId="34" fillId="0" borderId="8" applyAlignment="1" pivotButton="0" quotePrefix="0" xfId="0">
      <alignment vertical="center" wrapText="1"/>
    </xf>
    <xf numFmtId="14" fontId="34" fillId="0" borderId="1" applyAlignment="1" pivotButton="0" quotePrefix="0" xfId="0">
      <alignment horizontal="center" vertical="center" wrapText="1"/>
    </xf>
    <xf numFmtId="14" fontId="34" fillId="0" borderId="6" applyAlignment="1" pivotButton="0" quotePrefix="0" xfId="0">
      <alignment horizontal="center" vertical="center" wrapText="1"/>
    </xf>
    <xf numFmtId="0" fontId="34" fillId="0" borderId="42" applyAlignment="1" pivotButton="0" quotePrefix="0" xfId="0">
      <alignment horizontal="justify" vertical="center" wrapText="1"/>
    </xf>
    <xf numFmtId="14" fontId="34" fillId="0" borderId="8" applyAlignment="1" pivotButton="0" quotePrefix="0" xfId="0">
      <alignment horizontal="justify" vertical="center" wrapText="1"/>
    </xf>
    <xf numFmtId="0" fontId="34" fillId="0" borderId="2" applyAlignment="1" pivotButton="0" quotePrefix="0" xfId="0">
      <alignment horizontal="justify" vertical="center" wrapText="1"/>
    </xf>
    <xf numFmtId="14" fontId="34" fillId="0" borderId="22" applyAlignment="1" pivotButton="0" quotePrefix="0" xfId="4">
      <alignment horizontal="center" vertical="center" wrapText="1"/>
    </xf>
    <xf numFmtId="0" fontId="34" fillId="0" borderId="47" applyAlignment="1" pivotButton="0" quotePrefix="0" xfId="4">
      <alignment horizontal="justify" vertical="center" wrapText="1"/>
    </xf>
    <xf numFmtId="14" fontId="34" fillId="0" borderId="42" applyAlignment="1" pivotButton="0" quotePrefix="0" xfId="0">
      <alignment horizontal="justify" vertical="center" wrapText="1"/>
    </xf>
    <xf numFmtId="14" fontId="34" fillId="0" borderId="2" applyAlignment="1" pivotButton="0" quotePrefix="0" xfId="0">
      <alignment horizontal="justify" vertical="center" wrapText="1"/>
    </xf>
    <xf numFmtId="14" fontId="34" fillId="0" borderId="40" applyAlignment="1" pivotButton="0" quotePrefix="0" xfId="0">
      <alignment horizontal="justify" vertical="center" wrapText="1"/>
    </xf>
    <xf numFmtId="14" fontId="34" fillId="0" borderId="4" applyAlignment="1" pivotButton="0" quotePrefix="0" xfId="0">
      <alignment horizontal="center" vertical="center" wrapText="1"/>
    </xf>
    <xf numFmtId="0" fontId="34" fillId="0" borderId="4" applyAlignment="1" pivotButton="0" quotePrefix="0" xfId="0">
      <alignment horizontal="center" vertical="center" wrapText="1"/>
    </xf>
    <xf numFmtId="14" fontId="34" fillId="0" borderId="0" applyAlignment="1" pivotButton="0" quotePrefix="0" xfId="4">
      <alignment horizontal="center" vertical="center" wrapText="1"/>
    </xf>
    <xf numFmtId="0" fontId="34" fillId="0" borderId="59" applyAlignment="1" pivotButton="0" quotePrefix="0" xfId="0">
      <alignment horizontal="center" vertical="center" wrapText="1"/>
    </xf>
    <xf numFmtId="0" fontId="34" fillId="0" borderId="0" applyAlignment="1" pivotButton="0" quotePrefix="0" xfId="0">
      <alignment horizontal="center" vertical="center" wrapText="1"/>
    </xf>
    <xf numFmtId="0" fontId="6" fillId="2" borderId="50" applyAlignment="1" pivotButton="0" quotePrefix="0" xfId="0">
      <alignment horizontal="justify" vertical="center" wrapText="1"/>
    </xf>
    <xf numFmtId="14" fontId="6" fillId="2" borderId="50" applyAlignment="1" pivotButton="0" quotePrefix="0" xfId="0">
      <alignment horizontal="center" vertical="center" wrapText="1"/>
    </xf>
    <xf numFmtId="0" fontId="31" fillId="2" borderId="1" applyAlignment="1" pivotButton="0" quotePrefix="0" xfId="0">
      <alignment horizontal="center" vertical="center" wrapText="1"/>
    </xf>
    <xf numFmtId="14" fontId="34" fillId="0" borderId="4" applyAlignment="1" pivotButton="0" quotePrefix="0" xfId="0">
      <alignment horizontal="center" vertical="center" wrapText="1"/>
    </xf>
    <xf numFmtId="0" fontId="34" fillId="0" borderId="1" applyAlignment="1" pivotButton="0" quotePrefix="0" xfId="0">
      <alignment horizontal="justify" vertical="center" wrapText="1"/>
    </xf>
    <xf numFmtId="0" fontId="34" fillId="0" borderId="4" applyAlignment="1" pivotButton="0" quotePrefix="0" xfId="0">
      <alignment horizontal="justify" vertical="center" wrapText="1"/>
    </xf>
    <xf numFmtId="9" fontId="34" fillId="0" borderId="1" applyAlignment="1" pivotButton="0" quotePrefix="0" xfId="2">
      <alignment horizontal="center" vertical="center" wrapText="1"/>
    </xf>
    <xf numFmtId="0" fontId="34" fillId="0" borderId="1" applyAlignment="1" pivotButton="0" quotePrefix="0" xfId="0">
      <alignment horizontal="center" vertical="center" wrapText="1"/>
    </xf>
    <xf numFmtId="0" fontId="34" fillId="0" borderId="40" applyAlignment="1" pivotButton="0" quotePrefix="0" xfId="0">
      <alignment horizontal="justify" vertical="center" wrapText="1"/>
    </xf>
    <xf numFmtId="14" fontId="34" fillId="0" borderId="0" applyAlignment="1" pivotButton="0" quotePrefix="0" xfId="0">
      <alignment horizontal="justify" vertical="center" wrapText="1"/>
    </xf>
    <xf numFmtId="0" fontId="63" fillId="0" borderId="8" applyAlignment="1" pivotButton="0" quotePrefix="0" xfId="0">
      <alignment horizontal="center" vertical="center" wrapText="1"/>
    </xf>
    <xf numFmtId="0" fontId="34" fillId="0" borderId="8" applyAlignment="1" pivotButton="0" quotePrefix="0" xfId="0">
      <alignment horizontal="center" vertical="center" wrapText="1"/>
    </xf>
    <xf numFmtId="14" fontId="34" fillId="0" borderId="8" applyAlignment="1" pivotButton="0" quotePrefix="0" xfId="0">
      <alignment horizontal="center" vertical="center" wrapText="1"/>
    </xf>
    <xf numFmtId="0" fontId="34" fillId="0" borderId="8" applyAlignment="1" pivotButton="0" quotePrefix="0" xfId="0">
      <alignment horizontal="left" vertical="center" wrapText="1"/>
    </xf>
    <xf numFmtId="14" fontId="6" fillId="2" borderId="41" applyAlignment="1" pivotButton="0" quotePrefix="0" xfId="0">
      <alignment horizontal="center" vertical="center"/>
    </xf>
    <xf numFmtId="0" fontId="6" fillId="0" borderId="8" applyAlignment="1" pivotButton="0" quotePrefix="0" xfId="0">
      <alignment horizontal="justify" vertical="center" wrapText="1"/>
    </xf>
    <xf numFmtId="14" fontId="6" fillId="0" borderId="8" applyAlignment="1" pivotButton="0" quotePrefix="0" xfId="0">
      <alignment horizontal="center" vertical="center"/>
    </xf>
    <xf numFmtId="0" fontId="6" fillId="0" borderId="8" applyAlignment="1" pivotButton="0" quotePrefix="0" xfId="0">
      <alignment horizontal="center" vertical="center" wrapText="1"/>
    </xf>
    <xf numFmtId="14" fontId="6" fillId="0" borderId="8" applyAlignment="1" applyProtection="1" pivotButton="0" quotePrefix="0" xfId="0">
      <alignment horizontal="center" vertical="center"/>
      <protection locked="0" hidden="0"/>
    </xf>
    <xf numFmtId="0" fontId="0" fillId="2" borderId="0" pivotButton="0" quotePrefix="0" xfId="0"/>
    <xf numFmtId="0" fontId="43" fillId="24" borderId="0" applyAlignment="1" pivotButton="0" quotePrefix="0" xfId="0">
      <alignment horizontal="left"/>
    </xf>
    <xf numFmtId="0" fontId="43" fillId="0" borderId="0" applyAlignment="1" pivotButton="0" quotePrefix="0" xfId="0">
      <alignment horizontal="left"/>
    </xf>
    <xf numFmtId="0" fontId="0" fillId="2" borderId="0" applyAlignment="1" pivotButton="0" quotePrefix="0" xfId="0">
      <alignment horizontal="left"/>
    </xf>
    <xf numFmtId="0" fontId="0" fillId="4" borderId="0" pivotButton="0" quotePrefix="0" xfId="0"/>
    <xf numFmtId="14" fontId="27" fillId="11" borderId="8" applyAlignment="1" pivotButton="0" quotePrefix="0" xfId="0">
      <alignment horizontal="center" vertical="center" wrapText="1"/>
    </xf>
    <xf numFmtId="0" fontId="27" fillId="11" borderId="8" applyAlignment="1" pivotButton="0" quotePrefix="0" xfId="0">
      <alignment horizontal="justify" vertical="center" wrapText="1"/>
    </xf>
    <xf numFmtId="0" fontId="27" fillId="11" borderId="8" applyAlignment="1" pivotButton="0" quotePrefix="0" xfId="0">
      <alignment horizontal="center" vertical="center" wrapText="1"/>
    </xf>
    <xf numFmtId="0" fontId="6" fillId="0" borderId="8" applyAlignment="1" pivotButton="0" quotePrefix="0" xfId="0">
      <alignment horizontal="justify" wrapText="1"/>
    </xf>
    <xf numFmtId="0" fontId="0" fillId="2" borderId="0" applyAlignment="1" pivotButton="0" quotePrefix="0" xfId="0">
      <alignment horizontal="center" wrapText="1"/>
    </xf>
    <xf numFmtId="0" fontId="51" fillId="2" borderId="0" applyAlignment="1" pivotButton="0" quotePrefix="0" xfId="0">
      <alignment horizontal="right" wrapText="1" indent="4"/>
    </xf>
    <xf numFmtId="0" fontId="62" fillId="10" borderId="14" applyAlignment="1" pivotButton="0" quotePrefix="0" xfId="0">
      <alignment horizontal="center" vertical="center"/>
    </xf>
    <xf numFmtId="0" fontId="62" fillId="10" borderId="9" applyAlignment="1" pivotButton="0" quotePrefix="0" xfId="0">
      <alignment horizontal="center" vertical="center"/>
    </xf>
    <xf numFmtId="0" fontId="62" fillId="10" borderId="15" applyAlignment="1" pivotButton="0" quotePrefix="0" xfId="0">
      <alignment horizontal="center" vertical="center"/>
    </xf>
    <xf numFmtId="0" fontId="62" fillId="10" borderId="16" applyAlignment="1" pivotButton="0" quotePrefix="0" xfId="0">
      <alignment horizontal="center" vertical="center"/>
    </xf>
    <xf numFmtId="0" fontId="62" fillId="10" borderId="0" applyAlignment="1" pivotButton="0" quotePrefix="0" xfId="0">
      <alignment horizontal="center" vertical="center"/>
    </xf>
    <xf numFmtId="0" fontId="62" fillId="10" borderId="17" applyAlignment="1" pivotButton="0" quotePrefix="0" xfId="0">
      <alignment horizontal="center" vertical="center"/>
    </xf>
    <xf numFmtId="0" fontId="62" fillId="10" borderId="18" applyAlignment="1" pivotButton="0" quotePrefix="0" xfId="0">
      <alignment horizontal="center" vertical="center"/>
    </xf>
    <xf numFmtId="0" fontId="62" fillId="10" borderId="19" applyAlignment="1" pivotButton="0" quotePrefix="0" xfId="0">
      <alignment horizontal="center" vertical="center"/>
    </xf>
    <xf numFmtId="0" fontId="62" fillId="10" borderId="20" applyAlignment="1" pivotButton="0" quotePrefix="0" xfId="0">
      <alignment horizontal="center" vertical="center"/>
    </xf>
    <xf numFmtId="0" fontId="46" fillId="11" borderId="14" applyAlignment="1" pivotButton="0" quotePrefix="0" xfId="0">
      <alignment horizontal="center" vertical="top"/>
    </xf>
    <xf numFmtId="0" fontId="46" fillId="11" borderId="9" applyAlignment="1" pivotButton="0" quotePrefix="0" xfId="0">
      <alignment horizontal="center" vertical="top"/>
    </xf>
    <xf numFmtId="0" fontId="46" fillId="11" borderId="15" applyAlignment="1" pivotButton="0" quotePrefix="0" xfId="0">
      <alignment horizontal="center" vertical="top"/>
    </xf>
    <xf numFmtId="0" fontId="47" fillId="11" borderId="16" applyAlignment="1" pivotButton="0" quotePrefix="0" xfId="0">
      <alignment horizontal="center" vertical="top"/>
    </xf>
    <xf numFmtId="0" fontId="47" fillId="11" borderId="0" applyAlignment="1" pivotButton="0" quotePrefix="0" xfId="0">
      <alignment horizontal="center" vertical="top"/>
    </xf>
    <xf numFmtId="0" fontId="47" fillId="11" borderId="17" applyAlignment="1" pivotButton="0" quotePrefix="0" xfId="0">
      <alignment horizontal="center" vertical="top"/>
    </xf>
    <xf numFmtId="0" fontId="47" fillId="11" borderId="18" applyAlignment="1" pivotButton="0" quotePrefix="0" xfId="0">
      <alignment horizontal="center" vertical="top"/>
    </xf>
    <xf numFmtId="0" fontId="47" fillId="11" borderId="19" applyAlignment="1" pivotButton="0" quotePrefix="0" xfId="0">
      <alignment horizontal="center" vertical="top"/>
    </xf>
    <xf numFmtId="0" fontId="47" fillId="11" borderId="20" applyAlignment="1" pivotButton="0" quotePrefix="0" xfId="0">
      <alignment horizontal="center" vertical="top"/>
    </xf>
    <xf numFmtId="0" fontId="46" fillId="11" borderId="16" applyAlignment="1" pivotButton="0" quotePrefix="0" xfId="0">
      <alignment horizontal="center" vertical="top"/>
    </xf>
    <xf numFmtId="0" fontId="46" fillId="11" borderId="0" applyAlignment="1" pivotButton="0" quotePrefix="0" xfId="0">
      <alignment horizontal="center" vertical="top"/>
    </xf>
    <xf numFmtId="0" fontId="46" fillId="11" borderId="17" applyAlignment="1" pivotButton="0" quotePrefix="0" xfId="0">
      <alignment horizontal="center" vertical="top"/>
    </xf>
    <xf numFmtId="0" fontId="46" fillId="11" borderId="18" applyAlignment="1" pivotButton="0" quotePrefix="0" xfId="0">
      <alignment horizontal="center" vertical="top"/>
    </xf>
    <xf numFmtId="0" fontId="46" fillId="11" borderId="19" applyAlignment="1" pivotButton="0" quotePrefix="0" xfId="0">
      <alignment horizontal="center" vertical="top"/>
    </xf>
    <xf numFmtId="0" fontId="46" fillId="11" borderId="20" applyAlignment="1" pivotButton="0" quotePrefix="0" xfId="0">
      <alignment horizontal="center" vertical="top"/>
    </xf>
    <xf numFmtId="0" fontId="64" fillId="13" borderId="0" applyAlignment="1" pivotButton="0" quotePrefix="0" xfId="1">
      <alignment horizontal="center" wrapText="1"/>
    </xf>
    <xf numFmtId="0" fontId="26" fillId="0" borderId="8" applyAlignment="1" pivotButton="0" quotePrefix="0" xfId="0">
      <alignment horizontal="center" vertical="top" wrapText="1"/>
    </xf>
    <xf numFmtId="0" fontId="69" fillId="0" borderId="8" applyAlignment="1" pivotButton="0" quotePrefix="0" xfId="0">
      <alignment horizontal="center" vertical="center" wrapText="1"/>
    </xf>
    <xf numFmtId="0" fontId="43" fillId="25" borderId="0" applyAlignment="1" pivotButton="0" quotePrefix="0" xfId="0">
      <alignment horizontal="center" wrapText="1"/>
    </xf>
    <xf numFmtId="0" fontId="51" fillId="25" borderId="0" applyAlignment="1" pivotButton="0" quotePrefix="0" xfId="0">
      <alignment horizontal="right" wrapText="1"/>
    </xf>
    <xf numFmtId="0" fontId="37" fillId="10" borderId="14" applyAlignment="1" pivotButton="0" quotePrefix="0" xfId="0">
      <alignment horizontal="center" vertical="center"/>
    </xf>
    <xf numFmtId="0" fontId="37" fillId="10" borderId="9" applyAlignment="1" pivotButton="0" quotePrefix="0" xfId="0">
      <alignment horizontal="center" vertical="center"/>
    </xf>
    <xf numFmtId="0" fontId="37" fillId="10" borderId="15" applyAlignment="1" pivotButton="0" quotePrefix="0" xfId="0">
      <alignment horizontal="center" vertical="center"/>
    </xf>
    <xf numFmtId="0" fontId="37" fillId="10" borderId="16" applyAlignment="1" pivotButton="0" quotePrefix="0" xfId="0">
      <alignment horizontal="center" vertical="center"/>
    </xf>
    <xf numFmtId="0" fontId="37" fillId="10" borderId="0" applyAlignment="1" pivotButton="0" quotePrefix="0" xfId="0">
      <alignment horizontal="center" vertical="center"/>
    </xf>
    <xf numFmtId="0" fontId="37" fillId="10" borderId="17" applyAlignment="1" pivotButton="0" quotePrefix="0" xfId="0">
      <alignment horizontal="center" vertical="center"/>
    </xf>
    <xf numFmtId="0" fontId="37" fillId="10" borderId="18" applyAlignment="1" pivotButton="0" quotePrefix="0" xfId="0">
      <alignment horizontal="center" vertical="center"/>
    </xf>
    <xf numFmtId="0" fontId="37" fillId="10" borderId="19" applyAlignment="1" pivotButton="0" quotePrefix="0" xfId="0">
      <alignment horizontal="center" vertical="center"/>
    </xf>
    <xf numFmtId="0" fontId="37" fillId="10" borderId="20" applyAlignment="1" pivotButton="0" quotePrefix="0" xfId="0">
      <alignment horizontal="center" vertical="center"/>
    </xf>
    <xf numFmtId="0" fontId="63" fillId="0" borderId="8" applyAlignment="1" pivotButton="0" quotePrefix="0" xfId="0">
      <alignment horizontal="center" vertical="center" wrapText="1"/>
    </xf>
    <xf numFmtId="0" fontId="44" fillId="12" borderId="8" applyAlignment="1" pivotButton="0" quotePrefix="0" xfId="0">
      <alignment horizontal="center" vertical="center" wrapText="1"/>
    </xf>
    <xf numFmtId="0" fontId="0" fillId="0" borderId="6" applyAlignment="1" pivotButton="0" quotePrefix="0" xfId="0">
      <alignment horizontal="center" vertical="center" wrapText="1"/>
    </xf>
    <xf numFmtId="0" fontId="0" fillId="0" borderId="1" applyAlignment="1" pivotButton="0" quotePrefix="0" xfId="0">
      <alignment horizontal="center" vertical="center" wrapText="1"/>
    </xf>
    <xf numFmtId="0" fontId="44" fillId="10" borderId="8" applyAlignment="1" pivotButton="0" quotePrefix="0" xfId="0">
      <alignment horizontal="center" vertical="center" wrapText="1"/>
    </xf>
    <xf numFmtId="0" fontId="43" fillId="24" borderId="0" applyAlignment="1" pivotButton="0" quotePrefix="0" xfId="0">
      <alignment horizontal="center" wrapText="1"/>
    </xf>
    <xf numFmtId="0" fontId="51" fillId="24" borderId="0" applyAlignment="1" pivotButton="0" quotePrefix="0" xfId="0">
      <alignment horizontal="right" wrapText="1" indent="20"/>
    </xf>
    <xf numFmtId="0" fontId="63" fillId="0" borderId="37" applyAlignment="1" pivotButton="0" quotePrefix="0" xfId="0">
      <alignment horizontal="center" vertical="center" wrapText="1"/>
    </xf>
    <xf numFmtId="0" fontId="63" fillId="0" borderId="38" applyAlignment="1" pivotButton="0" quotePrefix="0" xfId="0">
      <alignment horizontal="center" vertical="center" wrapText="1"/>
    </xf>
    <xf numFmtId="0" fontId="63" fillId="0" borderId="7" applyAlignment="1" pivotButton="0" quotePrefix="0" xfId="0">
      <alignment horizontal="center" vertical="center" wrapText="1"/>
    </xf>
    <xf numFmtId="0" fontId="63" fillId="0" borderId="52" applyAlignment="1" pivotButton="0" quotePrefix="0" xfId="0">
      <alignment horizontal="center" vertical="center" wrapText="1"/>
    </xf>
    <xf numFmtId="0" fontId="63" fillId="0" borderId="53" applyAlignment="1" pivotButton="0" quotePrefix="0" xfId="0">
      <alignment horizontal="center" vertical="center" wrapText="1"/>
    </xf>
    <xf numFmtId="0" fontId="63" fillId="0" borderId="54" applyAlignment="1" pivotButton="0" quotePrefix="0" xfId="0">
      <alignment horizontal="center" vertical="center" wrapText="1"/>
    </xf>
    <xf numFmtId="0" fontId="63" fillId="0" borderId="55" applyAlignment="1" pivotButton="0" quotePrefix="0" xfId="0">
      <alignment horizontal="center" vertical="center" wrapText="1"/>
    </xf>
    <xf numFmtId="0" fontId="63" fillId="0" borderId="21" applyAlignment="1" pivotButton="0" quotePrefix="0" xfId="0">
      <alignment horizontal="center" vertical="center" wrapText="1"/>
    </xf>
    <xf numFmtId="0" fontId="63" fillId="0" borderId="56" applyAlignment="1" pivotButton="0" quotePrefix="0" xfId="0">
      <alignment horizontal="center" vertical="center" wrapText="1"/>
    </xf>
    <xf numFmtId="0" fontId="39" fillId="0" borderId="0" applyAlignment="1" applyProtection="1" pivotButton="0" quotePrefix="0" xfId="1">
      <alignment horizontal="left" vertical="center" wrapText="1"/>
      <protection locked="0" hidden="0"/>
    </xf>
    <xf numFmtId="0" fontId="39" fillId="0" borderId="21" applyAlignment="1" applyProtection="1" pivotButton="0" quotePrefix="0" xfId="1">
      <alignment horizontal="left" vertical="center" wrapText="1"/>
      <protection locked="0" hidden="0"/>
    </xf>
    <xf numFmtId="0" fontId="51" fillId="24" borderId="0" applyAlignment="1" pivotButton="0" quotePrefix="0" xfId="0">
      <alignment horizontal="right" wrapText="1"/>
    </xf>
    <xf numFmtId="0" fontId="27" fillId="11" borderId="1" applyAlignment="1" applyProtection="1" pivotButton="0" quotePrefix="0" xfId="0">
      <alignment horizontal="center" vertical="center" wrapText="1"/>
      <protection locked="0" hidden="0"/>
    </xf>
    <xf numFmtId="0" fontId="42" fillId="10" borderId="1" applyAlignment="1" applyProtection="1" pivotButton="0" quotePrefix="0" xfId="0">
      <alignment horizontal="center" vertical="center" wrapText="1"/>
      <protection locked="0" hidden="0"/>
    </xf>
    <xf numFmtId="0" fontId="21" fillId="22" borderId="47" applyAlignment="1" pivotButton="0" quotePrefix="0" xfId="0">
      <alignment horizontal="center"/>
    </xf>
    <xf numFmtId="0" fontId="21" fillId="22" borderId="48" applyAlignment="1" pivotButton="0" quotePrefix="0" xfId="0">
      <alignment horizontal="center"/>
    </xf>
    <xf numFmtId="0" fontId="21" fillId="22" borderId="49" applyAlignment="1" pivotButton="0" quotePrefix="0" xfId="0">
      <alignment horizontal="center"/>
    </xf>
    <xf numFmtId="0" fontId="21" fillId="12" borderId="47" applyAlignment="1" pivotButton="0" quotePrefix="0" xfId="0">
      <alignment horizontal="center"/>
    </xf>
    <xf numFmtId="0" fontId="21" fillId="12" borderId="48" applyAlignment="1" pivotButton="0" quotePrefix="0" xfId="0">
      <alignment horizontal="center"/>
    </xf>
    <xf numFmtId="0" fontId="21" fillId="12" borderId="49" applyAlignment="1" pivotButton="0" quotePrefix="0" xfId="0">
      <alignment horizontal="center"/>
    </xf>
    <xf numFmtId="0" fontId="51" fillId="24" borderId="0" applyAlignment="1" pivotButton="0" quotePrefix="0" xfId="0">
      <alignment horizontal="right" wrapText="1" indent="6"/>
    </xf>
    <xf numFmtId="0" fontId="22" fillId="11" borderId="22" applyAlignment="1" pivotButton="0" quotePrefix="0" xfId="0">
      <alignment horizontal="center"/>
    </xf>
    <xf numFmtId="0" fontId="29" fillId="0" borderId="0" applyAlignment="1" pivotButton="0" quotePrefix="0" xfId="0">
      <alignment horizontal="center" vertical="center"/>
    </xf>
    <xf numFmtId="0" fontId="6" fillId="0" borderId="0" applyAlignment="1" pivotButton="0" quotePrefix="0" xfId="0">
      <alignment horizontal="center" vertical="center"/>
    </xf>
    <xf numFmtId="0" fontId="22" fillId="11" borderId="10" applyAlignment="1" pivotButton="0" quotePrefix="0" xfId="0">
      <alignment horizontal="center" vertical="center" wrapText="1"/>
    </xf>
    <xf numFmtId="0" fontId="22" fillId="11" borderId="11" applyAlignment="1" pivotButton="0" quotePrefix="0" xfId="0">
      <alignment horizontal="center" vertical="center" wrapText="1"/>
    </xf>
    <xf numFmtId="0" fontId="49" fillId="0" borderId="10" applyAlignment="1" pivotButton="0" quotePrefix="0" xfId="0">
      <alignment horizontal="center" vertical="center"/>
    </xf>
    <xf numFmtId="0" fontId="49" fillId="0" borderId="12" applyAlignment="1" pivotButton="0" quotePrefix="0" xfId="0">
      <alignment horizontal="center" vertical="center"/>
    </xf>
    <xf numFmtId="0" fontId="49" fillId="0" borderId="13" applyAlignment="1" pivotButton="0" quotePrefix="0" xfId="0">
      <alignment horizontal="center" vertical="center"/>
    </xf>
    <xf numFmtId="0" fontId="4" fillId="8" borderId="8" applyAlignment="1" pivotButton="0" quotePrefix="0" xfId="0">
      <alignment horizontal="center"/>
    </xf>
    <xf numFmtId="0" fontId="4" fillId="8" borderId="8" applyAlignment="1" pivotButton="0" quotePrefix="0" xfId="0">
      <alignment horizontal="center" wrapText="1"/>
    </xf>
    <xf numFmtId="0" fontId="29" fillId="2" borderId="8" applyAlignment="1" pivotButton="0" quotePrefix="0" xfId="0">
      <alignment horizontal="center" vertical="center"/>
    </xf>
    <xf numFmtId="0" fontId="6" fillId="9" borderId="8" applyAlignment="1" pivotButton="0" quotePrefix="0" xfId="0">
      <alignment horizontal="justify" vertical="center" wrapText="1"/>
    </xf>
    <xf numFmtId="0" fontId="22" fillId="8" borderId="8" applyAlignment="1" pivotButton="0" quotePrefix="0" xfId="0">
      <alignment horizontal="center"/>
    </xf>
    <xf numFmtId="0" fontId="29" fillId="2" borderId="8" applyAlignment="1" pivotButton="0" quotePrefix="0" xfId="0">
      <alignment horizontal="center" vertical="center" wrapText="1"/>
    </xf>
    <xf numFmtId="0" fontId="29" fillId="2" borderId="8" applyAlignment="1" pivotButton="0" quotePrefix="0" xfId="0">
      <alignment horizontal="center" wrapText="1"/>
    </xf>
    <xf numFmtId="0" fontId="56" fillId="2" borderId="0" applyAlignment="1" pivotButton="0" quotePrefix="0" xfId="0">
      <alignment horizontal="center" vertical="center" wrapText="1"/>
    </xf>
    <xf numFmtId="0" fontId="6" fillId="2" borderId="8" applyAlignment="1" pivotButton="0" quotePrefix="0" xfId="0">
      <alignment horizontal="center" vertical="center" wrapText="1"/>
    </xf>
    <xf numFmtId="0" fontId="6" fillId="9" borderId="8" applyAlignment="1" pivotButton="0" quotePrefix="0" xfId="0">
      <alignment horizontal="center" vertical="center" wrapText="1"/>
    </xf>
    <xf numFmtId="0" fontId="4" fillId="8" borderId="8" applyAlignment="1" pivotButton="0" quotePrefix="0" xfId="0">
      <alignment horizontal="center" vertical="center"/>
    </xf>
    <xf numFmtId="0" fontId="6" fillId="2" borderId="8" applyAlignment="1" pivotButton="0" quotePrefix="0" xfId="0">
      <alignment horizontal="justify" vertical="center" wrapText="1"/>
    </xf>
    <xf numFmtId="0" fontId="4" fillId="8" borderId="8" applyAlignment="1" pivotButton="0" quotePrefix="0" xfId="0">
      <alignment horizontal="center" vertical="center" wrapText="1"/>
    </xf>
    <xf numFmtId="0" fontId="29" fillId="2" borderId="37" applyAlignment="1" pivotButton="0" quotePrefix="0" xfId="0">
      <alignment horizontal="center" wrapText="1"/>
    </xf>
    <xf numFmtId="0" fontId="29" fillId="2" borderId="38" applyAlignment="1" pivotButton="0" quotePrefix="0" xfId="0">
      <alignment horizontal="center" wrapText="1"/>
    </xf>
    <xf numFmtId="0" fontId="29" fillId="2" borderId="7" applyAlignment="1" pivotButton="0" quotePrefix="0" xfId="0">
      <alignment horizontal="center" wrapText="1"/>
    </xf>
    <xf numFmtId="0" fontId="29" fillId="2" borderId="0" applyAlignment="1" pivotButton="0" quotePrefix="0" xfId="0">
      <alignment horizontal="center" vertical="center" textRotation="90" wrapText="1"/>
    </xf>
    <xf numFmtId="0" fontId="29" fillId="2" borderId="0" applyAlignment="1" pivotButton="0" quotePrefix="0" xfId="0">
      <alignment horizontal="center" vertical="center" textRotation="90"/>
    </xf>
    <xf numFmtId="0" fontId="4" fillId="11" borderId="37" applyAlignment="1" pivotButton="0" quotePrefix="0" xfId="0">
      <alignment horizontal="center" vertical="center"/>
    </xf>
    <xf numFmtId="0" fontId="4" fillId="11" borderId="7" applyAlignment="1" pivotButton="0" quotePrefix="0" xfId="0">
      <alignment horizontal="center" vertical="center"/>
    </xf>
    <xf numFmtId="0" fontId="29" fillId="2" borderId="0" applyAlignment="1" pivotButton="0" quotePrefix="0" xfId="0">
      <alignment horizontal="center" vertical="center"/>
    </xf>
    <xf numFmtId="0" fontId="6" fillId="2" borderId="8" applyAlignment="1" pivotButton="0" quotePrefix="0" xfId="0">
      <alignment horizontal="center" vertical="center"/>
    </xf>
    <xf numFmtId="0" fontId="6" fillId="2" borderId="36" applyAlignment="1" pivotButton="0" quotePrefix="0" xfId="0">
      <alignment horizontal="center" vertical="center"/>
    </xf>
    <xf numFmtId="0" fontId="6" fillId="2" borderId="39" applyAlignment="1" pivotButton="0" quotePrefix="0" xfId="0">
      <alignment horizontal="center" vertical="center"/>
    </xf>
    <xf numFmtId="0" fontId="6" fillId="2" borderId="33" applyAlignment="1" pivotButton="0" quotePrefix="0" xfId="0">
      <alignment horizontal="center" vertical="center"/>
    </xf>
    <xf numFmtId="0" fontId="29" fillId="0" borderId="37" applyAlignment="1" pivotButton="0" quotePrefix="0" xfId="0">
      <alignment horizontal="center" vertical="center"/>
    </xf>
    <xf numFmtId="0" fontId="29" fillId="0" borderId="38" applyAlignment="1" pivotButton="0" quotePrefix="0" xfId="0">
      <alignment horizontal="center" vertical="center"/>
    </xf>
    <xf numFmtId="0" fontId="29" fillId="0" borderId="7" applyAlignment="1" pivotButton="0" quotePrefix="0" xfId="0">
      <alignment horizontal="center" vertical="center"/>
    </xf>
    <xf numFmtId="0" fontId="4" fillId="11" borderId="8" applyAlignment="1" pivotButton="0" quotePrefix="0" xfId="0">
      <alignment horizontal="center" vertical="center" wrapText="1"/>
    </xf>
    <xf numFmtId="49" fontId="6" fillId="2" borderId="8" applyAlignment="1" pivotButton="0" quotePrefix="0" xfId="0">
      <alignment horizontal="justify" vertical="center" wrapText="1"/>
    </xf>
    <xf numFmtId="0" fontId="29" fillId="2" borderId="8" applyAlignment="1" pivotButton="0" quotePrefix="0" xfId="0">
      <alignment horizontal="left" vertical="center"/>
    </xf>
    <xf numFmtId="0" fontId="4" fillId="11" borderId="38" applyAlignment="1" pivotButton="0" quotePrefix="0" xfId="0">
      <alignment horizontal="center" vertical="center"/>
    </xf>
    <xf numFmtId="0" fontId="26" fillId="0" borderId="36" applyAlignment="1" pivotButton="0" quotePrefix="0" xfId="0">
      <alignment horizontal="center" vertical="top" wrapText="1"/>
    </xf>
    <xf numFmtId="0" fontId="26" fillId="0" borderId="39" applyAlignment="1" pivotButton="0" quotePrefix="0" xfId="0">
      <alignment horizontal="center" vertical="top" wrapText="1"/>
    </xf>
    <xf numFmtId="0" fontId="26" fillId="0" borderId="33" applyAlignment="1" pivotButton="0" quotePrefix="0" xfId="0">
      <alignment horizontal="center" vertical="top" wrapText="1"/>
    </xf>
    <xf numFmtId="0" fontId="4" fillId="11" borderId="29" applyAlignment="1" pivotButton="0" quotePrefix="0" xfId="0">
      <alignment horizontal="center" vertical="center"/>
    </xf>
    <xf numFmtId="0" fontId="4" fillId="11" borderId="8" applyAlignment="1" pivotButton="0" quotePrefix="0" xfId="0">
      <alignment horizontal="center" vertical="center"/>
    </xf>
    <xf numFmtId="9" fontId="4" fillId="11" borderId="29" applyAlignment="1" pivotButton="0" quotePrefix="0" xfId="2">
      <alignment horizontal="center" vertical="center"/>
    </xf>
    <xf numFmtId="9" fontId="4" fillId="11" borderId="8" applyAlignment="1" pivotButton="0" quotePrefix="0" xfId="2">
      <alignment horizontal="center" vertical="center"/>
    </xf>
    <xf numFmtId="0" fontId="51" fillId="25" borderId="0" applyAlignment="1" pivotButton="0" quotePrefix="0" xfId="0">
      <alignment horizontal="left" wrapText="1" indent="191"/>
    </xf>
    <xf numFmtId="0" fontId="29" fillId="12" borderId="30" applyAlignment="1" pivotButton="0" quotePrefix="0" xfId="0">
      <alignment horizontal="center" vertical="center" wrapText="1"/>
    </xf>
    <xf numFmtId="0" fontId="29" fillId="12" borderId="24" applyAlignment="1" pivotButton="0" quotePrefix="0" xfId="0">
      <alignment horizontal="center" vertical="center" wrapText="1"/>
    </xf>
    <xf numFmtId="0" fontId="29" fillId="12" borderId="27" applyAlignment="1" pivotButton="0" quotePrefix="0" xfId="0">
      <alignment horizontal="center" vertical="center" wrapText="1"/>
    </xf>
    <xf numFmtId="0" fontId="29" fillId="12" borderId="28" applyAlignment="1" pivotButton="0" quotePrefix="0" xfId="0">
      <alignment horizontal="center" vertical="center" wrapText="1"/>
    </xf>
    <xf numFmtId="0" fontId="29" fillId="12" borderId="29" applyAlignment="1" pivotButton="0" quotePrefix="0" xfId="0">
      <alignment horizontal="center" vertical="center" wrapText="1"/>
    </xf>
    <xf numFmtId="0" fontId="29" fillId="12" borderId="23" applyAlignment="1" pivotButton="0" quotePrefix="0" xfId="0">
      <alignment horizontal="center" vertical="center" wrapText="1"/>
    </xf>
    <xf numFmtId="0" fontId="29" fillId="12" borderId="8" applyAlignment="1" pivotButton="0" quotePrefix="0" xfId="0">
      <alignment horizontal="center" vertical="center" wrapText="1"/>
    </xf>
    <xf numFmtId="0" fontId="4" fillId="11" borderId="29" applyAlignment="1" pivotButton="0" quotePrefix="0" xfId="0">
      <alignment horizontal="center"/>
    </xf>
    <xf numFmtId="0" fontId="51" fillId="25" borderId="0" applyAlignment="1" pivotButton="0" quotePrefix="0" xfId="0">
      <alignment horizontal="right" vertical="top" wrapText="1"/>
    </xf>
    <xf numFmtId="14" fontId="6" fillId="2" borderId="36" applyAlignment="1" pivotButton="0" quotePrefix="0" xfId="0">
      <alignment horizontal="center" vertical="center" wrapText="1"/>
    </xf>
    <xf numFmtId="14" fontId="6" fillId="2" borderId="39" applyAlignment="1" pivotButton="0" quotePrefix="0" xfId="0">
      <alignment horizontal="center" vertical="center" wrapText="1"/>
    </xf>
    <xf numFmtId="14" fontId="6" fillId="2" borderId="33" applyAlignment="1" pivotButton="0" quotePrefix="0" xfId="0">
      <alignment horizontal="center" vertical="center" wrapText="1"/>
    </xf>
    <xf numFmtId="9" fontId="6" fillId="2" borderId="8" applyAlignment="1" pivotButton="0" quotePrefix="0" xfId="2">
      <alignment horizontal="center" vertical="center" wrapText="1"/>
    </xf>
    <xf numFmtId="0" fontId="31" fillId="2" borderId="8" applyAlignment="1" pivotButton="0" quotePrefix="0" xfId="0">
      <alignment horizontal="center" vertical="center" wrapText="1"/>
    </xf>
    <xf numFmtId="0" fontId="34" fillId="0" borderId="50" applyAlignment="1" pivotButton="0" quotePrefix="0" xfId="0">
      <alignment horizontal="left" vertical="center" wrapText="1"/>
    </xf>
    <xf numFmtId="0" fontId="34" fillId="0" borderId="6" applyAlignment="1" pivotButton="0" quotePrefix="0" xfId="0">
      <alignment horizontal="left" vertical="center" wrapText="1"/>
    </xf>
    <xf numFmtId="0" fontId="6" fillId="2" borderId="4" applyAlignment="1" pivotButton="0" quotePrefix="0" xfId="0">
      <alignment horizontal="justify" vertical="center" wrapText="1"/>
    </xf>
    <xf numFmtId="0" fontId="6" fillId="2" borderId="50" applyAlignment="1" pivotButton="0" quotePrefix="0" xfId="0">
      <alignment horizontal="justify" vertical="center" wrapText="1"/>
    </xf>
    <xf numFmtId="0" fontId="6" fillId="2" borderId="6" applyAlignment="1" pivotButton="0" quotePrefix="0" xfId="0">
      <alignment horizontal="justify" vertical="center" wrapText="1"/>
    </xf>
    <xf numFmtId="0" fontId="72" fillId="2" borderId="4" applyAlignment="1" pivotButton="0" quotePrefix="0" xfId="0">
      <alignment horizontal="justify" vertical="center" wrapText="1"/>
    </xf>
    <xf numFmtId="0" fontId="72" fillId="2" borderId="6" applyAlignment="1" pivotButton="0" quotePrefix="0" xfId="0">
      <alignment horizontal="justify" vertical="center" wrapText="1"/>
    </xf>
    <xf numFmtId="0" fontId="72" fillId="2" borderId="50" applyAlignment="1" pivotButton="0" quotePrefix="0" xfId="0">
      <alignment horizontal="justify" vertical="center" wrapText="1"/>
    </xf>
    <xf numFmtId="14" fontId="6" fillId="2" borderId="8" applyAlignment="1" pivotButton="0" quotePrefix="0" xfId="0">
      <alignment horizontal="center" vertical="center" wrapText="1"/>
    </xf>
    <xf numFmtId="14" fontId="6" fillId="2" borderId="4" applyAlignment="1" pivotButton="0" quotePrefix="0" xfId="0">
      <alignment horizontal="center" vertical="center" wrapText="1"/>
    </xf>
    <xf numFmtId="14" fontId="6" fillId="2" borderId="50" applyAlignment="1" pivotButton="0" quotePrefix="0" xfId="0">
      <alignment horizontal="center" vertical="center" wrapText="1"/>
    </xf>
    <xf numFmtId="14" fontId="6" fillId="2" borderId="6" applyAlignment="1" pivotButton="0" quotePrefix="0" xfId="0">
      <alignment horizontal="center" vertical="center" wrapText="1"/>
    </xf>
    <xf numFmtId="0" fontId="21" fillId="12" borderId="57" applyAlignment="1" pivotButton="0" quotePrefix="0" xfId="0">
      <alignment horizontal="center" vertical="center" wrapText="1"/>
    </xf>
    <xf numFmtId="0" fontId="21" fillId="12" borderId="51" applyAlignment="1" pivotButton="0" quotePrefix="0" xfId="0">
      <alignment horizontal="center" vertical="center" wrapText="1"/>
    </xf>
    <xf numFmtId="0" fontId="34" fillId="0" borderId="8" applyAlignment="1" pivotButton="0" quotePrefix="0" xfId="0">
      <alignment horizontal="center" vertical="center" wrapText="1"/>
    </xf>
    <xf numFmtId="0" fontId="6" fillId="2" borderId="50" applyAlignment="1" pivotButton="0" quotePrefix="0" xfId="0">
      <alignment horizontal="center" vertical="center" wrapText="1"/>
    </xf>
    <xf numFmtId="14" fontId="6" fillId="2" borderId="4" applyAlignment="1" pivotButton="0" quotePrefix="0" xfId="0">
      <alignment horizontal="justify" vertical="center" wrapText="1"/>
    </xf>
    <xf numFmtId="14" fontId="6" fillId="2" borderId="50" applyAlignment="1" pivotButton="0" quotePrefix="0" xfId="0">
      <alignment horizontal="justify" vertical="center" wrapText="1"/>
    </xf>
    <xf numFmtId="14" fontId="6" fillId="2" borderId="6" applyAlignment="1" pivotButton="0" quotePrefix="0" xfId="0">
      <alignment horizontal="justify" vertical="center" wrapText="1"/>
    </xf>
    <xf numFmtId="0" fontId="75" fillId="2" borderId="4" applyAlignment="1" applyProtection="1" pivotButton="0" quotePrefix="0" xfId="0">
      <alignment horizontal="justify" vertical="center" wrapText="1"/>
      <protection locked="0" hidden="0"/>
    </xf>
    <xf numFmtId="0" fontId="75" fillId="2" borderId="50" applyAlignment="1" applyProtection="1" pivotButton="0" quotePrefix="0" xfId="0">
      <alignment horizontal="justify" vertical="center" wrapText="1"/>
      <protection locked="0" hidden="0"/>
    </xf>
    <xf numFmtId="0" fontId="75" fillId="2" borderId="6" applyAlignment="1" applyProtection="1" pivotButton="0" quotePrefix="0" xfId="0">
      <alignment horizontal="justify" vertical="center" wrapText="1"/>
      <protection locked="0" hidden="0"/>
    </xf>
    <xf numFmtId="0" fontId="6" fillId="2" borderId="8" applyAlignment="1" applyProtection="1" pivotButton="0" quotePrefix="0" xfId="0">
      <alignment horizontal="justify" vertical="center" wrapText="1"/>
      <protection locked="0" hidden="0"/>
    </xf>
    <xf numFmtId="0" fontId="6" fillId="0" borderId="8" applyAlignment="1" applyProtection="1" pivotButton="0" quotePrefix="0" xfId="0">
      <alignment horizontal="justify" vertical="center" wrapText="1"/>
      <protection locked="0" hidden="0"/>
    </xf>
    <xf numFmtId="14" fontId="6" fillId="2" borderId="1" applyAlignment="1" pivotButton="0" quotePrefix="0" xfId="0">
      <alignment horizontal="center" vertical="center" wrapText="1"/>
    </xf>
    <xf numFmtId="0" fontId="6" fillId="2" borderId="42" applyAlignment="1" pivotButton="0" quotePrefix="0" xfId="0">
      <alignment horizontal="center" vertical="center" wrapText="1"/>
    </xf>
    <xf numFmtId="0" fontId="6" fillId="2" borderId="2" applyAlignment="1" pivotButton="0" quotePrefix="0" xfId="0">
      <alignment horizontal="center" vertical="center" wrapText="1"/>
    </xf>
    <xf numFmtId="14" fontId="6" fillId="2" borderId="1" applyAlignment="1" pivotButton="0" quotePrefix="0" xfId="0">
      <alignment horizontal="justify" vertical="center" wrapText="1"/>
    </xf>
    <xf numFmtId="0" fontId="6" fillId="2" borderId="1" applyAlignment="1" pivotButton="0" quotePrefix="0" xfId="0">
      <alignment horizontal="justify" vertical="center" wrapText="1"/>
    </xf>
    <xf numFmtId="14" fontId="6" fillId="2" borderId="7" applyAlignment="1" pivotButton="0" quotePrefix="0" xfId="0">
      <alignment horizontal="center" vertical="center"/>
    </xf>
    <xf numFmtId="14" fontId="6" fillId="2" borderId="3" applyAlignment="1" pivotButton="0" quotePrefix="0" xfId="0">
      <alignment horizontal="center" vertical="center"/>
    </xf>
    <xf numFmtId="0" fontId="34" fillId="0" borderId="40" applyAlignment="1" pivotButton="0" quotePrefix="0" xfId="0">
      <alignment horizontal="center" vertical="center" wrapText="1"/>
    </xf>
    <xf numFmtId="0" fontId="34" fillId="0" borderId="45" applyAlignment="1" pivotButton="0" quotePrefix="0" xfId="0">
      <alignment horizontal="center" vertical="center" wrapText="1"/>
    </xf>
    <xf numFmtId="0" fontId="34" fillId="0" borderId="42" applyAlignment="1" pivotButton="0" quotePrefix="0" xfId="0">
      <alignment horizontal="center" vertical="center" wrapText="1"/>
    </xf>
    <xf numFmtId="0" fontId="34" fillId="0" borderId="4" applyAlignment="1" pivotButton="0" quotePrefix="0" xfId="0">
      <alignment horizontal="center" vertical="center" wrapText="1"/>
    </xf>
    <xf numFmtId="0" fontId="34" fillId="0" borderId="6" applyAlignment="1" pivotButton="0" quotePrefix="0" xfId="0">
      <alignment horizontal="center" vertical="center" wrapText="1"/>
    </xf>
    <xf numFmtId="0" fontId="31" fillId="2" borderId="42" applyAlignment="1" pivotButton="0" quotePrefix="0" xfId="0">
      <alignment horizontal="center" vertical="center" wrapText="1"/>
    </xf>
    <xf numFmtId="0" fontId="31" fillId="2" borderId="2" applyAlignment="1" pivotButton="0" quotePrefix="0" xfId="0">
      <alignment horizontal="center" vertical="center" wrapText="1"/>
    </xf>
    <xf numFmtId="0" fontId="31" fillId="2" borderId="1" applyAlignment="1" pivotButton="0" quotePrefix="0" xfId="0">
      <alignment horizontal="center" vertical="center" wrapText="1"/>
    </xf>
    <xf numFmtId="0" fontId="29" fillId="15" borderId="6" applyAlignment="1" pivotButton="0" quotePrefix="0" xfId="0">
      <alignment horizontal="center" vertical="center" wrapText="1"/>
    </xf>
    <xf numFmtId="0" fontId="29" fillId="15" borderId="1" applyAlignment="1" pivotButton="0" quotePrefix="0" xfId="0">
      <alignment horizontal="center" vertical="center" wrapText="1"/>
    </xf>
    <xf numFmtId="0" fontId="34" fillId="0" borderId="6" applyAlignment="1" pivotButton="0" quotePrefix="0" xfId="0">
      <alignment horizontal="justify" vertical="center" wrapText="1"/>
    </xf>
    <xf numFmtId="0" fontId="34" fillId="0" borderId="1" applyAlignment="1" pivotButton="0" quotePrefix="0" xfId="0">
      <alignment horizontal="justify" vertical="center" wrapText="1"/>
    </xf>
    <xf numFmtId="0" fontId="6" fillId="2" borderId="6" applyAlignment="1" pivotButton="0" quotePrefix="0" xfId="0">
      <alignment horizontal="center" vertical="center" wrapText="1"/>
    </xf>
    <xf numFmtId="0" fontId="6" fillId="2" borderId="1" applyAlignment="1" pivotButton="0" quotePrefix="0" xfId="0">
      <alignment horizontal="center" vertical="center" wrapText="1"/>
    </xf>
    <xf numFmtId="9" fontId="34" fillId="0" borderId="1" applyAlignment="1" pivotButton="0" quotePrefix="0" xfId="2">
      <alignment horizontal="center" vertical="center" wrapText="1"/>
    </xf>
    <xf numFmtId="14" fontId="34" fillId="0" borderId="50" applyAlignment="1" pivotButton="0" quotePrefix="0" xfId="0">
      <alignment horizontal="center" vertical="center" wrapText="1"/>
    </xf>
    <xf numFmtId="9" fontId="6" fillId="2" borderId="1" applyAlignment="1" pivotButton="0" quotePrefix="0" xfId="2">
      <alignment horizontal="center" vertical="center" wrapText="1"/>
    </xf>
    <xf numFmtId="9" fontId="6" fillId="2" borderId="6" applyAlignment="1" pivotButton="0" quotePrefix="0" xfId="2">
      <alignment horizontal="center" vertical="center" wrapText="1"/>
    </xf>
    <xf numFmtId="0" fontId="29" fillId="15" borderId="4" applyAlignment="1" pivotButton="0" quotePrefix="0" xfId="0">
      <alignment horizontal="center" vertical="center" wrapText="1"/>
    </xf>
    <xf numFmtId="0" fontId="29" fillId="15" borderId="50" applyAlignment="1" pivotButton="0" quotePrefix="0" xfId="0">
      <alignment horizontal="center" vertical="center" wrapText="1"/>
    </xf>
    <xf numFmtId="0" fontId="34" fillId="0" borderId="4" applyAlignment="1" pivotButton="0" quotePrefix="0" xfId="0">
      <alignment horizontal="justify" vertical="center" wrapText="1"/>
    </xf>
    <xf numFmtId="1" fontId="34" fillId="0" borderId="1" applyAlignment="1" pivotButton="0" quotePrefix="0" xfId="0">
      <alignment horizontal="center" vertical="center" wrapText="1"/>
    </xf>
    <xf numFmtId="9" fontId="34" fillId="0" borderId="6" applyAlignment="1" pivotButton="0" quotePrefix="0" xfId="2">
      <alignment horizontal="center" vertical="center" wrapText="1"/>
    </xf>
    <xf numFmtId="1" fontId="34" fillId="0" borderId="6" applyAlignment="1" pivotButton="0" quotePrefix="0" xfId="0">
      <alignment horizontal="center" vertical="center" wrapText="1"/>
    </xf>
    <xf numFmtId="0" fontId="34" fillId="0" borderId="50" applyAlignment="1" pivotButton="0" quotePrefix="0" xfId="0">
      <alignment horizontal="center" vertical="center" wrapText="1"/>
    </xf>
    <xf numFmtId="0" fontId="6" fillId="2" borderId="4" applyAlignment="1" pivotButton="0" quotePrefix="0" xfId="0">
      <alignment horizontal="center" vertical="center" wrapText="1"/>
    </xf>
    <xf numFmtId="9" fontId="34" fillId="0" borderId="4" applyAlignment="1" pivotButton="0" quotePrefix="0" xfId="2">
      <alignment horizontal="center" vertical="center" wrapText="1"/>
    </xf>
    <xf numFmtId="9" fontId="34" fillId="0" borderId="50" applyAlignment="1" pivotButton="0" quotePrefix="0" xfId="2">
      <alignment horizontal="center" vertical="center" wrapText="1"/>
    </xf>
    <xf numFmtId="1" fontId="34" fillId="0" borderId="4" applyAlignment="1" pivotButton="0" quotePrefix="0" xfId="0">
      <alignment horizontal="center" vertical="center" wrapText="1"/>
    </xf>
    <xf numFmtId="1" fontId="34" fillId="0" borderId="50" applyAlignment="1" pivotButton="0" quotePrefix="0" xfId="0">
      <alignment horizontal="center" vertical="center" wrapText="1"/>
    </xf>
    <xf numFmtId="14" fontId="6" fillId="2" borderId="8" applyAlignment="1" pivotButton="0" quotePrefix="0" xfId="0">
      <alignment horizontal="center" vertical="center"/>
    </xf>
    <xf numFmtId="9" fontId="6" fillId="2" borderId="4" applyAlignment="1" pivotButton="0" quotePrefix="0" xfId="2">
      <alignment horizontal="center" vertical="center" wrapText="1"/>
    </xf>
    <xf numFmtId="0" fontId="31" fillId="2" borderId="4" applyAlignment="1" pivotButton="0" quotePrefix="0" xfId="0">
      <alignment horizontal="center" vertical="center" wrapText="1"/>
    </xf>
    <xf numFmtId="0" fontId="31" fillId="2" borderId="6" applyAlignment="1" pivotButton="0" quotePrefix="0" xfId="0">
      <alignment horizontal="center" vertical="center" wrapText="1"/>
    </xf>
    <xf numFmtId="0" fontId="29" fillId="2" borderId="40" applyAlignment="1" pivotButton="0" quotePrefix="0" xfId="0">
      <alignment horizontal="center" vertical="center" wrapText="1"/>
    </xf>
    <xf numFmtId="0" fontId="29" fillId="2" borderId="45" applyAlignment="1" pivotButton="0" quotePrefix="0" xfId="0">
      <alignment horizontal="center" vertical="center" wrapText="1"/>
    </xf>
    <xf numFmtId="0" fontId="29" fillId="2" borderId="42" applyAlignment="1" pivotButton="0" quotePrefix="0" xfId="0">
      <alignment horizontal="center" vertical="center" wrapText="1"/>
    </xf>
    <xf numFmtId="1" fontId="6" fillId="2" borderId="8" applyAlignment="1" pivotButton="0" quotePrefix="0" xfId="0">
      <alignment horizontal="center" vertical="center" wrapText="1"/>
    </xf>
    <xf numFmtId="0" fontId="29" fillId="15" borderId="59" applyAlignment="1" pivotButton="0" quotePrefix="0" xfId="0">
      <alignment horizontal="center" vertical="center" wrapText="1"/>
    </xf>
    <xf numFmtId="0" fontId="29" fillId="15" borderId="0" applyAlignment="1" pivotButton="0" quotePrefix="0" xfId="0">
      <alignment horizontal="center" vertical="center" wrapText="1"/>
    </xf>
    <xf numFmtId="14" fontId="6" fillId="2" borderId="43" applyAlignment="1" pivotButton="0" quotePrefix="0" xfId="0">
      <alignment horizontal="center" vertical="center"/>
    </xf>
    <xf numFmtId="14" fontId="34" fillId="0" borderId="41" applyAlignment="1" pivotButton="0" quotePrefix="0" xfId="0">
      <alignment horizontal="center" vertical="center" wrapText="1"/>
    </xf>
    <xf numFmtId="14" fontId="34" fillId="0" borderId="43" applyAlignment="1" pivotButton="0" quotePrefix="0" xfId="0">
      <alignment horizontal="center" vertical="center" wrapText="1"/>
    </xf>
    <xf numFmtId="0" fontId="34" fillId="0" borderId="1" applyAlignment="1" pivotButton="0" quotePrefix="0" xfId="0">
      <alignment horizontal="center" vertical="center" wrapText="1"/>
    </xf>
    <xf numFmtId="14" fontId="34" fillId="0" borderId="8" applyAlignment="1" pivotButton="0" quotePrefix="0" xfId="0">
      <alignment horizontal="center" vertical="center" wrapText="1"/>
    </xf>
    <xf numFmtId="0" fontId="34" fillId="0" borderId="8" applyAlignment="1" pivotButton="0" quotePrefix="0" xfId="0">
      <alignment horizontal="left" vertical="center" wrapText="1"/>
    </xf>
    <xf numFmtId="0" fontId="34" fillId="0" borderId="36" applyAlignment="1" pivotButton="0" quotePrefix="0" xfId="0">
      <alignment horizontal="left" vertical="center" wrapText="1"/>
    </xf>
    <xf numFmtId="9" fontId="34" fillId="2" borderId="4" applyAlignment="1" pivotButton="0" quotePrefix="0" xfId="2">
      <alignment horizontal="center" vertical="center" wrapText="1"/>
    </xf>
    <xf numFmtId="9" fontId="34" fillId="2" borderId="6" applyAlignment="1" pivotButton="0" quotePrefix="0" xfId="2">
      <alignment horizontal="center" vertical="center" wrapText="1"/>
    </xf>
    <xf numFmtId="9" fontId="6" fillId="2" borderId="50" applyAlignment="1" pivotButton="0" quotePrefix="0" xfId="2">
      <alignment horizontal="center" vertical="center" wrapText="1"/>
    </xf>
    <xf numFmtId="0" fontId="31" fillId="2" borderId="50" applyAlignment="1" pivotButton="0" quotePrefix="0" xfId="0">
      <alignment horizontal="center" vertical="center" wrapText="1"/>
    </xf>
    <xf numFmtId="0" fontId="63" fillId="0" borderId="0" applyAlignment="1" pivotButton="0" quotePrefix="0" xfId="0">
      <alignment horizontal="center" vertical="center" wrapText="1"/>
    </xf>
    <xf numFmtId="0" fontId="22" fillId="21" borderId="44" applyAlignment="1" pivotButton="0" quotePrefix="0" xfId="0">
      <alignment horizontal="center" vertical="center"/>
    </xf>
    <xf numFmtId="0" fontId="22" fillId="21" borderId="5" applyAlignment="1" pivotButton="0" quotePrefix="0" xfId="0">
      <alignment horizontal="center" vertical="center"/>
    </xf>
    <xf numFmtId="0" fontId="22" fillId="11" borderId="1" applyAlignment="1" pivotButton="0" quotePrefix="0" xfId="0">
      <alignment horizontal="center" vertical="center"/>
    </xf>
    <xf numFmtId="0" fontId="22" fillId="11" borderId="2" applyAlignment="1" pivotButton="0" quotePrefix="0" xfId="0">
      <alignment horizontal="center" vertical="center"/>
    </xf>
    <xf numFmtId="0" fontId="22" fillId="11" borderId="5" applyAlignment="1" pivotButton="0" quotePrefix="0" xfId="0">
      <alignment horizontal="center" vertical="center"/>
    </xf>
    <xf numFmtId="0" fontId="22" fillId="11" borderId="3" applyAlignment="1" pivotButton="0" quotePrefix="0" xfId="0">
      <alignment horizontal="center" vertical="center"/>
    </xf>
    <xf numFmtId="0" fontId="22" fillId="21" borderId="2" applyAlignment="1" pivotButton="0" quotePrefix="0" xfId="0">
      <alignment horizontal="center" vertical="center"/>
    </xf>
    <xf numFmtId="0" fontId="63" fillId="0" borderId="58" applyAlignment="1" pivotButton="0" quotePrefix="0" xfId="0">
      <alignment horizontal="center" vertical="center" wrapText="1"/>
    </xf>
    <xf numFmtId="0" fontId="29" fillId="15" borderId="40" applyAlignment="1" pivotButton="0" quotePrefix="0" xfId="0">
      <alignment horizontal="center" vertical="center" wrapText="1"/>
    </xf>
    <xf numFmtId="0" fontId="29" fillId="15" borderId="45" applyAlignment="1" pivotButton="0" quotePrefix="0" xfId="0">
      <alignment horizontal="center" vertical="center" wrapText="1"/>
    </xf>
    <xf numFmtId="0" fontId="29" fillId="15" borderId="42" applyAlignment="1" pivotButton="0" quotePrefix="0" xfId="0">
      <alignment horizontal="center" vertical="center" wrapText="1"/>
    </xf>
    <xf numFmtId="9" fontId="34" fillId="0" borderId="8" applyAlignment="1" pivotButton="0" quotePrefix="0" xfId="2">
      <alignment horizontal="center" vertical="center" wrapText="1"/>
    </xf>
    <xf numFmtId="1" fontId="34" fillId="0" borderId="8" applyAlignment="1" pivotButton="0" quotePrefix="0" xfId="0">
      <alignment horizontal="center" vertical="center" wrapText="1"/>
    </xf>
    <xf numFmtId="0" fontId="22" fillId="11" borderId="40" applyAlignment="1" pivotButton="0" quotePrefix="0" xfId="0">
      <alignment horizontal="center" vertical="center" wrapText="1"/>
    </xf>
    <xf numFmtId="0" fontId="22" fillId="11" borderId="41" applyAlignment="1" pivotButton="0" quotePrefix="0" xfId="0">
      <alignment horizontal="center" vertical="center" wrapText="1"/>
    </xf>
    <xf numFmtId="14" fontId="34" fillId="0" borderId="4" applyAlignment="1" pivotButton="0" quotePrefix="0" xfId="0">
      <alignment horizontal="center" vertical="center" wrapText="1"/>
    </xf>
    <xf numFmtId="14" fontId="34" fillId="0" borderId="6" applyAlignment="1" pivotButton="0" quotePrefix="0" xfId="0">
      <alignment horizontal="center" vertical="center" wrapText="1"/>
    </xf>
    <xf numFmtId="0" fontId="34" fillId="0" borderId="50" applyAlignment="1" pivotButton="0" quotePrefix="0" xfId="0">
      <alignment horizontal="justify" vertical="center" wrapText="1"/>
    </xf>
    <xf numFmtId="0" fontId="34" fillId="0" borderId="4" applyAlignment="1" pivotButton="0" quotePrefix="0" xfId="0">
      <alignment horizontal="left" vertical="center" wrapText="1"/>
    </xf>
    <xf numFmtId="14" fontId="34" fillId="0" borderId="33" applyAlignment="1" pivotButton="0" quotePrefix="0" xfId="0">
      <alignment horizontal="center" vertical="center" wrapText="1"/>
    </xf>
    <xf numFmtId="0" fontId="34" fillId="0" borderId="33" applyAlignment="1" pivotButton="0" quotePrefix="0" xfId="0">
      <alignment horizontal="center" vertical="center" wrapText="1"/>
    </xf>
    <xf numFmtId="0" fontId="31" fillId="2" borderId="40" applyAlignment="1" pivotButton="0" quotePrefix="0" xfId="0">
      <alignment horizontal="center" vertical="center" wrapText="1"/>
    </xf>
    <xf numFmtId="9" fontId="34" fillId="2" borderId="36" applyAlignment="1" pivotButton="0" quotePrefix="0" xfId="2">
      <alignment horizontal="center" vertical="center" wrapText="1"/>
    </xf>
    <xf numFmtId="9" fontId="34" fillId="2" borderId="39" applyAlignment="1" pivotButton="0" quotePrefix="0" xfId="2">
      <alignment horizontal="center" vertical="center" wrapText="1"/>
    </xf>
    <xf numFmtId="9" fontId="34" fillId="2" borderId="33" applyAlignment="1" pivotButton="0" quotePrefix="0" xfId="2">
      <alignment horizontal="center" vertical="center" wrapText="1"/>
    </xf>
    <xf numFmtId="0" fontId="31" fillId="2" borderId="36" applyAlignment="1" pivotButton="0" quotePrefix="0" xfId="0">
      <alignment horizontal="center" vertical="center" wrapText="1"/>
    </xf>
    <xf numFmtId="0" fontId="31" fillId="2" borderId="39" applyAlignment="1" pivotButton="0" quotePrefix="0" xfId="0">
      <alignment horizontal="center" vertical="center" wrapText="1"/>
    </xf>
    <xf numFmtId="0" fontId="31" fillId="2" borderId="33" applyAlignment="1" pivotButton="0" quotePrefix="0" xfId="0">
      <alignment horizontal="center" vertical="center" wrapText="1"/>
    </xf>
    <xf numFmtId="14" fontId="6" fillId="2" borderId="36" applyAlignment="1" applyProtection="1" pivotButton="0" quotePrefix="0" xfId="0">
      <alignment horizontal="center" vertical="center" wrapText="1"/>
      <protection locked="0" hidden="0"/>
    </xf>
    <xf numFmtId="14" fontId="6" fillId="2" borderId="39" applyAlignment="1" applyProtection="1" pivotButton="0" quotePrefix="0" xfId="0">
      <alignment horizontal="center" vertical="center" wrapText="1"/>
      <protection locked="0" hidden="0"/>
    </xf>
    <xf numFmtId="14" fontId="6" fillId="2" borderId="33" applyAlignment="1" applyProtection="1" pivotButton="0" quotePrefix="0" xfId="0">
      <alignment horizontal="center" vertical="center" wrapText="1"/>
      <protection locked="0" hidden="0"/>
    </xf>
    <xf numFmtId="14" fontId="6" fillId="2" borderId="36" applyAlignment="1" applyProtection="1" pivotButton="0" quotePrefix="0" xfId="0">
      <alignment horizontal="justify" vertical="center" wrapText="1"/>
      <protection locked="0" hidden="0"/>
    </xf>
    <xf numFmtId="14" fontId="6" fillId="2" borderId="39" applyAlignment="1" applyProtection="1" pivotButton="0" quotePrefix="0" xfId="0">
      <alignment horizontal="justify" vertical="center" wrapText="1"/>
      <protection locked="0" hidden="0"/>
    </xf>
    <xf numFmtId="14" fontId="6" fillId="2" borderId="33" applyAlignment="1" applyProtection="1" pivotButton="0" quotePrefix="0" xfId="0">
      <alignment horizontal="justify" vertical="center" wrapText="1"/>
      <protection locked="0" hidden="0"/>
    </xf>
    <xf numFmtId="14" fontId="6" fillId="2" borderId="4" applyAlignment="1" applyProtection="1" pivotButton="0" quotePrefix="0" xfId="0">
      <alignment horizontal="center" vertical="center" wrapText="1"/>
      <protection locked="0" hidden="0"/>
    </xf>
    <xf numFmtId="14" fontId="6" fillId="2" borderId="50" applyAlignment="1" applyProtection="1" pivotButton="0" quotePrefix="0" xfId="0">
      <alignment horizontal="center" vertical="center" wrapText="1"/>
      <protection locked="0" hidden="0"/>
    </xf>
    <xf numFmtId="14" fontId="6" fillId="2" borderId="6" applyAlignment="1" applyProtection="1" pivotButton="0" quotePrefix="0" xfId="0">
      <alignment horizontal="center" vertical="center" wrapText="1"/>
      <protection locked="0" hidden="0"/>
    </xf>
    <xf numFmtId="14" fontId="6" fillId="2" borderId="4" applyAlignment="1" applyProtection="1" pivotButton="0" quotePrefix="0" xfId="0">
      <alignment horizontal="justify" vertical="center" wrapText="1"/>
      <protection locked="0" hidden="0"/>
    </xf>
    <xf numFmtId="14" fontId="6" fillId="2" borderId="50" applyAlignment="1" applyProtection="1" pivotButton="0" quotePrefix="0" xfId="0">
      <alignment horizontal="justify" vertical="center" wrapText="1"/>
      <protection locked="0" hidden="0"/>
    </xf>
    <xf numFmtId="14" fontId="6" fillId="2" borderId="6" applyAlignment="1" applyProtection="1" pivotButton="0" quotePrefix="0" xfId="0">
      <alignment horizontal="justify" vertical="center" wrapText="1"/>
      <protection locked="0" hidden="0"/>
    </xf>
    <xf numFmtId="0" fontId="6" fillId="2" borderId="50" applyAlignment="1" applyProtection="1" pivotButton="0" quotePrefix="0" xfId="0">
      <alignment horizontal="center" vertical="center" wrapText="1"/>
      <protection locked="0" hidden="0"/>
    </xf>
    <xf numFmtId="0" fontId="6" fillId="2" borderId="6" applyAlignment="1" applyProtection="1" pivotButton="0" quotePrefix="0" xfId="0">
      <alignment horizontal="center" vertical="center" wrapText="1"/>
      <protection locked="0" hidden="0"/>
    </xf>
    <xf numFmtId="14" fontId="75" fillId="2" borderId="4" applyAlignment="1" applyProtection="1" pivotButton="0" quotePrefix="0" xfId="0">
      <alignment horizontal="center" vertical="center" wrapText="1"/>
      <protection locked="0" hidden="0"/>
    </xf>
    <xf numFmtId="0" fontId="75" fillId="2" borderId="6" applyAlignment="1" applyProtection="1" pivotButton="0" quotePrefix="0" xfId="0">
      <alignment horizontal="center" vertical="center" wrapText="1"/>
      <protection locked="0" hidden="0"/>
    </xf>
    <xf numFmtId="14" fontId="75" fillId="2" borderId="50" applyAlignment="1" applyProtection="1" pivotButton="0" quotePrefix="0" xfId="0">
      <alignment horizontal="center" vertical="center" wrapText="1"/>
      <protection locked="0" hidden="0"/>
    </xf>
    <xf numFmtId="0" fontId="75" fillId="2" borderId="50" applyAlignment="1" applyProtection="1" pivotButton="0" quotePrefix="0" xfId="0">
      <alignment horizontal="center" vertical="center" wrapText="1"/>
      <protection locked="0" hidden="0"/>
    </xf>
    <xf numFmtId="0" fontId="6" fillId="2" borderId="4" applyAlignment="1" applyProtection="1" pivotButton="0" quotePrefix="0" xfId="0">
      <alignment horizontal="justify" vertical="center" wrapText="1"/>
      <protection locked="0" hidden="0"/>
    </xf>
    <xf numFmtId="0" fontId="6" fillId="2" borderId="50" applyAlignment="1" applyProtection="1" pivotButton="0" quotePrefix="0" xfId="0">
      <alignment horizontal="justify" vertical="center" wrapText="1"/>
      <protection locked="0" hidden="0"/>
    </xf>
    <xf numFmtId="0" fontId="6" fillId="2" borderId="6" applyAlignment="1" applyProtection="1" pivotButton="0" quotePrefix="0" xfId="0">
      <alignment horizontal="justify" vertical="center" wrapText="1"/>
      <protection locked="0" hidden="0"/>
    </xf>
    <xf numFmtId="14" fontId="6" fillId="2" borderId="41" applyAlignment="1" pivotButton="0" quotePrefix="0" xfId="0">
      <alignment horizontal="center" vertical="center"/>
    </xf>
    <xf numFmtId="14" fontId="6" fillId="2" borderId="46" applyAlignment="1" pivotButton="0" quotePrefix="0" xfId="0">
      <alignment horizontal="center" vertical="center"/>
    </xf>
    <xf numFmtId="14" fontId="34" fillId="0" borderId="36" applyAlignment="1" pivotButton="0" quotePrefix="0" xfId="0">
      <alignment horizontal="center" vertical="center" wrapText="1"/>
    </xf>
    <xf numFmtId="14" fontId="34" fillId="0" borderId="39" applyAlignment="1" pivotButton="0" quotePrefix="0" xfId="0">
      <alignment horizontal="center" vertical="center" wrapText="1"/>
    </xf>
    <xf numFmtId="0" fontId="34" fillId="0" borderId="36" applyAlignment="1" pivotButton="0" quotePrefix="0" xfId="0">
      <alignment horizontal="center" vertical="center" wrapText="1"/>
    </xf>
    <xf numFmtId="0" fontId="34" fillId="0" borderId="39" applyAlignment="1" pivotButton="0" quotePrefix="0" xfId="0">
      <alignment horizontal="center" vertical="center" wrapText="1"/>
    </xf>
    <xf numFmtId="9" fontId="34" fillId="0" borderId="36" applyAlignment="1" pivotButton="0" quotePrefix="0" xfId="2">
      <alignment horizontal="center" vertical="center" wrapText="1"/>
    </xf>
    <xf numFmtId="9" fontId="34" fillId="0" borderId="39" applyAlignment="1" pivotButton="0" quotePrefix="0" xfId="2">
      <alignment horizontal="center" vertical="center" wrapText="1"/>
    </xf>
    <xf numFmtId="9" fontId="34" fillId="0" borderId="33" applyAlignment="1" pivotButton="0" quotePrefix="0" xfId="2">
      <alignment horizontal="center" vertical="center" wrapText="1"/>
    </xf>
    <xf numFmtId="1" fontId="13" fillId="11" borderId="2" applyAlignment="1" applyProtection="1" pivotButton="0" quotePrefix="0" xfId="0">
      <alignment horizontal="center" vertical="center" wrapText="1"/>
      <protection locked="1" hidden="1"/>
    </xf>
    <xf numFmtId="1" fontId="13" fillId="11" borderId="3" applyAlignment="1" applyProtection="1" pivotButton="0" quotePrefix="0" xfId="0">
      <alignment horizontal="center" vertical="center" wrapText="1"/>
      <protection locked="1" hidden="1"/>
    </xf>
    <xf numFmtId="1" fontId="10" fillId="0" borderId="40" applyAlignment="1" applyProtection="1" pivotButton="0" quotePrefix="0" xfId="0">
      <alignment horizontal="center" vertical="center" wrapText="1"/>
      <protection locked="1" hidden="1"/>
    </xf>
    <xf numFmtId="1" fontId="10" fillId="0" borderId="41" applyAlignment="1" applyProtection="1" pivotButton="0" quotePrefix="0" xfId="0">
      <alignment horizontal="center" vertical="center" wrapText="1"/>
      <protection locked="1" hidden="1"/>
    </xf>
    <xf numFmtId="1" fontId="10" fillId="0" borderId="45" applyAlignment="1" applyProtection="1" pivotButton="0" quotePrefix="0" xfId="0">
      <alignment horizontal="center" vertical="center" wrapText="1"/>
      <protection locked="1" hidden="1"/>
    </xf>
    <xf numFmtId="1" fontId="10" fillId="0" borderId="46" applyAlignment="1" applyProtection="1" pivotButton="0" quotePrefix="0" xfId="0">
      <alignment horizontal="center" vertical="center" wrapText="1"/>
      <protection locked="1" hidden="1"/>
    </xf>
    <xf numFmtId="1" fontId="10" fillId="0" borderId="42" applyAlignment="1" applyProtection="1" pivotButton="0" quotePrefix="0" xfId="0">
      <alignment horizontal="center" vertical="center" wrapText="1"/>
      <protection locked="1" hidden="1"/>
    </xf>
    <xf numFmtId="1" fontId="10" fillId="0" borderId="43" applyAlignment="1" applyProtection="1" pivotButton="0" quotePrefix="0" xfId="0">
      <alignment horizontal="center" vertical="center" wrapText="1"/>
      <protection locked="1" hidden="1"/>
    </xf>
    <xf numFmtId="0" fontId="10" fillId="6" borderId="1" applyAlignment="1" applyProtection="1" pivotButton="0" quotePrefix="0" xfId="0">
      <alignment horizontal="center" vertical="center" wrapText="1"/>
      <protection locked="1" hidden="1"/>
    </xf>
    <xf numFmtId="0" fontId="10" fillId="20" borderId="2" applyAlignment="1" applyProtection="1" pivotButton="0" quotePrefix="0" xfId="0">
      <alignment horizontal="center" vertical="center" wrapText="1"/>
      <protection locked="1" hidden="1"/>
    </xf>
    <xf numFmtId="0" fontId="10" fillId="20" borderId="3" applyAlignment="1" applyProtection="1" pivotButton="0" quotePrefix="0" xfId="0">
      <alignment horizontal="center" vertical="center" wrapText="1"/>
      <protection locked="1" hidden="1"/>
    </xf>
    <xf numFmtId="0" fontId="2" fillId="11" borderId="40" applyAlignment="1" applyProtection="1" pivotButton="0" quotePrefix="0" xfId="0">
      <alignment horizontal="center" vertical="center" wrapText="1"/>
      <protection locked="1" hidden="1"/>
    </xf>
    <xf numFmtId="0" fontId="2" fillId="11" borderId="41" applyAlignment="1" applyProtection="1" pivotButton="0" quotePrefix="0" xfId="0">
      <alignment horizontal="center" vertical="center" wrapText="1"/>
      <protection locked="1" hidden="1"/>
    </xf>
    <xf numFmtId="0" fontId="2" fillId="11" borderId="42" applyAlignment="1" applyProtection="1" pivotButton="0" quotePrefix="0" xfId="0">
      <alignment horizontal="center" vertical="center" wrapText="1"/>
      <protection locked="1" hidden="1"/>
    </xf>
    <xf numFmtId="0" fontId="2" fillId="11" borderId="43" applyAlignment="1" applyProtection="1" pivotButton="0" quotePrefix="0" xfId="0">
      <alignment horizontal="center" vertical="center" wrapText="1"/>
      <protection locked="1" hidden="1"/>
    </xf>
    <xf numFmtId="0" fontId="10" fillId="6" borderId="2" applyAlignment="1" applyProtection="1" pivotButton="0" quotePrefix="0" xfId="0">
      <alignment horizontal="center" vertical="center" wrapText="1"/>
      <protection locked="1" hidden="1"/>
    </xf>
    <xf numFmtId="0" fontId="10" fillId="6" borderId="3" applyAlignment="1" applyProtection="1" pivotButton="0" quotePrefix="0" xfId="0">
      <alignment horizontal="center" vertical="center" wrapText="1"/>
      <protection locked="1" hidden="1"/>
    </xf>
    <xf numFmtId="0" fontId="51" fillId="24" borderId="0" applyAlignment="1" pivotButton="0" quotePrefix="0" xfId="0">
      <alignment horizontal="right" vertical="top" wrapText="1"/>
    </xf>
    <xf numFmtId="0" fontId="2" fillId="11" borderId="1" applyAlignment="1" applyProtection="1" pivotButton="0" quotePrefix="0" xfId="0">
      <alignment vertical="center" wrapText="1"/>
      <protection locked="1" hidden="1"/>
    </xf>
    <xf numFmtId="1" fontId="10" fillId="0" borderId="1" applyAlignment="1" applyProtection="1" pivotButton="0" quotePrefix="0" xfId="0">
      <alignment horizontal="center" vertical="center" wrapText="1"/>
      <protection locked="1" hidden="1"/>
    </xf>
    <xf numFmtId="0" fontId="10" fillId="0" borderId="1" applyAlignment="1" applyProtection="1" pivotButton="0" quotePrefix="0" xfId="0">
      <alignment horizontal="left" vertical="center" wrapText="1"/>
      <protection locked="1" hidden="1"/>
    </xf>
    <xf numFmtId="0" fontId="13" fillId="11" borderId="1" applyAlignment="1" applyProtection="1" pivotButton="0" quotePrefix="0" xfId="0">
      <alignment horizontal="center" vertical="center" wrapText="1"/>
      <protection locked="1" hidden="1"/>
    </xf>
    <xf numFmtId="0" fontId="11" fillId="20" borderId="1" applyAlignment="1" applyProtection="1" pivotButton="0" quotePrefix="0" xfId="0">
      <alignment horizontal="center" vertical="center" wrapText="1"/>
      <protection locked="1" hidden="1"/>
    </xf>
    <xf numFmtId="0" fontId="8" fillId="11" borderId="1" applyAlignment="1" applyProtection="1" pivotButton="0" quotePrefix="0" xfId="0">
      <alignment horizontal="center"/>
      <protection locked="1" hidden="1"/>
    </xf>
    <xf numFmtId="0" fontId="2" fillId="11" borderId="4" applyAlignment="1" applyProtection="1" pivotButton="0" quotePrefix="0" xfId="0">
      <alignment horizontal="center" vertical="center" wrapText="1"/>
      <protection locked="1" hidden="1"/>
    </xf>
    <xf numFmtId="0" fontId="2" fillId="11" borderId="6" applyAlignment="1" applyProtection="1" pivotButton="0" quotePrefix="0" xfId="0">
      <alignment horizontal="center" vertical="center" wrapText="1"/>
      <protection locked="1" hidden="1"/>
    </xf>
    <xf numFmtId="0" fontId="9" fillId="11" borderId="4" applyAlignment="1" applyProtection="1" pivotButton="0" quotePrefix="0" xfId="0">
      <alignment horizontal="right" vertical="center" wrapText="1"/>
      <protection locked="1" hidden="1"/>
    </xf>
    <xf numFmtId="0" fontId="9" fillId="11" borderId="6" applyAlignment="1" applyProtection="1" pivotButton="0" quotePrefix="0" xfId="0">
      <alignment wrapText="1"/>
      <protection locked="1" hidden="1"/>
    </xf>
    <xf numFmtId="0" fontId="63" fillId="0" borderId="31" applyAlignment="1" pivotButton="0" quotePrefix="0" xfId="0">
      <alignment horizontal="center" vertical="center" wrapText="1"/>
    </xf>
    <xf numFmtId="0" fontId="21" fillId="10" borderId="1" applyAlignment="1" pivotButton="0" quotePrefix="0" xfId="0">
      <alignment horizontal="center" vertical="center" wrapText="1"/>
    </xf>
    <xf numFmtId="0" fontId="22" fillId="21" borderId="1" applyAlignment="1" pivotButton="0" quotePrefix="0" xfId="0">
      <alignment horizontal="center" vertical="center"/>
    </xf>
    <xf numFmtId="0" fontId="22" fillId="21" borderId="3" applyAlignment="1" pivotButton="0" quotePrefix="0" xfId="0">
      <alignment horizontal="center" vertical="center"/>
    </xf>
    <xf numFmtId="0" fontId="15" fillId="3" borderId="1" applyAlignment="1" applyProtection="1" pivotButton="0" quotePrefix="0" xfId="0">
      <alignment horizontal="center" vertical="center" wrapText="1"/>
      <protection locked="1" hidden="1"/>
    </xf>
    <xf numFmtId="0" fontId="15" fillId="5" borderId="1" applyAlignment="1" applyProtection="1" pivotButton="0" quotePrefix="0" xfId="0">
      <alignment horizontal="center" vertical="center" wrapText="1"/>
      <protection locked="1" hidden="1"/>
    </xf>
    <xf numFmtId="0" fontId="15" fillId="20" borderId="1" applyAlignment="1" applyProtection="1" pivotButton="0" quotePrefix="0" xfId="0">
      <alignment horizontal="center" vertical="center" wrapText="1"/>
      <protection locked="1" hidden="1"/>
    </xf>
    <xf numFmtId="14" fontId="6" fillId="0" borderId="8" applyAlignment="1" applyProtection="1" pivotButton="0" quotePrefix="0" xfId="0">
      <alignment horizontal="center" vertical="center"/>
      <protection locked="0" hidden="0"/>
    </xf>
    <xf numFmtId="0" fontId="6" fillId="0" borderId="8" applyAlignment="1" pivotButton="0" quotePrefix="0" xfId="0">
      <alignment horizontal="justify" wrapText="1"/>
    </xf>
    <xf numFmtId="0" fontId="6" fillId="0" borderId="8" applyAlignment="1" applyProtection="1" pivotButton="0" quotePrefix="0" xfId="0">
      <alignment horizontal="center" vertical="center" wrapText="1"/>
      <protection locked="0" hidden="0"/>
    </xf>
    <xf numFmtId="0" fontId="6" fillId="0" borderId="8" applyAlignment="1" pivotButton="0" quotePrefix="0" xfId="0">
      <alignment horizontal="left" vertical="center" wrapText="1"/>
    </xf>
    <xf numFmtId="14" fontId="6" fillId="0" borderId="8" applyAlignment="1" pivotButton="0" quotePrefix="0" xfId="0">
      <alignment horizontal="center" vertical="center"/>
    </xf>
    <xf numFmtId="0" fontId="6" fillId="0" borderId="8" applyAlignment="1" pivotButton="0" quotePrefix="0" xfId="0">
      <alignment horizontal="left" vertical="center"/>
    </xf>
    <xf numFmtId="0" fontId="6" fillId="0" borderId="8" applyAlignment="1" pivotButton="0" quotePrefix="0" xfId="0">
      <alignment horizontal="center" vertical="center" wrapText="1"/>
    </xf>
    <xf numFmtId="0" fontId="26" fillId="0" borderId="8" applyAlignment="1" pivotButton="0" quotePrefix="0" xfId="0">
      <alignment vertical="top" wrapText="1"/>
    </xf>
    <xf numFmtId="0" fontId="6" fillId="0" borderId="8" applyAlignment="1" pivotButton="0" quotePrefix="0" xfId="0">
      <alignment horizontal="justify" vertical="center" wrapText="1"/>
    </xf>
    <xf numFmtId="0" fontId="6" fillId="0" borderId="8" applyAlignment="1" pivotButton="0" quotePrefix="0" xfId="0">
      <alignment horizontal="justify" vertical="top" wrapText="1"/>
    </xf>
    <xf numFmtId="0" fontId="54" fillId="2" borderId="31" applyAlignment="1" pivotButton="0" quotePrefix="0" xfId="0">
      <alignment horizontal="center" vertical="center"/>
    </xf>
    <xf numFmtId="0" fontId="34" fillId="0" borderId="39" applyAlignment="1" pivotButton="0" quotePrefix="0" xfId="0">
      <alignment horizontal="left" vertical="center" wrapText="1"/>
    </xf>
    <xf numFmtId="0" fontId="34" fillId="0" borderId="33" applyAlignment="1" pivotButton="0" quotePrefix="0" xfId="0">
      <alignment horizontal="left" vertical="center" wrapText="1"/>
    </xf>
    <xf numFmtId="0" fontId="0" fillId="0" borderId="54" pivotButton="0" quotePrefix="0" xfId="0"/>
    <xf numFmtId="0" fontId="0" fillId="0" borderId="38" pivotButton="0" quotePrefix="0" xfId="0"/>
    <xf numFmtId="0" fontId="0" fillId="0" borderId="7" pivotButton="0" quotePrefix="0" xfId="0"/>
    <xf numFmtId="0" fontId="0" fillId="0" borderId="63" pivotButton="0" quotePrefix="0" xfId="0"/>
    <xf numFmtId="0" fontId="0" fillId="0" borderId="31" pivotButton="0" quotePrefix="0" xfId="0"/>
    <xf numFmtId="0" fontId="0" fillId="0" borderId="53" pivotButton="0" quotePrefix="0" xfId="0"/>
    <xf numFmtId="0" fontId="0" fillId="0" borderId="55" pivotButton="0" quotePrefix="0" xfId="0"/>
    <xf numFmtId="0" fontId="0" fillId="0" borderId="56" pivotButton="0" quotePrefix="0" xfId="0"/>
    <xf numFmtId="0" fontId="0" fillId="0" borderId="21" pivotButton="0" quotePrefix="0" xfId="0"/>
    <xf numFmtId="0" fontId="62" fillId="10" borderId="64" applyAlignment="1" pivotButton="0" quotePrefix="0" xfId="0">
      <alignment horizontal="center" vertical="center"/>
    </xf>
    <xf numFmtId="0" fontId="0" fillId="0" borderId="9" pivotButton="0" quotePrefix="0" xfId="0"/>
    <xf numFmtId="0" fontId="0" fillId="0" borderId="15" pivotButton="0" quotePrefix="0" xfId="0"/>
    <xf numFmtId="0" fontId="0" fillId="0" borderId="16" pivotButton="0" quotePrefix="0" xfId="0"/>
    <xf numFmtId="0" fontId="0" fillId="0" borderId="17" pivotButton="0" quotePrefix="0" xfId="0"/>
    <xf numFmtId="0" fontId="62" fillId="10" borderId="65" applyAlignment="1" pivotButton="0" quotePrefix="0" xfId="0">
      <alignment horizontal="center" vertical="center"/>
    </xf>
    <xf numFmtId="0" fontId="0" fillId="0" borderId="18" pivotButton="0" quotePrefix="0" xfId="0"/>
    <xf numFmtId="0" fontId="0" fillId="0" borderId="19" pivotButton="0" quotePrefix="0" xfId="0"/>
    <xf numFmtId="0" fontId="0" fillId="0" borderId="20" pivotButton="0" quotePrefix="0" xfId="0"/>
    <xf numFmtId="0" fontId="46" fillId="11" borderId="66" applyAlignment="1" pivotButton="0" quotePrefix="0" xfId="0">
      <alignment horizontal="center" vertical="top"/>
    </xf>
    <xf numFmtId="0" fontId="37" fillId="10" borderId="64" applyAlignment="1" pivotButton="0" quotePrefix="0" xfId="0">
      <alignment horizontal="center" vertical="center"/>
    </xf>
    <xf numFmtId="0" fontId="37" fillId="10" borderId="65" applyAlignment="1" pivotButton="0" quotePrefix="0" xfId="0">
      <alignment horizontal="center" vertical="center"/>
    </xf>
    <xf numFmtId="0" fontId="0" fillId="0" borderId="21" applyProtection="1" pivotButton="0" quotePrefix="0" xfId="0">
      <protection locked="0" hidden="0"/>
    </xf>
    <xf numFmtId="0" fontId="0" fillId="0" borderId="50" pivotButton="0" quotePrefix="0" xfId="0"/>
    <xf numFmtId="0" fontId="0" fillId="0" borderId="6" pivotButton="0" quotePrefix="0" xfId="0"/>
    <xf numFmtId="0" fontId="63" fillId="0" borderId="33" applyAlignment="1" pivotButton="0" quotePrefix="0" xfId="0">
      <alignment horizontal="center" vertical="center" wrapText="1"/>
    </xf>
    <xf numFmtId="0" fontId="0" fillId="0" borderId="5" applyProtection="1" pivotButton="0" quotePrefix="0" xfId="0">
      <protection locked="0" hidden="0"/>
    </xf>
    <xf numFmtId="0" fontId="0" fillId="0" borderId="3" applyProtection="1" pivotButton="0" quotePrefix="0" xfId="0">
      <protection locked="0" hidden="0"/>
    </xf>
    <xf numFmtId="0" fontId="0" fillId="0" borderId="68" pivotButton="0" quotePrefix="0" xfId="0"/>
    <xf numFmtId="0" fontId="0" fillId="0" borderId="5" pivotButton="0" quotePrefix="0" xfId="0"/>
    <xf numFmtId="0" fontId="0" fillId="0" borderId="48" pivotButton="0" quotePrefix="0" xfId="0"/>
    <xf numFmtId="0" fontId="0" fillId="0" borderId="49" pivotButton="0" quotePrefix="0" xfId="0"/>
    <xf numFmtId="0" fontId="21" fillId="22" borderId="22" applyAlignment="1" pivotButton="0" quotePrefix="0" xfId="0">
      <alignment horizontal="center"/>
    </xf>
    <xf numFmtId="0" fontId="21" fillId="12" borderId="22" applyAlignment="1" pivotButton="0" quotePrefix="0" xfId="0">
      <alignment horizontal="center"/>
    </xf>
    <xf numFmtId="0" fontId="0" fillId="0" borderId="33" pivotButton="0" quotePrefix="0" xfId="0"/>
    <xf numFmtId="0" fontId="0" fillId="0" borderId="39" pivotButton="0" quotePrefix="0" xfId="0"/>
    <xf numFmtId="0" fontId="29" fillId="0" borderId="8" applyAlignment="1" pivotButton="0" quotePrefix="0" xfId="0">
      <alignment horizontal="center" vertical="center"/>
    </xf>
    <xf numFmtId="0" fontId="0" fillId="0" borderId="72" pivotButton="0" quotePrefix="0" xfId="0"/>
    <xf numFmtId="0" fontId="0" fillId="0" borderId="74" pivotButton="0" quotePrefix="0" xfId="0"/>
    <xf numFmtId="0" fontId="0" fillId="0" borderId="75" pivotButton="0" quotePrefix="0" xfId="0"/>
    <xf numFmtId="0" fontId="0" fillId="0" borderId="73" pivotButton="0" quotePrefix="0" xfId="0"/>
    <xf numFmtId="0" fontId="0" fillId="0" borderId="71" pivotButton="0" quotePrefix="0" xfId="0"/>
    <xf numFmtId="0" fontId="0" fillId="0" borderId="34" pivotButton="0" quotePrefix="0" xfId="0"/>
    <xf numFmtId="0" fontId="0" fillId="0" borderId="78" pivotButton="0" quotePrefix="0" xfId="0"/>
    <xf numFmtId="0" fontId="0" fillId="0" borderId="79" pivotButton="0" quotePrefix="0" xfId="0"/>
    <xf numFmtId="0" fontId="0" fillId="0" borderId="76" pivotButton="0" quotePrefix="0" xfId="0"/>
    <xf numFmtId="0" fontId="0" fillId="0" borderId="77" pivotButton="0" quotePrefix="0" xfId="0"/>
    <xf numFmtId="0" fontId="0" fillId="0" borderId="82" pivotButton="0" quotePrefix="0" xfId="0"/>
    <xf numFmtId="0" fontId="0" fillId="0" borderId="83" pivotButton="0" quotePrefix="0" xfId="0"/>
    <xf numFmtId="0" fontId="0" fillId="0" borderId="84" pivotButton="0" quotePrefix="0" xfId="0"/>
    <xf numFmtId="0" fontId="0" fillId="0" borderId="3" pivotButton="0" quotePrefix="0" xfId="0"/>
    <xf numFmtId="0" fontId="0" fillId="0" borderId="51" pivotButton="0" quotePrefix="0" xfId="0"/>
    <xf numFmtId="0" fontId="0" fillId="0" borderId="41" pivotButton="0" quotePrefix="0" xfId="0"/>
    <xf numFmtId="0" fontId="29" fillId="15" borderId="2" applyAlignment="1" pivotButton="0" quotePrefix="0" xfId="0">
      <alignment horizontal="center" vertical="center" wrapText="1"/>
    </xf>
    <xf numFmtId="14" fontId="6" fillId="2" borderId="1" applyAlignment="1" applyProtection="1" pivotButton="0" quotePrefix="0" xfId="0">
      <alignment horizontal="center" vertical="center" wrapText="1"/>
      <protection locked="0" hidden="0"/>
    </xf>
    <xf numFmtId="14" fontId="6" fillId="2" borderId="1" applyAlignment="1" applyProtection="1" pivotButton="0" quotePrefix="0" xfId="0">
      <alignment horizontal="justify" vertical="center" wrapText="1"/>
      <protection locked="0" hidden="0"/>
    </xf>
    <xf numFmtId="0" fontId="0" fillId="0" borderId="45" pivotButton="0" quotePrefix="0" xfId="0"/>
    <xf numFmtId="0" fontId="0" fillId="0" borderId="46" pivotButton="0" quotePrefix="0" xfId="0"/>
    <xf numFmtId="0" fontId="0" fillId="0" borderId="50" applyProtection="1" pivotButton="0" quotePrefix="0" xfId="0">
      <protection locked="0" hidden="0"/>
    </xf>
    <xf numFmtId="0" fontId="0" fillId="0" borderId="42" pivotButton="0" quotePrefix="0" xfId="0"/>
    <xf numFmtId="0" fontId="0" fillId="0" borderId="43" pivotButton="0" quotePrefix="0" xfId="0"/>
    <xf numFmtId="0" fontId="0" fillId="0" borderId="6" applyProtection="1" pivotButton="0" quotePrefix="0" xfId="0">
      <protection locked="0" hidden="0"/>
    </xf>
    <xf numFmtId="0" fontId="72" fillId="2" borderId="1" applyAlignment="1" pivotButton="0" quotePrefix="0" xfId="0">
      <alignment horizontal="justify" vertical="center" wrapText="1"/>
    </xf>
    <xf numFmtId="14" fontId="75" fillId="2" borderId="1" applyAlignment="1" applyProtection="1" pivotButton="0" quotePrefix="0" xfId="0">
      <alignment horizontal="center" vertical="center" wrapText="1"/>
      <protection locked="0" hidden="0"/>
    </xf>
    <xf numFmtId="0" fontId="75" fillId="2" borderId="1" applyAlignment="1" applyProtection="1" pivotButton="0" quotePrefix="0" xfId="0">
      <alignment horizontal="justify" vertical="center" wrapText="1"/>
      <protection locked="0" hidden="0"/>
    </xf>
    <xf numFmtId="0" fontId="34" fillId="0" borderId="2" applyAlignment="1" pivotButton="0" quotePrefix="0" xfId="0">
      <alignment horizontal="center" vertical="center" wrapText="1"/>
    </xf>
    <xf numFmtId="0" fontId="34" fillId="0" borderId="1" applyAlignment="1" pivotButton="0" quotePrefix="0" xfId="0">
      <alignment horizontal="left" vertical="center" wrapText="1"/>
    </xf>
    <xf numFmtId="14" fontId="34" fillId="0" borderId="3" applyAlignment="1" pivotButton="0" quotePrefix="0" xfId="0">
      <alignment horizontal="center" vertical="center" wrapText="1"/>
    </xf>
    <xf numFmtId="14" fontId="6" fillId="2" borderId="8" applyAlignment="1" applyProtection="1" pivotButton="0" quotePrefix="0" xfId="0">
      <alignment horizontal="center" vertical="center" wrapText="1"/>
      <protection locked="0" hidden="0"/>
    </xf>
    <xf numFmtId="0" fontId="0" fillId="0" borderId="39" applyProtection="1" pivotButton="0" quotePrefix="0" xfId="0">
      <protection locked="0" hidden="0"/>
    </xf>
    <xf numFmtId="0" fontId="0" fillId="0" borderId="33" applyProtection="1" pivotButton="0" quotePrefix="0" xfId="0">
      <protection locked="0" hidden="0"/>
    </xf>
    <xf numFmtId="14" fontId="6" fillId="2" borderId="8" applyAlignment="1" applyProtection="1" pivotButton="0" quotePrefix="0" xfId="0">
      <alignment horizontal="justify" vertical="center" wrapText="1"/>
      <protection locked="0" hidden="0"/>
    </xf>
    <xf numFmtId="0" fontId="0" fillId="0" borderId="59" applyProtection="1" pivotButton="0" quotePrefix="0" xfId="0">
      <protection locked="1" hidden="1"/>
    </xf>
    <xf numFmtId="0" fontId="0" fillId="0" borderId="41" applyProtection="1" pivotButton="0" quotePrefix="0" xfId="0">
      <protection locked="1" hidden="1"/>
    </xf>
    <xf numFmtId="0" fontId="0" fillId="0" borderId="42" applyProtection="1" pivotButton="0" quotePrefix="0" xfId="0">
      <protection locked="1" hidden="1"/>
    </xf>
    <xf numFmtId="0" fontId="0" fillId="0" borderId="51" applyProtection="1" pivotButton="0" quotePrefix="0" xfId="0">
      <protection locked="1" hidden="1"/>
    </xf>
    <xf numFmtId="0" fontId="0" fillId="0" borderId="43" applyProtection="1" pivotButton="0" quotePrefix="0" xfId="0">
      <protection locked="1" hidden="1"/>
    </xf>
    <xf numFmtId="0" fontId="2" fillId="11" borderId="1" applyAlignment="1" applyProtection="1" pivotButton="0" quotePrefix="0" xfId="0">
      <alignment horizontal="center" vertical="center" wrapText="1"/>
      <protection locked="1" hidden="1"/>
    </xf>
    <xf numFmtId="0" fontId="0" fillId="0" borderId="6" applyProtection="1" pivotButton="0" quotePrefix="0" xfId="0">
      <protection locked="1" hidden="1"/>
    </xf>
    <xf numFmtId="0" fontId="0" fillId="0" borderId="3" applyProtection="1" pivotButton="0" quotePrefix="0" xfId="0">
      <protection locked="1" hidden="1"/>
    </xf>
    <xf numFmtId="0" fontId="0" fillId="0" borderId="5" applyProtection="1" pivotButton="0" quotePrefix="0" xfId="0">
      <protection locked="1" hidden="1"/>
    </xf>
    <xf numFmtId="1" fontId="13" fillId="11" borderId="1" applyAlignment="1" applyProtection="1" pivotButton="0" quotePrefix="0" xfId="0">
      <alignment horizontal="center" vertical="center" wrapText="1"/>
      <protection locked="1" hidden="1"/>
    </xf>
    <xf numFmtId="0" fontId="0" fillId="0" borderId="50" applyProtection="1" pivotButton="0" quotePrefix="0" xfId="0">
      <protection locked="1" hidden="1"/>
    </xf>
    <xf numFmtId="0" fontId="0" fillId="0" borderId="45" applyProtection="1" pivotButton="0" quotePrefix="0" xfId="0">
      <protection locked="1" hidden="1"/>
    </xf>
    <xf numFmtId="0" fontId="0" fillId="0" borderId="46" applyProtection="1" pivotButton="0" quotePrefix="0" xfId="0">
      <protection locked="1" hidden="1"/>
    </xf>
  </cellXfs>
  <cellStyles count="5">
    <cellStyle name="Normal" xfId="0" builtinId="0"/>
    <cellStyle name="Hipervínculo" xfId="1" builtinId="8"/>
    <cellStyle name="Porcentaje" xfId="2" builtinId="5"/>
    <cellStyle name="Normal 2 2" xfId="3"/>
    <cellStyle name="Moneda" xfId="4" builtinId="4"/>
  </cellStyles>
  <dxfs count="415">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bgColor auto="1"/>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externalLink" Target="/xl/externalLinks/externalLink1.xml" Id="rId21"/><Relationship Type="http://schemas.openxmlformats.org/officeDocument/2006/relationships/externalLink" Target="/xl/externalLinks/externalLink2.xml" Id="rId22"/><Relationship Type="http://schemas.openxmlformats.org/officeDocument/2006/relationships/externalLink" Target="/xl/externalLinks/externalLink3.xml" Id="rId23"/><Relationship Type="http://schemas.openxmlformats.org/officeDocument/2006/relationships/externalLink" Target="/xl/externalLinks/externalLink4.xml" Id="rId24"/><Relationship Type="http://schemas.openxmlformats.org/officeDocument/2006/relationships/styles" Target="styles.xml" Id="rId25"/><Relationship Type="http://schemas.openxmlformats.org/officeDocument/2006/relationships/theme" Target="theme/theme1.xml" Id="rId26"/></Relationships>
</file>

<file path=xl/comments/comment1.xml><?xml version="1.0" encoding="utf-8"?>
<comments xmlns="http://schemas.openxmlformats.org/spreadsheetml/2006/main">
  <authors>
    <author>OF CALIDAD</author>
  </authors>
  <commentList>
    <comment ref="B17" authorId="0" shapeId="0">
      <text>
        <t>OF CALIDAD:
validar si se unifica con la D14.</t>
      </text>
    </comment>
  </commentList>
</comments>
</file>

<file path=xl/comments/comment2.xml><?xml version="1.0" encoding="utf-8"?>
<comments xmlns="http://schemas.openxmlformats.org/spreadsheetml/2006/main">
  <authors>
    <author>OF CALIDAD</author>
    <author>OFICINA DE CALIDAD 5</author>
  </authors>
  <commentList>
    <comment ref="E26" authorId="0" shapeId="0">
      <text>
        <t>OF CALIDAD:
Verificar redacción.</t>
      </text>
    </comment>
    <comment ref="I26" authorId="1" shapeId="0">
      <text>
        <t>OFICINA DE CALIDAD 5:
13 contratos de mantenimiento a la planta física y 6 al parque automotor.</t>
      </text>
    </comment>
  </commentList>
</comments>
</file>

<file path=xl/comments/comment3.xml><?xml version="1.0" encoding="utf-8"?>
<comments xmlns="http://schemas.openxmlformats.org/spreadsheetml/2006/main">
  <authors>
    <author>JAIME ELDER ACOSTA RAMIREZ</author>
  </authors>
  <commentList>
    <comment ref="O9" authorId="0" shapeId="0">
      <text>
        <t>JAIME ELDER ACOSTA RAMIREZ:
Entiéndase como herramienta:
Aplicativos
Listas de chequeo
Matrices
Bases de datos
Software
Cronograma con seguimiento
Entre otros</t>
      </text>
    </comment>
    <comment ref="P9" authorId="0" shapeId="0">
      <text>
        <t>JAIME ELDER ACOSTA RAMIREZ:
Este criterio se refiere a documentación que permita al usuario entender y aplicar la herramienta de control</t>
      </text>
    </comment>
    <comment ref="Q9" authorId="0" shapeId="0">
      <text>
        <t>JAIME ELDER ACOSTA RAMIREZ:
Mediante evidencia objetiva (registros), se debe validar si presenta resultados favorables en la gestión de la oportunidad</t>
      </text>
    </comment>
    <comment ref="R9" authorId="0" shapeId="0">
      <text>
        <t>JAIME ELDER ACOSTA RAMIREZ:
En este criterio se verifica que se ha asignado la responsabilidad especifica de monitorear la oportunidad (En el contrato, plan de trabajo u otro documento que evidencie la responsabilidad asignada)</t>
      </text>
    </comment>
    <comment ref="S9" authorId="0" shapeId="0">
      <text>
        <t>JAIME ELDER ACOSTA RAMIREZ:
Determinar si la ejecución del seguimiento al control permite abordar la oportunidad oportunamente.</t>
      </text>
    </comment>
    <comment ref="V9" authorId="0" shapeId="0">
      <text>
        <t>JAIME ELDER ACOSTA RAMIREZ:
Describa la evidencia encontrada que justifique la valoración de los controles</t>
      </text>
    </comment>
    <comment ref="X9" authorId="0" shapeId="0">
      <text>
        <t>JAIME ELDER ACOSTA RAMIREZ:
Describa la evidencia encontrada que justifique la valoración de los controles</t>
      </text>
    </comment>
    <comment ref="Z9" authorId="0" shapeId="0">
      <text>
        <t>JAIME ELDER ACOSTA RAMIREZ:
Describa la evidencia encontrada que justifique la valoración de los controles</t>
      </text>
    </comment>
    <comment ref="AB9" authorId="0" shapeId="0">
      <text>
        <t>JAIME ELDER ACOSTA RAMIREZ:
Describa la evidencia encontrada que justifique la valoración de los controles</t>
      </text>
    </comment>
    <comment ref="AD9" authorId="0" shapeId="0">
      <text>
        <t>JAIME ELDER ACOSTA RAMIREZ:
Describa la evidencia encontrada que justifique la valoración de los controles</t>
      </text>
    </comment>
    <comment ref="AF9" authorId="0" shapeId="0">
      <text>
        <t>JAIME ELDER ACOSTA RAMIREZ:
Describa la evidencia encontrada que justifique la valoración de los controles</t>
      </text>
    </comment>
    <comment ref="AL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N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P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R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T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s>
</file>

<file path=xl/drawings/_rels/drawing10.xml.rels><Relationships xmlns="http://schemas.openxmlformats.org/package/2006/relationships"><Relationship Type="http://schemas.openxmlformats.org/officeDocument/2006/relationships/image" Target="/xl/media/image17.png" Id="rId1"/></Relationships>
</file>

<file path=xl/drawings/_rels/drawing11.xml.rels><Relationships xmlns="http://schemas.openxmlformats.org/package/2006/relationships"><Relationship Type="http://schemas.openxmlformats.org/officeDocument/2006/relationships/image" Target="/xl/media/image18.png" Id="rId1"/><Relationship Type="http://schemas.openxmlformats.org/officeDocument/2006/relationships/image" Target="/xl/media/image19.png" Id="rId2"/></Relationships>
</file>

<file path=xl/drawings/_rels/drawing2.xml.rels><Relationships xmlns="http://schemas.openxmlformats.org/package/2006/relationships"><Relationship Type="http://schemas.openxmlformats.org/officeDocument/2006/relationships/image" Target="/xl/media/image7.png" Id="rId1"/><Relationship Type="http://schemas.openxmlformats.org/officeDocument/2006/relationships/image" Target="/xl/media/image8.png" Id="rId2"/><Relationship Type="http://schemas.openxmlformats.org/officeDocument/2006/relationships/image" Target="/xl/media/image9.png" Id="rId3"/></Relationships>
</file>

<file path=xl/drawings/_rels/drawing3.xml.rels><Relationships xmlns="http://schemas.openxmlformats.org/package/2006/relationships"><Relationship Type="http://schemas.openxmlformats.org/officeDocument/2006/relationships/image" Target="/xl/media/image10.png" Id="rId1"/></Relationships>
</file>

<file path=xl/drawings/_rels/drawing4.xml.rels><Relationships xmlns="http://schemas.openxmlformats.org/package/2006/relationships"><Relationship Type="http://schemas.openxmlformats.org/officeDocument/2006/relationships/image" Target="/xl/media/image11.png" Id="rId1"/></Relationships>
</file>

<file path=xl/drawings/_rels/drawing5.xml.rels><Relationships xmlns="http://schemas.openxmlformats.org/package/2006/relationships"><Relationship Type="http://schemas.openxmlformats.org/officeDocument/2006/relationships/image" Target="/xl/media/image12.png" Id="rId1"/></Relationships>
</file>

<file path=xl/drawings/_rels/drawing6.xml.rels><Relationships xmlns="http://schemas.openxmlformats.org/package/2006/relationships"><Relationship Type="http://schemas.openxmlformats.org/officeDocument/2006/relationships/image" Target="/xl/media/image13.png" Id="rId1"/></Relationships>
</file>

<file path=xl/drawings/_rels/drawing7.xml.rels><Relationships xmlns="http://schemas.openxmlformats.org/package/2006/relationships"><Relationship Type="http://schemas.openxmlformats.org/officeDocument/2006/relationships/image" Target="/xl/media/image14.png" Id="rId1"/></Relationships>
</file>

<file path=xl/drawings/_rels/drawing8.xml.rels><Relationships xmlns="http://schemas.openxmlformats.org/package/2006/relationships"><Relationship Type="http://schemas.openxmlformats.org/officeDocument/2006/relationships/image" Target="/xl/media/image15.png" Id="rId1"/></Relationships>
</file>

<file path=xl/drawings/_rels/drawing9.xml.rels><Relationships xmlns="http://schemas.openxmlformats.org/package/2006/relationships"><Relationship Type="http://schemas.openxmlformats.org/officeDocument/2006/relationships/image" Target="/xl/media/image16.png" Id="rId1"/></Relationships>
</file>

<file path=xl/drawings/drawing1.xml><?xml version="1.0" encoding="utf-8"?>
<wsDr xmlns="http://schemas.openxmlformats.org/drawingml/2006/spreadsheetDrawing">
  <twoCellAnchor editAs="oneCell">
    <from>
      <col>4</col>
      <colOff>679844</colOff>
      <row>13</row>
      <rowOff>38100</rowOff>
    </from>
    <to>
      <col>6</col>
      <colOff>55844</colOff>
      <row>17</row>
      <rowOff>176100</rowOff>
    </to>
    <pic>
      <nvPicPr>
        <cNvPr id="5" name="Imagen 4">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duotone/>
        </a:blip>
        <a:stretch xmlns:a="http://schemas.openxmlformats.org/drawingml/2006/main">
          <a:fillRect/>
        </a:stretch>
      </blipFill>
      <spPr>
        <a:xfrm xmlns:a="http://schemas.openxmlformats.org/drawingml/2006/main">
          <a:off x="3127769" y="1590675"/>
          <a:ext cx="900000" cy="900000"/>
        </a:xfrm>
        <a:prstGeom xmlns:a="http://schemas.openxmlformats.org/drawingml/2006/main" prst="rect">
          <avLst/>
        </a:prstGeom>
        <a:ln xmlns:a="http://schemas.openxmlformats.org/drawingml/2006/main">
          <a:prstDash val="solid"/>
        </a:ln>
      </spPr>
    </pic>
    <clientData/>
  </twoCellAnchor>
  <twoCellAnchor editAs="oneCell">
    <from>
      <col>11</col>
      <colOff>333375</colOff>
      <row>13</row>
      <rowOff>57150</rowOff>
    </from>
    <to>
      <col>13</col>
      <colOff>396732</colOff>
      <row>17</row>
      <rowOff>123150</rowOff>
    </to>
    <pic>
      <nvPicPr>
        <cNvPr id="17" name="Imagen 16">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2">
          <lum bright="70000" contrast="-70000"/>
        </a:blip>
        <a:stretch xmlns:a="http://schemas.openxmlformats.org/drawingml/2006/main">
          <a:fillRect/>
        </a:stretch>
      </blipFill>
      <spPr>
        <a:xfrm xmlns:a="http://schemas.openxmlformats.org/drawingml/2006/main">
          <a:off x="8115300" y="1609725"/>
          <a:ext cx="1587357" cy="828000"/>
        </a:xfrm>
        <a:prstGeom xmlns:a="http://schemas.openxmlformats.org/drawingml/2006/main" prst="rect">
          <avLst/>
        </a:prstGeom>
        <a:ln xmlns:a="http://schemas.openxmlformats.org/drawingml/2006/main">
          <a:prstDash val="solid"/>
        </a:ln>
      </spPr>
    </pic>
    <clientData/>
  </twoCellAnchor>
  <twoCellAnchor editAs="oneCell">
    <from>
      <col>4</col>
      <colOff>600077</colOff>
      <row>21</row>
      <rowOff>140621</rowOff>
    </from>
    <to>
      <col>6</col>
      <colOff>204996</colOff>
      <row>27</row>
      <rowOff>68096</rowOff>
    </to>
    <pic>
      <nvPicPr>
        <cNvPr id="21" name="Imagen 20">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3">
          <duotone/>
        </a:blip>
        <a:stretch xmlns:a="http://schemas.openxmlformats.org/drawingml/2006/main">
          <a:fillRect/>
        </a:stretch>
      </blipFill>
      <spPr>
        <a:xfrm xmlns:a="http://schemas.openxmlformats.org/drawingml/2006/main">
          <a:off x="3048002" y="3236246"/>
          <a:ext cx="1128919" cy="1080000"/>
        </a:xfrm>
        <a:prstGeom xmlns:a="http://schemas.openxmlformats.org/drawingml/2006/main" prst="rect">
          <avLst/>
        </a:prstGeom>
        <a:ln xmlns:a="http://schemas.openxmlformats.org/drawingml/2006/main">
          <a:prstDash val="solid"/>
        </a:ln>
      </spPr>
    </pic>
    <clientData/>
  </twoCellAnchor>
  <twoCellAnchor editAs="oneCell">
    <from>
      <col>11</col>
      <colOff>381000</colOff>
      <row>22</row>
      <rowOff>66674</rowOff>
    </from>
    <to>
      <col>13</col>
      <colOff>441659</colOff>
      <row>26</row>
      <rowOff>133349</rowOff>
    </to>
    <pic>
      <nvPicPr>
        <cNvPr id="22" name="Imagen 21">
          <a:hlinkClick xmlns:a="http://schemas.openxmlformats.org/drawingml/2006/main" xmlns:r="http://schemas.openxmlformats.org/officeDocument/2006/relationships" r:id="rId8"/>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duotone/>
        </a:blip>
        <a:srcRect xmlns:a="http://schemas.openxmlformats.org/drawingml/2006/main" l="8521" t="14040" r="7046" b="12497"/>
        <a:stretch xmlns:a="http://schemas.openxmlformats.org/drawingml/2006/main">
          <a:fillRect/>
        </a:stretch>
      </blipFill>
      <spPr>
        <a:xfrm xmlns:a="http://schemas.openxmlformats.org/drawingml/2006/main">
          <a:off x="8162925" y="3352799"/>
          <a:ext cx="1584659" cy="828675"/>
        </a:xfrm>
        <a:prstGeom xmlns:a="http://schemas.openxmlformats.org/drawingml/2006/main" prst="roundRect">
          <avLst/>
        </a:prstGeom>
        <a:ln xmlns:a="http://schemas.openxmlformats.org/drawingml/2006/main">
          <a:prstDash val="solid"/>
        </a:ln>
      </spPr>
    </pic>
    <clientData/>
  </twoCellAnchor>
  <twoCellAnchor editAs="oneCell">
    <from>
      <col>1</col>
      <colOff>476250</colOff>
      <row>0</row>
      <rowOff>38100</rowOff>
    </from>
    <to>
      <col>2</col>
      <colOff>199954</colOff>
      <row>3</row>
      <rowOff>154680</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638175" y="38100"/>
          <a:ext cx="485704" cy="688080"/>
        </a:xfrm>
        <a:prstGeom xmlns:a="http://schemas.openxmlformats.org/drawingml/2006/main" prst="rect">
          <avLst/>
        </a:prstGeom>
        <a:ln xmlns:a="http://schemas.openxmlformats.org/drawingml/2006/main">
          <a:prstDash val="solid"/>
        </a:ln>
      </spPr>
    </pic>
    <clientData/>
  </twoCellAnchor>
  <twoCellAnchor editAs="oneCell">
    <from>
      <col>2</col>
      <colOff>156882</colOff>
      <row>6</row>
      <rowOff>33618</rowOff>
    </from>
    <to>
      <col>2</col>
      <colOff>653255</colOff>
      <row>9</row>
      <rowOff>167773</rowOff>
    </to>
    <pic>
      <nvPicPr>
        <cNvPr id="10" name="Imagen 9"/>
        <cNvPicPr/>
      </nvPicPr>
      <blipFill>
        <a:blip xmlns:a="http://schemas.openxmlformats.org/drawingml/2006/main" xmlns:r="http://schemas.openxmlformats.org/officeDocument/2006/relationships" cstate="print" r:embed="rId6"/>
        <a:stretch xmlns:a="http://schemas.openxmlformats.org/drawingml/2006/main">
          <a:fillRect/>
        </a:stretch>
      </blipFill>
      <spPr>
        <a:xfrm xmlns:a="http://schemas.openxmlformats.org/drawingml/2006/main">
          <a:off x="1075764" y="1187824"/>
          <a:ext cx="496373" cy="705655"/>
        </a:xfrm>
        <a:prstGeom xmlns:a="http://schemas.openxmlformats.org/drawingml/2006/main" prst="rect">
          <avLst/>
        </a:prstGeom>
        <a:ln xmlns:a="http://schemas.openxmlformats.org/drawingml/2006/main">
          <a:prstDash val="solid"/>
        </a:ln>
      </spPr>
    </pic>
    <clientData/>
  </twoCellAnchor>
</wsDr>
</file>

<file path=xl/drawings/drawing10.xml><?xml version="1.0" encoding="utf-8"?>
<wsDr xmlns="http://schemas.openxmlformats.org/drawingml/2006/spreadsheetDrawing">
  <twoCellAnchor editAs="oneCell">
    <from>
      <col>2</col>
      <colOff>371475</colOff>
      <row>0</row>
      <rowOff>0</rowOff>
    </from>
    <to>
      <col>2</col>
      <colOff>866713</colOff>
      <row>3</row>
      <rowOff>133262</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695450" y="0"/>
          <a:ext cx="495238" cy="704762"/>
        </a:xfrm>
        <a:prstGeom xmlns:a="http://schemas.openxmlformats.org/drawingml/2006/main" prst="rect">
          <avLst/>
        </a:prstGeom>
        <a:ln xmlns:a="http://schemas.openxmlformats.org/drawingml/2006/main">
          <a:prstDash val="solid"/>
        </a:ln>
      </spPr>
    </pic>
    <clientData/>
  </twoCellAnchor>
</wsDr>
</file>

<file path=xl/drawings/drawing11.xml><?xml version="1.0" encoding="utf-8"?>
<wsDr xmlns="http://schemas.openxmlformats.org/drawingml/2006/spreadsheetDrawing">
  <twoCellAnchor editAs="oneCell">
    <from>
      <col>0</col>
      <colOff>31750</colOff>
      <row>0</row>
      <rowOff>127000</rowOff>
    </from>
    <to>
      <col>0</col>
      <colOff>463750</colOff>
      <row>2</row>
      <rowOff>162032</rowOff>
    </to>
    <pic>
      <nvPicPr>
        <cNvPr id="7" name="Imagen 6">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1750" y="127000"/>
          <a:ext cx="432000" cy="427238"/>
        </a:xfrm>
        <a:prstGeom xmlns:a="http://schemas.openxmlformats.org/drawingml/2006/main" prst="rect">
          <avLst/>
        </a:prstGeom>
        <a:ln xmlns:a="http://schemas.openxmlformats.org/drawingml/2006/main">
          <a:prstDash val="solid"/>
        </a:ln>
      </spPr>
    </pic>
    <clientData/>
  </twoCellAnchor>
  <twoCellAnchor editAs="oneCell">
    <from>
      <col>1</col>
      <colOff>394607</colOff>
      <row>1</row>
      <rowOff>54428</rowOff>
    </from>
    <to>
      <col>1</col>
      <colOff>889845</colOff>
      <row>4</row>
      <rowOff>146869</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870857" y="244928"/>
          <a:ext cx="495238" cy="704762"/>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editAs="oneCell">
    <from>
      <col>1</col>
      <colOff>171450</colOff>
      <row>5</row>
      <rowOff>0</rowOff>
    </from>
    <to>
      <col>1</col>
      <colOff>603450</colOff>
      <row>7</row>
      <rowOff>36713</rowOff>
    </to>
    <pic>
      <nvPicPr>
        <cNvPr id="17" name="Imagen 16">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1">
          <lum bright="70000" contrast="-70000"/>
        </a:blip>
        <a:stretch xmlns:a="http://schemas.openxmlformats.org/drawingml/2006/main">
          <a:fillRect/>
        </a:stretch>
      </blipFill>
      <spPr>
        <a:xfrm xmlns:a="http://schemas.openxmlformats.org/drawingml/2006/main">
          <a:off x="333375" y="0"/>
          <a:ext cx="432000" cy="427238"/>
        </a:xfrm>
        <a:prstGeom xmlns:a="http://schemas.openxmlformats.org/drawingml/2006/main" prst="rect">
          <avLst/>
        </a:prstGeom>
        <a:ln xmlns:a="http://schemas.openxmlformats.org/drawingml/2006/main">
          <a:prstDash val="solid"/>
        </a:ln>
      </spPr>
    </pic>
    <clientData/>
  </twoCellAnchor>
  <twoCellAnchor editAs="oneCell">
    <from>
      <col>1</col>
      <colOff>485775</colOff>
      <row>0</row>
      <rowOff>123825</rowOff>
    </from>
    <to>
      <col>2</col>
      <colOff>219013</colOff>
      <row>3</row>
      <rowOff>66587</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47700" y="123825"/>
          <a:ext cx="495238" cy="704762"/>
        </a:xfrm>
        <a:prstGeom xmlns:a="http://schemas.openxmlformats.org/drawingml/2006/main" prst="rect">
          <avLst/>
        </a:prstGeom>
        <a:ln xmlns:a="http://schemas.openxmlformats.org/drawingml/2006/main">
          <a:prstDash val="solid"/>
        </a:ln>
      </spPr>
    </pic>
    <clientData/>
  </twoCellAnchor>
  <twoCellAnchor editAs="oneCell">
    <from>
      <col>2</col>
      <colOff>457200</colOff>
      <row>6</row>
      <rowOff>28575</rowOff>
    </from>
    <to>
      <col>3</col>
      <colOff>191573</colOff>
      <row>9</row>
      <rowOff>162730</rowOff>
    </to>
    <pic>
      <nvPicPr>
        <cNvPr id="18" name="Imagen 17"/>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381125" y="1371600"/>
          <a:ext cx="496373" cy="705655"/>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editAs="oneCell">
    <from>
      <col>2</col>
      <colOff>1047749</colOff>
      <row>0</row>
      <rowOff>54429</rowOff>
    </from>
    <to>
      <col>2</col>
      <colOff>1619178</colOff>
      <row>3</row>
      <rowOff>101953</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483178" y="54429"/>
          <a:ext cx="571429" cy="809524"/>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editAs="oneCell">
    <from>
      <col>2</col>
      <colOff>108857</colOff>
      <row>0</row>
      <rowOff>54428</rowOff>
    </from>
    <to>
      <col>2</col>
      <colOff>680286</colOff>
      <row>3</row>
      <rowOff>101952</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80357" y="54428"/>
          <a:ext cx="571429" cy="809524"/>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oneCell">
    <from>
      <col>1</col>
      <colOff>935182</colOff>
      <row>0</row>
      <rowOff>51955</rowOff>
    </from>
    <to>
      <col>2</col>
      <colOff>252784</colOff>
      <row>2</row>
      <rowOff>185217</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091046" y="51955"/>
          <a:ext cx="495238" cy="704762"/>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1</col>
      <colOff>2131359</colOff>
      <row>2</row>
      <rowOff>109818</rowOff>
    </from>
    <to>
      <col>1</col>
      <colOff>2626597</colOff>
      <row>3</row>
      <rowOff>332727</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2926977" y="681318"/>
          <a:ext cx="495238" cy="704762"/>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oneCell">
    <from>
      <col>4</col>
      <colOff>317126</colOff>
      <row>0</row>
      <rowOff>54909</rowOff>
    </from>
    <to>
      <col>4</col>
      <colOff>812364</colOff>
      <row>2</row>
      <rowOff>164585</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191185" y="54909"/>
          <a:ext cx="495238" cy="685712"/>
        </a:xfrm>
        <a:prstGeom xmlns:a="http://schemas.openxmlformats.org/drawingml/2006/main" prst="rect">
          <avLst/>
        </a:prstGeom>
        <a:ln xmlns:a="http://schemas.openxmlformats.org/drawingml/2006/main">
          <a:prstDash val="solid"/>
        </a:ln>
      </spPr>
    </pic>
    <clientData/>
  </twoCellAnchor>
</wsDr>
</file>

<file path=xl/drawings/drawing8.xml><?xml version="1.0" encoding="utf-8"?>
<wsDr xmlns="http://schemas.openxmlformats.org/drawingml/2006/spreadsheetDrawing">
  <twoCellAnchor editAs="oneCell">
    <from>
      <col>2</col>
      <colOff>257175</colOff>
      <row>0</row>
      <rowOff>85725</rowOff>
    </from>
    <to>
      <col>2</col>
      <colOff>752413</colOff>
      <row>3</row>
      <rowOff>28487</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514475" y="85725"/>
          <a:ext cx="495238" cy="704762"/>
        </a:xfrm>
        <a:prstGeom xmlns:a="http://schemas.openxmlformats.org/drawingml/2006/main" prst="rect">
          <avLst/>
        </a:prstGeom>
        <a:ln xmlns:a="http://schemas.openxmlformats.org/drawingml/2006/main">
          <a:prstDash val="solid"/>
        </a:ln>
      </spPr>
    </pic>
    <clientData/>
  </twoCellAnchor>
</wsDr>
</file>

<file path=xl/drawings/drawing9.xml><?xml version="1.0" encoding="utf-8"?>
<wsDr xmlns="http://schemas.openxmlformats.org/drawingml/2006/spreadsheetDrawing">
  <twoCellAnchor editAs="oneCell">
    <from>
      <col>4</col>
      <colOff>1251857</colOff>
      <row>0</row>
      <rowOff>81643</rowOff>
    </from>
    <to>
      <col>4</col>
      <colOff>1747095</colOff>
      <row>3</row>
      <rowOff>24405</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605643" y="81643"/>
          <a:ext cx="495238" cy="704762"/>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https://mailunicundiedu-my.sharepoint.com/Users/mherazo/AppData/Local/Microsoft/Windows/Temporary%20Internet%20Files/Content.Outlook/PETBW4X1/2%20%20Mapa%20Anticorrupcion%20Definitivo%2002-02-17.xlsx" TargetMode="External" Id="rId1"/></Relationships>
</file>

<file path=xl/externalLinks/_rels/externalLink2.xml.rels><Relationships xmlns="http://schemas.openxmlformats.org/package/2006/relationships"><Relationship Type="http://schemas.openxmlformats.org/officeDocument/2006/relationships/externalLinkPath" Target="https://mailunicundiedu-my.sharepoint.com/Users/ymaguirre/AppData/Local/Microsoft/Windows/Temporary%20Internet%20Files/Content.Outlook/DH5A0Q16/Mapa%20riesgos%20Plan%20Anticorrupcion%202017.xlsx" TargetMode="External" Id="rId1"/></Relationships>
</file>

<file path=xl/externalLinks/_rels/externalLink3.xml.rels><Relationships xmlns="http://schemas.openxmlformats.org/package/2006/relationships"><Relationship Type="http://schemas.openxmlformats.org/officeDocument/2006/relationships/externalLinkPath" Target="https://mailunicundiedu-my.sharepoint.com/personal/dangelicamontenegro_ucundinamarca_edu_co/Documents/Documents/DIANA/RIESGOS/RIESGOS%20ABS/6RIESGOS-ABS%20bs%20y%20ss.xlsm" TargetMode="External" Id="rId1"/></Relationships>
</file>

<file path=xl/externalLinks/_rels/externalLink4.xml.rels><Relationships xmlns="http://schemas.openxmlformats.org/package/2006/relationships"><Relationship Type="http://schemas.openxmlformats.org/officeDocument/2006/relationships/externalLinkPath" Target="/Users/dangelicamontenegro/Documents/CAMBIO%20FORMATO%20DOFAS/DOFAS%20Antiguo%20formato/6RIESGOS-ABS%20(SI%20ES%20).xlsm"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ITEMS"/>
      <sheetName val="INICIO"/>
      <sheetName val="INICIO (2)"/>
      <sheetName val="ESTRATÉGICOS"/>
      <sheetName val="CORRUPCIÓN"/>
      <sheetName val="MATRIZ SGSI"/>
      <sheetName val="CRITERIOS"/>
      <sheetName val="Hoja1"/>
      <sheetName val="IDENTIFICACIÓN DOFA"/>
      <sheetName val="CRUCE RIESGOS"/>
      <sheetName val="MAPA RIESGOS"/>
      <sheetName val="CRUCE OPORTUNIDADES"/>
      <sheetName val="MAPA OPORTUNIDADES"/>
      <sheetName val="ACTUALIZACIONES"/>
      <sheetName val="Hoja4"/>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ITEMS"/>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Relationships xmlns="http://schemas.openxmlformats.org/package/2006/relationships"><Relationship Type="http://schemas.openxmlformats.org/officeDocument/2006/relationships/drawing" Target="/xl/drawings/drawing5.xml" Id="rId1"/></Relationships>
</file>

<file path=xl/worksheets/_rels/sheet13.xml.rels><Relationships xmlns="http://schemas.openxmlformats.org/package/2006/relationships"><Relationship Type="http://schemas.openxmlformats.org/officeDocument/2006/relationships/drawing" Target="/xl/drawings/drawing6.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14.xml.rels><Relationships xmlns="http://schemas.openxmlformats.org/package/2006/relationships"><Relationship Type="http://schemas.openxmlformats.org/officeDocument/2006/relationships/drawing" Target="/xl/drawings/drawing7.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15.xml.rels><Relationships xmlns="http://schemas.openxmlformats.org/package/2006/relationships"><Relationship Type="http://schemas.openxmlformats.org/officeDocument/2006/relationships/drawing" Target="/xl/drawings/drawing8.xml" Id="rId1"/></Relationships>
</file>

<file path=xl/worksheets/_rels/sheet16.xml.rels><Relationships xmlns="http://schemas.openxmlformats.org/package/2006/relationships"><Relationship Type="http://schemas.openxmlformats.org/officeDocument/2006/relationships/drawing" Target="/xl/drawings/drawing9.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17.xml.rels><Relationships xmlns="http://schemas.openxmlformats.org/package/2006/relationships"><Relationship Type="http://schemas.openxmlformats.org/officeDocument/2006/relationships/drawing" Target="/xl/drawings/drawing10.xml" Id="rId1"/></Relationships>
</file>

<file path=xl/worksheets/_rels/sheet18.xml.rels><Relationships xmlns="http://schemas.openxmlformats.org/package/2006/relationships"><Relationship Type="http://schemas.openxmlformats.org/officeDocument/2006/relationships/drawing" Target="/xl/drawings/drawing11.xml" Id="rId1"/></Relationships>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sheet1.xml><?xml version="1.0" encoding="utf-8"?>
<worksheet xmlns="http://schemas.openxmlformats.org/spreadsheetml/2006/main">
  <sheetPr codeName="Hoja8">
    <outlinePr summaryBelow="1" summaryRight="1"/>
    <pageSetUpPr/>
  </sheetPr>
  <dimension ref="A1:W6"/>
  <sheetViews>
    <sheetView workbookViewId="0">
      <selection activeCell="K44" sqref="K44"/>
    </sheetView>
  </sheetViews>
  <sheetFormatPr baseColWidth="10" defaultColWidth="11.42578125" defaultRowHeight="15"/>
  <cols>
    <col width="48.140625" customWidth="1" min="9" max="9"/>
    <col width="12" customWidth="1" min="12" max="12"/>
    <col width="45.28515625" customWidth="1" min="13" max="13"/>
  </cols>
  <sheetData>
    <row r="1" ht="120" customHeight="1">
      <c r="A1" t="inlineStr">
        <is>
          <t>RIESGO</t>
        </is>
      </c>
      <c r="D1" t="inlineStr">
        <is>
          <t>ALTA</t>
        </is>
      </c>
      <c r="F1" t="n">
        <v>1</v>
      </c>
      <c r="I1" s="1" t="inlineStr">
        <is>
          <t>Riesgo Estratégico: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is>
      </c>
      <c r="L1" t="inlineStr">
        <is>
          <t>CORRECTIVO</t>
        </is>
      </c>
      <c r="M1" s="1"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P1" t="inlineStr">
        <is>
          <t>PROBABILIDAD</t>
        </is>
      </c>
      <c r="R1" t="n">
        <v>0</v>
      </c>
      <c r="S1" t="n">
        <v>0</v>
      </c>
      <c r="T1" t="n">
        <v>0</v>
      </c>
      <c r="U1" t="n">
        <v>0</v>
      </c>
      <c r="V1" t="n">
        <v>0</v>
      </c>
      <c r="W1" t="inlineStr">
        <is>
          <t>FUERTE</t>
        </is>
      </c>
    </row>
    <row r="2" ht="45" customHeight="1">
      <c r="A2" t="inlineStr">
        <is>
          <t>OPORTUNIDAD</t>
        </is>
      </c>
      <c r="D2" t="inlineStr">
        <is>
          <t>MEDIA</t>
        </is>
      </c>
      <c r="F2" t="n">
        <v>2</v>
      </c>
      <c r="I2" s="1" t="inlineStr">
        <is>
          <t>Riesgos de Imagen: Están relacionados con la percepción y la confianza por parte de la ciudadanía hacia la institución.</t>
        </is>
      </c>
      <c r="L2" t="inlineStr">
        <is>
          <t>PREVENTIVO</t>
        </is>
      </c>
      <c r="M2" s="1" t="inlineStr">
        <is>
          <t>Oportunidad de Imagen: Está relacionada con la percepción y la confianza por parte de la ciudadanía hacia la institución.</t>
        </is>
      </c>
      <c r="P2" t="inlineStr">
        <is>
          <t>IMPACTO</t>
        </is>
      </c>
      <c r="R2" t="n">
        <v>15</v>
      </c>
      <c r="S2" t="n">
        <v>30</v>
      </c>
      <c r="T2" t="n">
        <v>25</v>
      </c>
      <c r="U2" t="n">
        <v>10</v>
      </c>
      <c r="V2" t="n">
        <v>5</v>
      </c>
      <c r="W2" t="inlineStr">
        <is>
          <t>MODERADO</t>
        </is>
      </c>
    </row>
    <row r="3" ht="90" customHeight="1">
      <c r="D3" t="inlineStr">
        <is>
          <t>BAJA</t>
        </is>
      </c>
      <c r="F3" t="n">
        <v>3</v>
      </c>
      <c r="I3" s="1" t="inlineStr">
        <is>
          <t>Riesgos Operativos: Comprenden riesgos  provenientes del funcionamiento y operatividad de los sistemas de información institucional, de la definición de los procesos, de la estructura de la entidad, de la articulación entre dependencias.</t>
        </is>
      </c>
      <c r="M3" s="1" t="inlineStr">
        <is>
          <t>Oportunidad Operativa: Comprenden oportunidades  provenientes del funcionamiento y operatividad de los sistemas de información institucional, de la definición de los procesos, de la estructura de la entidad, de la articulación entre dependencias.</t>
        </is>
      </c>
      <c r="U3" t="n">
        <v>15</v>
      </c>
      <c r="V3" t="n">
        <v>10</v>
      </c>
      <c r="W3" t="inlineStr">
        <is>
          <t>DEBIL</t>
        </is>
      </c>
    </row>
    <row r="4" ht="90" customHeight="1">
      <c r="F4" t="n">
        <v>4</v>
      </c>
      <c r="I4" s="1" t="inlineStr">
        <is>
          <t>Riesgos Financieros: Se relacionan con el manejo de los recursos de la entidad que incluyen: la ejecución presupuestal, la elaboración de los estados financieros, los pagos, manejos de excedentes de tesorería y el manejo sobre los bienes.</t>
        </is>
      </c>
      <c r="M4" s="1" t="inlineStr">
        <is>
          <t>Oportunidades Financieras: Se relacionan con el manejo de los recursos de la entidad que incluyen: la ejecución presupuestal, la elaboración de los estados financieros, los pagos, manejos de excedentes de tesorería y el manejo sobre los bienes.</t>
        </is>
      </c>
    </row>
    <row r="5" ht="75" customHeight="1">
      <c r="F5" t="n">
        <v>5</v>
      </c>
      <c r="I5" s="1" t="inlineStr">
        <is>
          <t>Riesgos de Cumplimiento: Se asocian con la capacidad de la entidad para cumplir con los requisitos legales, contractuales, de ética pública y en general con su compromiso ante la comunidad.</t>
        </is>
      </c>
      <c r="M5" s="1" t="inlineStr">
        <is>
          <t>Oportunidades de Cumplimiento: Se asocian con la capacidad de la entidad para cumplir con los requisitos legales, contractuales, de ética pública y en general con su compromiso ante la comunidad.</t>
        </is>
      </c>
    </row>
    <row r="6" ht="60" customHeight="1">
      <c r="I6" s="1" t="inlineStr">
        <is>
          <t>Riesgos de Tecnología: Están relacionados con la capacidad tecnológica de la Entidad para satisfacer sus necesidades actuales y futuras y el cumplimiento de la misión.</t>
        </is>
      </c>
      <c r="M6" s="1" t="inlineStr">
        <is>
          <t>Oportunidades de Tecnología: Están relacionados con la capacidad tecnológica de la Entidad para satisfacer sus necesidades actuales y futuras y el cumplimiento de la misión.</t>
        </is>
      </c>
    </row>
  </sheetData>
  <pageMargins left="0.7" right="0.7" top="0.75" bottom="0.75" header="0.3" footer="0.3"/>
</worksheet>
</file>

<file path=xl/worksheets/sheet10.xml><?xml version="1.0" encoding="utf-8"?>
<worksheet xmlns="http://schemas.openxmlformats.org/spreadsheetml/2006/main">
  <sheetPr codeName="Hoja14">
    <outlinePr summaryBelow="1" summaryRight="1"/>
    <pageSetUpPr/>
  </sheetPr>
  <dimension ref="B1:X61"/>
  <sheetViews>
    <sheetView showGridLines="0" zoomScale="55" zoomScaleNormal="55" workbookViewId="0">
      <selection activeCell="A1" sqref="A1"/>
    </sheetView>
  </sheetViews>
  <sheetFormatPr baseColWidth="10" defaultColWidth="11.42578125" defaultRowHeight="15"/>
  <cols>
    <col width="2.42578125" customWidth="1" min="1" max="1"/>
    <col width="17.5703125" customWidth="1" min="2" max="2"/>
    <col width="19.28515625" customWidth="1" min="3" max="3"/>
    <col width="49.7109375" customWidth="1" min="4" max="5"/>
    <col width="25.140625" customWidth="1" min="6" max="6"/>
    <col width="25.7109375" customWidth="1" min="7" max="7"/>
    <col width="22.85546875" customWidth="1" min="8" max="8"/>
    <col width="27" customWidth="1" min="9" max="10"/>
    <col width="17.42578125" customWidth="1" min="11" max="11"/>
    <col width="24.7109375" bestFit="1" customWidth="1" min="12" max="12"/>
    <col width="24.7109375" customWidth="1" min="13" max="13"/>
    <col width="23" bestFit="1" customWidth="1" min="14" max="14"/>
    <col width="15.140625" bestFit="1" customWidth="1" min="15" max="15"/>
    <col width="51.140625" bestFit="1" customWidth="1" min="16" max="16"/>
    <col width="25.140625" bestFit="1" customWidth="1" min="17" max="17"/>
    <col width="84.85546875" bestFit="1" customWidth="1" min="18" max="18"/>
    <col width="20.85546875" customWidth="1" min="19" max="20"/>
    <col width="17.42578125" customWidth="1" min="21" max="21"/>
    <col width="33.28515625" bestFit="1" customWidth="1" min="22" max="22"/>
    <col width="24.85546875" customWidth="1" min="23" max="23"/>
    <col width="21.7109375" customWidth="1" min="24" max="24"/>
  </cols>
  <sheetData>
    <row r="1" ht="23.25" customFormat="1" customHeight="1" s="145">
      <c r="B1" s="450" t="n"/>
      <c r="C1" s="742" t="n"/>
      <c r="D1" s="766" t="inlineStr">
        <is>
          <t>MACROPROCESO ESTRATÉGICO</t>
        </is>
      </c>
      <c r="E1" s="750" t="n"/>
      <c r="F1" s="750" t="n"/>
      <c r="G1" s="750" t="n"/>
      <c r="H1" s="750" t="n"/>
      <c r="I1" s="750" t="n"/>
      <c r="J1" s="750" t="n"/>
      <c r="K1" s="750" t="n"/>
      <c r="L1" s="750" t="n"/>
      <c r="M1" s="750" t="n"/>
      <c r="N1" s="750" t="n"/>
      <c r="O1" s="749" t="n"/>
      <c r="P1" s="463" t="inlineStr">
        <is>
          <t>CÓDIGO: ESGr028</t>
        </is>
      </c>
      <c r="Q1" s="744" t="n"/>
    </row>
    <row r="2" ht="21.75" customFormat="1" customHeight="1" s="145">
      <c r="B2" s="745" t="n"/>
      <c r="C2" s="746" t="n"/>
      <c r="D2" s="463" t="inlineStr">
        <is>
          <t>PROCESO GESTIÓN SISTEMAS INTEGRADOS - CALIDAD</t>
        </is>
      </c>
      <c r="E2" s="743" t="n"/>
      <c r="F2" s="743" t="n"/>
      <c r="G2" s="743" t="n"/>
      <c r="H2" s="743" t="n"/>
      <c r="I2" s="743" t="n"/>
      <c r="J2" s="743" t="n"/>
      <c r="K2" s="743" t="n"/>
      <c r="L2" s="743" t="n"/>
      <c r="M2" s="743" t="n"/>
      <c r="N2" s="743" t="n"/>
      <c r="O2" s="744" t="n"/>
      <c r="P2" s="463" t="inlineStr">
        <is>
          <t>VERSIÓN: 18</t>
        </is>
      </c>
      <c r="Q2" s="744" t="n"/>
    </row>
    <row r="3" ht="15" customFormat="1" customHeight="1" s="145">
      <c r="B3" s="745" t="n"/>
      <c r="C3" s="746" t="n"/>
      <c r="D3" s="463" t="inlineStr">
        <is>
          <t>GESTIÓN DEL RIESGO Y LAS OPORTUNIDADES</t>
        </is>
      </c>
      <c r="E3" s="747" t="n"/>
      <c r="F3" s="747" t="n"/>
      <c r="G3" s="747" t="n"/>
      <c r="H3" s="747" t="n"/>
      <c r="I3" s="747" t="n"/>
      <c r="J3" s="747" t="n"/>
      <c r="K3" s="747" t="n"/>
      <c r="L3" s="747" t="n"/>
      <c r="M3" s="747" t="n"/>
      <c r="N3" s="747" t="n"/>
      <c r="O3" s="742" t="n"/>
      <c r="P3" s="463" t="inlineStr">
        <is>
          <t>VIGENCIA: 2025-04-11</t>
        </is>
      </c>
      <c r="Q3" s="744" t="n"/>
    </row>
    <row r="4" ht="12.75" customFormat="1" customHeight="1" s="145">
      <c r="B4" s="748" t="n"/>
      <c r="C4" s="749" t="n"/>
      <c r="D4" s="748" t="n"/>
      <c r="E4" s="750" t="n"/>
      <c r="F4" s="750" t="n"/>
      <c r="G4" s="750" t="n"/>
      <c r="H4" s="750" t="n"/>
      <c r="I4" s="750" t="n"/>
      <c r="J4" s="750" t="n"/>
      <c r="K4" s="750" t="n"/>
      <c r="L4" s="750" t="n"/>
      <c r="M4" s="750" t="n"/>
      <c r="N4" s="750" t="n"/>
      <c r="O4" s="749" t="n"/>
      <c r="P4" s="463" t="inlineStr">
        <is>
          <t>PÁGINA: 4 de 11</t>
        </is>
      </c>
      <c r="Q4" s="744" t="n"/>
    </row>
    <row r="6">
      <c r="B6" s="493" t="n"/>
    </row>
    <row r="7">
      <c r="B7" s="76" t="inlineStr">
        <is>
          <t>REGRESAR</t>
        </is>
      </c>
      <c r="C7" s="493" t="n"/>
      <c r="D7" s="492" t="n"/>
      <c r="F7" s="493" t="n"/>
      <c r="G7" s="493" t="n"/>
      <c r="H7" s="493" t="n"/>
      <c r="I7" s="493" t="n"/>
      <c r="J7" s="493" t="n"/>
      <c r="K7" s="493" t="n"/>
      <c r="L7" s="493" t="n"/>
      <c r="M7" s="493" t="n"/>
      <c r="N7" s="493" t="n"/>
      <c r="O7" s="493" t="n"/>
      <c r="P7" s="493" t="n"/>
      <c r="Q7" s="493" t="n"/>
      <c r="R7" s="493" t="n"/>
      <c r="S7" s="493" t="n"/>
      <c r="T7" s="493" t="n"/>
      <c r="U7" s="493" t="n"/>
      <c r="V7" s="493" t="n"/>
      <c r="W7" s="493" t="n"/>
      <c r="X7" s="493" t="n"/>
    </row>
    <row r="8">
      <c r="B8" s="493" t="n"/>
      <c r="C8" s="493" t="n"/>
      <c r="D8" s="493" t="n"/>
      <c r="E8" s="493" t="n"/>
      <c r="F8" s="493" t="n"/>
      <c r="G8" s="493" t="n"/>
      <c r="H8" s="493" t="n"/>
      <c r="I8" s="493" t="n"/>
      <c r="J8" s="493" t="n"/>
      <c r="K8" s="493" t="n"/>
      <c r="L8" s="493" t="n"/>
      <c r="M8" s="493" t="n"/>
      <c r="N8" s="493" t="n"/>
      <c r="O8" s="493" t="n"/>
      <c r="P8" s="493" t="n"/>
      <c r="Q8" s="493" t="n"/>
      <c r="R8" s="493" t="n"/>
      <c r="S8" s="493" t="n"/>
      <c r="T8" s="493" t="n"/>
      <c r="U8" s="493" t="n"/>
      <c r="V8" s="493" t="n"/>
      <c r="W8" s="493" t="n"/>
      <c r="X8" s="493" t="n"/>
    </row>
    <row r="9" ht="15.75" customHeight="1">
      <c r="B9" s="494" t="inlineStr">
        <is>
          <t>PROCESO:</t>
        </is>
      </c>
      <c r="C9" s="769" t="n"/>
      <c r="D9" s="496" t="inlineStr">
        <is>
          <t xml:space="preserve"> </t>
        </is>
      </c>
      <c r="E9" s="770" t="n"/>
      <c r="F9" s="770" t="n"/>
      <c r="G9" s="770" t="n"/>
      <c r="H9" s="769" t="n"/>
      <c r="I9" s="134" t="n"/>
      <c r="J9" s="134" t="n"/>
      <c r="K9" s="134" t="n"/>
      <c r="L9" s="134" t="n"/>
      <c r="M9" s="134" t="n"/>
      <c r="N9" s="135" t="n"/>
      <c r="O9" s="135" t="n"/>
      <c r="P9" s="135" t="n"/>
      <c r="Q9" s="135" t="n"/>
      <c r="R9" s="135" t="n"/>
      <c r="S9" s="135" t="n"/>
      <c r="T9" s="135" t="n"/>
      <c r="U9" s="135" t="n"/>
      <c r="V9" s="135" t="n"/>
      <c r="W9" s="135" t="n"/>
      <c r="X9" s="135" t="n"/>
    </row>
    <row r="10" ht="15.75" customHeight="1">
      <c r="B10" s="494" t="inlineStr">
        <is>
          <t xml:space="preserve">OBJETIVO </t>
        </is>
      </c>
      <c r="C10" s="769" t="n"/>
      <c r="D10" s="496" t="inlineStr">
        <is>
          <t xml:space="preserve"> </t>
        </is>
      </c>
      <c r="E10" s="770" t="n"/>
      <c r="F10" s="770" t="n"/>
      <c r="G10" s="770" t="n"/>
      <c r="H10" s="769" t="n"/>
      <c r="I10" s="134" t="n"/>
      <c r="J10" s="134" t="n"/>
      <c r="K10" s="134" t="n"/>
      <c r="L10" s="134" t="n"/>
      <c r="M10" s="134" t="n"/>
      <c r="N10" s="135" t="n"/>
      <c r="O10" s="135" t="n"/>
      <c r="P10" s="135" t="n"/>
      <c r="Q10" s="135" t="n"/>
      <c r="R10" s="135" t="n"/>
      <c r="S10" s="135" t="n"/>
      <c r="T10" s="135" t="n"/>
      <c r="U10" s="135" t="n"/>
      <c r="V10" s="135" t="n"/>
      <c r="W10" s="135" t="n"/>
      <c r="X10" s="135" t="n"/>
    </row>
    <row r="11">
      <c r="B11" s="136" t="n"/>
      <c r="C11" s="136" t="n"/>
      <c r="D11" s="136" t="n"/>
      <c r="E11" s="136" t="n"/>
      <c r="F11" s="136" t="n"/>
      <c r="G11" s="136" t="n"/>
      <c r="H11" s="136" t="n"/>
      <c r="I11" s="136" t="n"/>
      <c r="J11" s="136" t="n"/>
      <c r="K11" s="136" t="n"/>
      <c r="L11" s="136" t="n"/>
      <c r="M11" s="136" t="n"/>
      <c r="N11" s="137" t="n"/>
      <c r="O11" s="137" t="n"/>
      <c r="P11" s="137" t="n"/>
      <c r="Q11" s="137" t="n"/>
      <c r="R11" s="137" t="n"/>
      <c r="S11" s="137" t="n"/>
      <c r="T11" s="137" t="n"/>
      <c r="U11" s="137" t="n"/>
      <c r="V11" s="137" t="n"/>
      <c r="W11" s="137" t="n"/>
      <c r="X11" s="137" t="n"/>
    </row>
    <row r="12" ht="15" customHeight="1">
      <c r="B12" s="491" t="inlineStr">
        <is>
          <t>IDENTIFICACIÓN DE RIESGOS</t>
        </is>
      </c>
      <c r="C12" s="771" t="n"/>
      <c r="D12" s="771" t="n"/>
      <c r="E12" s="771" t="n"/>
      <c r="F12" s="771" t="n"/>
      <c r="G12" s="771" t="n"/>
      <c r="H12" s="772" t="n"/>
      <c r="I12" s="773" t="inlineStr">
        <is>
          <t>VALORACIÓN DE RIESGOS</t>
        </is>
      </c>
      <c r="J12" s="771" t="n"/>
      <c r="K12" s="772" t="n"/>
      <c r="L12" s="774" t="inlineStr">
        <is>
          <t>TRATAMIENTO DEL RIESGO</t>
        </is>
      </c>
      <c r="M12" s="771" t="n"/>
      <c r="N12" s="771" t="n"/>
      <c r="O12" s="771" t="n"/>
      <c r="P12" s="771" t="n"/>
      <c r="Q12" s="772" t="n"/>
    </row>
    <row r="13" ht="47.25" customHeight="1">
      <c r="B13" s="138" t="inlineStr">
        <is>
          <t>ACTIVO O GRUPO DE ACTIVOS</t>
        </is>
      </c>
      <c r="C13" s="138" t="inlineStr">
        <is>
          <t>IDENTIFICADOR DEL RIESGO</t>
        </is>
      </c>
      <c r="D13" s="138" t="inlineStr">
        <is>
          <t>RIESGO</t>
        </is>
      </c>
      <c r="E13" s="138" t="inlineStr">
        <is>
          <t>DESCRIPCIÓN DEL RIESGO</t>
        </is>
      </c>
      <c r="F13" s="138" t="inlineStr">
        <is>
          <t>VULNERABILIDADES</t>
        </is>
      </c>
      <c r="G13" s="138" t="inlineStr">
        <is>
          <t>AMENAZAS</t>
        </is>
      </c>
      <c r="H13" s="138" t="inlineStr">
        <is>
          <t>CONSECUENCIAS</t>
        </is>
      </c>
      <c r="I13" s="138" t="inlineStr">
        <is>
          <t>PROBABILIDAD</t>
        </is>
      </c>
      <c r="J13" s="138" t="inlineStr">
        <is>
          <t>IMPACTO</t>
        </is>
      </c>
      <c r="K13" s="138" t="inlineStr">
        <is>
          <t>RIESGO INHERENTE</t>
        </is>
      </c>
      <c r="L13" s="138" t="inlineStr">
        <is>
          <t>OPCIÓN TRATAMIENTO</t>
        </is>
      </c>
      <c r="M13" s="138" t="inlineStr">
        <is>
          <t>OBJETIVO DE CONTROL</t>
        </is>
      </c>
      <c r="N13" s="138" t="inlineStr">
        <is>
          <t>ACTIVIDAD DE CONTROL</t>
        </is>
      </c>
      <c r="O13" s="138" t="inlineStr">
        <is>
          <t>SOPORTE</t>
        </is>
      </c>
      <c r="P13" s="138" t="inlineStr">
        <is>
          <t>RESPONSABLE</t>
        </is>
      </c>
      <c r="Q13" s="138" t="inlineStr">
        <is>
          <t>TIEMPO</t>
        </is>
      </c>
    </row>
    <row r="14" ht="15" customHeight="1">
      <c r="B14" s="139" t="n"/>
      <c r="C14" s="139" t="n"/>
      <c r="D14" s="139" t="n"/>
      <c r="E14" s="139" t="n"/>
      <c r="F14" s="139" t="n"/>
      <c r="G14" s="139" t="n"/>
      <c r="H14" s="139" t="n"/>
      <c r="I14" s="139" t="n"/>
      <c r="J14" s="139" t="n"/>
      <c r="K14" s="139" t="n"/>
      <c r="L14" s="139" t="n"/>
      <c r="M14" s="139" t="n"/>
      <c r="N14" s="139" t="n"/>
      <c r="O14" s="139" t="n"/>
      <c r="P14" s="139" t="n"/>
      <c r="Q14" s="139" t="n"/>
    </row>
    <row r="15">
      <c r="B15" s="139" t="n"/>
      <c r="C15" s="139" t="n"/>
      <c r="D15" s="139" t="n"/>
      <c r="E15" s="139" t="n"/>
      <c r="F15" s="139" t="n"/>
      <c r="G15" s="139" t="n"/>
      <c r="H15" s="139" t="n"/>
      <c r="I15" s="139" t="n"/>
      <c r="J15" s="139" t="n"/>
      <c r="K15" s="139" t="n"/>
      <c r="L15" s="139" t="n"/>
      <c r="M15" s="139" t="n"/>
      <c r="N15" s="139" t="n"/>
      <c r="O15" s="139" t="n"/>
      <c r="P15" s="139" t="n"/>
      <c r="Q15" s="139" t="n"/>
    </row>
    <row r="16">
      <c r="B16" s="139" t="n"/>
      <c r="C16" s="139" t="n"/>
      <c r="D16" s="139" t="n"/>
      <c r="E16" s="139" t="n"/>
      <c r="F16" s="139" t="n"/>
      <c r="G16" s="139" t="n"/>
      <c r="H16" s="139" t="n"/>
      <c r="I16" s="139" t="n"/>
      <c r="J16" s="139" t="n"/>
      <c r="K16" s="139" t="n"/>
      <c r="L16" s="139" t="n"/>
      <c r="M16" s="139" t="n"/>
      <c r="N16" s="139" t="n"/>
      <c r="O16" s="139" t="n"/>
      <c r="P16" s="139" t="n"/>
      <c r="Q16" s="139" t="n"/>
    </row>
    <row r="17">
      <c r="B17" s="139" t="n"/>
      <c r="C17" s="139" t="n"/>
      <c r="D17" s="139" t="n"/>
      <c r="E17" s="139" t="n"/>
      <c r="F17" s="139" t="n"/>
      <c r="G17" s="139" t="n"/>
      <c r="H17" s="139" t="n"/>
      <c r="I17" s="139" t="n"/>
      <c r="J17" s="139" t="n"/>
      <c r="K17" s="139" t="n"/>
      <c r="L17" s="139" t="n"/>
      <c r="M17" s="139" t="n"/>
      <c r="N17" s="139" t="n"/>
      <c r="O17" s="139" t="n"/>
      <c r="P17" s="139" t="n"/>
      <c r="Q17" s="139" t="n"/>
    </row>
    <row r="18">
      <c r="B18" s="139" t="n"/>
      <c r="C18" s="139" t="n"/>
      <c r="D18" s="139" t="n"/>
      <c r="E18" s="139" t="n"/>
      <c r="F18" s="139" t="n"/>
      <c r="G18" s="139" t="n"/>
      <c r="H18" s="139" t="n"/>
      <c r="I18" s="139" t="n"/>
      <c r="J18" s="139" t="n"/>
      <c r="K18" s="139" t="n"/>
      <c r="L18" s="139" t="n"/>
      <c r="M18" s="139" t="n"/>
      <c r="N18" s="139" t="n"/>
      <c r="O18" s="139" t="n"/>
      <c r="P18" s="139" t="n"/>
      <c r="Q18" s="139" t="n"/>
    </row>
    <row r="19">
      <c r="B19" s="139" t="n"/>
      <c r="C19" s="139" t="n"/>
      <c r="D19" s="139" t="n"/>
      <c r="E19" s="139" t="n"/>
      <c r="F19" s="139" t="n"/>
      <c r="G19" s="139" t="n"/>
      <c r="H19" s="139" t="n"/>
      <c r="I19" s="139" t="n"/>
      <c r="J19" s="139" t="n"/>
      <c r="K19" s="139" t="n"/>
      <c r="L19" s="139" t="n"/>
      <c r="M19" s="139" t="n"/>
      <c r="N19" s="139" t="n"/>
      <c r="O19" s="139" t="n"/>
      <c r="P19" s="139" t="n"/>
      <c r="Q19" s="139" t="n"/>
    </row>
    <row r="20">
      <c r="B20" s="139" t="n"/>
      <c r="C20" s="139" t="n"/>
      <c r="D20" s="139" t="n"/>
      <c r="E20" s="139" t="n"/>
      <c r="F20" s="139" t="n"/>
      <c r="G20" s="139" t="n"/>
      <c r="H20" s="139" t="n"/>
      <c r="I20" s="139" t="n"/>
      <c r="J20" s="139" t="n"/>
      <c r="K20" s="139" t="n"/>
      <c r="L20" s="139" t="n"/>
      <c r="M20" s="139" t="n"/>
      <c r="N20" s="139" t="n"/>
      <c r="O20" s="139" t="n"/>
      <c r="P20" s="139" t="n"/>
      <c r="Q20" s="139" t="n"/>
    </row>
    <row r="21">
      <c r="B21" s="139" t="n"/>
      <c r="C21" s="139" t="n"/>
      <c r="D21" s="139" t="n"/>
      <c r="E21" s="139" t="n"/>
      <c r="F21" s="139" t="n"/>
      <c r="G21" s="139" t="n"/>
      <c r="H21" s="139" t="n"/>
      <c r="I21" s="139" t="n"/>
      <c r="J21" s="139" t="n"/>
      <c r="K21" s="139" t="n"/>
      <c r="L21" s="139" t="n"/>
      <c r="M21" s="139" t="n"/>
      <c r="N21" s="139" t="n"/>
      <c r="O21" s="139" t="n"/>
      <c r="P21" s="139" t="n"/>
      <c r="Q21" s="139" t="n"/>
    </row>
    <row r="22">
      <c r="B22" s="139" t="n"/>
      <c r="C22" s="139" t="n"/>
      <c r="D22" s="139" t="n"/>
      <c r="E22" s="139" t="n"/>
      <c r="F22" s="139" t="n"/>
      <c r="G22" s="139" t="n"/>
      <c r="H22" s="139" t="n"/>
      <c r="I22" s="139" t="n"/>
      <c r="J22" s="139" t="n"/>
      <c r="K22" s="139" t="n"/>
      <c r="L22" s="139" t="n"/>
      <c r="M22" s="139" t="n"/>
      <c r="N22" s="139" t="n"/>
      <c r="O22" s="139" t="n"/>
      <c r="P22" s="139" t="n"/>
      <c r="Q22" s="139" t="n"/>
    </row>
    <row r="23">
      <c r="B23" s="139" t="n"/>
      <c r="C23" s="139" t="n"/>
      <c r="D23" s="139" t="n"/>
      <c r="E23" s="139" t="n"/>
      <c r="F23" s="139" t="n"/>
      <c r="G23" s="139" t="n"/>
      <c r="H23" s="139" t="n"/>
      <c r="I23" s="139" t="n"/>
      <c r="J23" s="139" t="n"/>
      <c r="K23" s="139" t="n"/>
      <c r="L23" s="139" t="n"/>
      <c r="M23" s="139" t="n"/>
      <c r="N23" s="139" t="n"/>
      <c r="O23" s="139" t="n"/>
      <c r="P23" s="139" t="n"/>
      <c r="Q23" s="139" t="n"/>
    </row>
    <row r="24">
      <c r="B24" s="139" t="n"/>
      <c r="C24" s="139" t="n"/>
      <c r="D24" s="139" t="n"/>
      <c r="E24" s="139" t="n"/>
      <c r="F24" s="139" t="n"/>
      <c r="G24" s="139" t="n"/>
      <c r="H24" s="139" t="n"/>
      <c r="I24" s="139" t="n"/>
      <c r="J24" s="139" t="n"/>
      <c r="K24" s="139" t="n"/>
      <c r="L24" s="139" t="n"/>
      <c r="M24" s="139" t="n"/>
      <c r="N24" s="139" t="n"/>
      <c r="O24" s="139" t="n"/>
      <c r="P24" s="139" t="n"/>
      <c r="Q24" s="139" t="n"/>
    </row>
    <row r="25">
      <c r="B25" s="139" t="n"/>
      <c r="C25" s="139" t="n"/>
      <c r="D25" s="139" t="n"/>
      <c r="E25" s="139" t="n"/>
      <c r="F25" s="139" t="n"/>
      <c r="G25" s="139" t="n"/>
      <c r="H25" s="139" t="n"/>
      <c r="I25" s="139" t="n"/>
      <c r="J25" s="139" t="n"/>
      <c r="K25" s="139" t="n"/>
      <c r="L25" s="139" t="n"/>
      <c r="M25" s="139" t="n"/>
      <c r="N25" s="139" t="n"/>
      <c r="O25" s="139" t="n"/>
      <c r="P25" s="139" t="n"/>
      <c r="Q25" s="139" t="n"/>
    </row>
    <row r="26">
      <c r="B26" s="139" t="n"/>
      <c r="C26" s="139" t="n"/>
      <c r="D26" s="139" t="n"/>
      <c r="E26" s="139" t="n"/>
      <c r="F26" s="139" t="n"/>
      <c r="G26" s="139" t="n"/>
      <c r="H26" s="139" t="n"/>
      <c r="I26" s="139" t="n"/>
      <c r="J26" s="139" t="n"/>
      <c r="K26" s="139" t="n"/>
      <c r="L26" s="139" t="n"/>
      <c r="M26" s="139" t="n"/>
      <c r="N26" s="139" t="n"/>
      <c r="O26" s="139" t="n"/>
      <c r="P26" s="139" t="n"/>
      <c r="Q26" s="139" t="n"/>
    </row>
    <row r="27">
      <c r="B27" s="139" t="n"/>
      <c r="C27" s="139" t="n"/>
      <c r="D27" s="139" t="n"/>
      <c r="E27" s="139" t="n"/>
      <c r="F27" s="139" t="n"/>
      <c r="G27" s="139" t="n"/>
      <c r="H27" s="139" t="n"/>
      <c r="I27" s="139" t="n"/>
      <c r="J27" s="139" t="n"/>
      <c r="K27" s="139" t="n"/>
      <c r="L27" s="139" t="n"/>
      <c r="M27" s="139" t="n"/>
      <c r="N27" s="139" t="n"/>
      <c r="O27" s="139" t="n"/>
      <c r="P27" s="139" t="n"/>
      <c r="Q27" s="139" t="n"/>
    </row>
    <row r="28">
      <c r="B28" s="139" t="n"/>
      <c r="C28" s="139" t="n"/>
      <c r="D28" s="139" t="n"/>
      <c r="E28" s="139" t="n"/>
      <c r="F28" s="139" t="n"/>
      <c r="G28" s="139" t="n"/>
      <c r="H28" s="139" t="n"/>
      <c r="I28" s="139" t="n"/>
      <c r="J28" s="139" t="n"/>
      <c r="K28" s="139" t="n"/>
      <c r="L28" s="139" t="n"/>
      <c r="M28" s="139" t="n"/>
      <c r="N28" s="139" t="n"/>
      <c r="O28" s="139" t="n"/>
      <c r="P28" s="139" t="n"/>
      <c r="Q28" s="139" t="n"/>
    </row>
    <row r="29">
      <c r="B29" s="139" t="n"/>
      <c r="C29" s="139" t="n"/>
      <c r="D29" s="139" t="n"/>
      <c r="E29" s="139" t="n"/>
      <c r="F29" s="139" t="n"/>
      <c r="G29" s="139" t="n"/>
      <c r="H29" s="139" t="n"/>
      <c r="I29" s="139" t="n"/>
      <c r="J29" s="139" t="n"/>
      <c r="K29" s="139" t="n"/>
      <c r="L29" s="139" t="n"/>
      <c r="M29" s="139" t="n"/>
      <c r="N29" s="139" t="n"/>
      <c r="O29" s="139" t="n"/>
      <c r="P29" s="139" t="n"/>
      <c r="Q29" s="139" t="n"/>
    </row>
    <row r="30">
      <c r="B30" s="139" t="n"/>
      <c r="C30" s="139" t="n"/>
      <c r="D30" s="139" t="n"/>
      <c r="E30" s="139" t="n"/>
      <c r="F30" s="139" t="n"/>
      <c r="G30" s="139" t="n"/>
      <c r="H30" s="139" t="n"/>
      <c r="I30" s="139" t="n"/>
      <c r="J30" s="139" t="n"/>
      <c r="K30" s="139" t="n"/>
      <c r="L30" s="139" t="n"/>
      <c r="M30" s="139" t="n"/>
      <c r="N30" s="139" t="n"/>
      <c r="O30" s="139" t="n"/>
      <c r="P30" s="139" t="n"/>
      <c r="Q30" s="139" t="n"/>
    </row>
    <row r="31">
      <c r="B31" s="139" t="n"/>
      <c r="C31" s="139" t="n"/>
      <c r="D31" s="139" t="n"/>
      <c r="E31" s="139" t="n"/>
      <c r="F31" s="139" t="n"/>
      <c r="G31" s="139" t="n"/>
      <c r="H31" s="139" t="n"/>
      <c r="I31" s="139" t="n"/>
      <c r="J31" s="139" t="n"/>
      <c r="K31" s="139" t="n"/>
      <c r="L31" s="139" t="n"/>
      <c r="M31" s="139" t="n"/>
      <c r="N31" s="139" t="n"/>
      <c r="O31" s="139" t="n"/>
      <c r="P31" s="139" t="n"/>
      <c r="Q31" s="139" t="n"/>
    </row>
    <row r="32">
      <c r="B32" s="139" t="n"/>
      <c r="C32" s="139" t="n"/>
      <c r="D32" s="139" t="n"/>
      <c r="E32" s="139" t="n"/>
      <c r="F32" s="139" t="n"/>
      <c r="G32" s="139" t="n"/>
      <c r="H32" s="139" t="n"/>
      <c r="I32" s="139" t="n"/>
      <c r="J32" s="139" t="n"/>
      <c r="K32" s="139" t="n"/>
      <c r="L32" s="139" t="n"/>
      <c r="M32" s="139" t="n"/>
      <c r="N32" s="139" t="n"/>
      <c r="O32" s="139" t="n"/>
      <c r="P32" s="139" t="n"/>
      <c r="Q32" s="139" t="n"/>
    </row>
    <row r="33">
      <c r="B33" s="139" t="n"/>
      <c r="C33" s="139" t="n"/>
      <c r="D33" s="139" t="n"/>
      <c r="E33" s="139" t="n"/>
      <c r="F33" s="139" t="n"/>
      <c r="G33" s="139" t="n"/>
      <c r="H33" s="139" t="n"/>
      <c r="I33" s="139" t="n"/>
      <c r="J33" s="139" t="n"/>
      <c r="K33" s="139" t="n"/>
      <c r="L33" s="139" t="n"/>
      <c r="M33" s="139" t="n"/>
      <c r="N33" s="139" t="n"/>
      <c r="O33" s="139" t="n"/>
      <c r="P33" s="139" t="n"/>
      <c r="Q33" s="139" t="n"/>
    </row>
    <row r="34">
      <c r="B34" s="139" t="n"/>
      <c r="C34" s="139" t="n"/>
      <c r="D34" s="139" t="n"/>
      <c r="E34" s="139" t="n"/>
      <c r="F34" s="139" t="n"/>
      <c r="G34" s="139" t="n"/>
      <c r="H34" s="139" t="n"/>
      <c r="I34" s="139" t="n"/>
      <c r="J34" s="139" t="n"/>
      <c r="K34" s="139" t="n"/>
      <c r="L34" s="139" t="n"/>
      <c r="M34" s="139" t="n"/>
      <c r="N34" s="139" t="n"/>
      <c r="O34" s="139" t="n"/>
      <c r="P34" s="139" t="n"/>
      <c r="Q34" s="139" t="n"/>
    </row>
    <row r="35">
      <c r="B35" s="139" t="n"/>
      <c r="C35" s="139" t="n"/>
      <c r="D35" s="139" t="n"/>
      <c r="E35" s="139" t="n"/>
      <c r="F35" s="139" t="n"/>
      <c r="G35" s="139" t="n"/>
      <c r="H35" s="139" t="n"/>
      <c r="I35" s="139" t="n"/>
      <c r="J35" s="139" t="n"/>
      <c r="K35" s="139" t="n"/>
      <c r="L35" s="139" t="n"/>
      <c r="M35" s="139" t="n"/>
      <c r="N35" s="139" t="n"/>
      <c r="O35" s="139" t="n"/>
      <c r="P35" s="139" t="n"/>
      <c r="Q35" s="139" t="n"/>
    </row>
    <row r="36">
      <c r="B36" s="139" t="n"/>
      <c r="C36" s="139" t="n"/>
      <c r="D36" s="139" t="n"/>
      <c r="E36" s="139" t="n"/>
      <c r="F36" s="139" t="n"/>
      <c r="G36" s="139" t="n"/>
      <c r="H36" s="139" t="n"/>
      <c r="I36" s="139" t="n"/>
      <c r="J36" s="139" t="n"/>
      <c r="K36" s="139" t="n"/>
      <c r="L36" s="139" t="n"/>
      <c r="M36" s="139" t="n"/>
      <c r="N36" s="139" t="n"/>
      <c r="O36" s="139" t="n"/>
      <c r="P36" s="139" t="n"/>
      <c r="Q36" s="139" t="n"/>
    </row>
    <row r="37">
      <c r="B37" s="139" t="n"/>
      <c r="C37" s="139" t="n"/>
      <c r="D37" s="139" t="n"/>
      <c r="E37" s="139" t="n"/>
      <c r="F37" s="139" t="n"/>
      <c r="G37" s="139" t="n"/>
      <c r="H37" s="139" t="n"/>
      <c r="I37" s="139" t="n"/>
      <c r="J37" s="139" t="n"/>
      <c r="K37" s="139" t="n"/>
      <c r="L37" s="139" t="n"/>
      <c r="M37" s="139" t="n"/>
      <c r="N37" s="139" t="n"/>
      <c r="O37" s="139" t="n"/>
      <c r="P37" s="139" t="n"/>
      <c r="Q37" s="139" t="n"/>
    </row>
    <row r="38">
      <c r="B38" s="139" t="n"/>
      <c r="C38" s="139" t="n"/>
      <c r="D38" s="139" t="n"/>
      <c r="E38" s="139" t="n"/>
      <c r="F38" s="139" t="n"/>
      <c r="G38" s="139" t="n"/>
      <c r="H38" s="139" t="n"/>
      <c r="I38" s="139" t="n"/>
      <c r="J38" s="139" t="n"/>
      <c r="K38" s="139" t="n"/>
      <c r="L38" s="139" t="n"/>
      <c r="M38" s="139" t="n"/>
      <c r="N38" s="139" t="n"/>
      <c r="O38" s="139" t="n"/>
      <c r="P38" s="139" t="n"/>
      <c r="Q38" s="139" t="n"/>
    </row>
    <row r="39">
      <c r="B39" s="139" t="n"/>
      <c r="C39" s="139" t="n"/>
      <c r="D39" s="139" t="n"/>
      <c r="E39" s="139" t="n"/>
      <c r="F39" s="139" t="n"/>
      <c r="G39" s="139" t="n"/>
      <c r="H39" s="139" t="n"/>
      <c r="I39" s="139" t="n"/>
      <c r="J39" s="139" t="n"/>
      <c r="K39" s="139" t="n"/>
      <c r="L39" s="139" t="n"/>
      <c r="M39" s="139" t="n"/>
      <c r="N39" s="139" t="n"/>
      <c r="O39" s="139" t="n"/>
      <c r="P39" s="139" t="n"/>
      <c r="Q39" s="139" t="n"/>
    </row>
    <row r="40">
      <c r="B40" s="139" t="n"/>
      <c r="C40" s="139" t="n"/>
      <c r="D40" s="139" t="n"/>
      <c r="E40" s="139" t="n"/>
      <c r="F40" s="139" t="n"/>
      <c r="G40" s="139" t="n"/>
      <c r="H40" s="139" t="n"/>
      <c r="I40" s="139" t="n"/>
      <c r="J40" s="139" t="n"/>
      <c r="K40" s="139" t="n"/>
      <c r="L40" s="139" t="n"/>
      <c r="M40" s="139" t="n"/>
      <c r="N40" s="139" t="n"/>
      <c r="O40" s="139" t="n"/>
      <c r="P40" s="139" t="n"/>
      <c r="Q40" s="139" t="n"/>
    </row>
    <row r="41">
      <c r="B41" s="139" t="n"/>
      <c r="C41" s="139" t="n"/>
      <c r="D41" s="139" t="n"/>
      <c r="E41" s="139" t="n"/>
      <c r="F41" s="139" t="n"/>
      <c r="G41" s="139" t="n"/>
      <c r="H41" s="139" t="n"/>
      <c r="I41" s="139" t="n"/>
      <c r="J41" s="139" t="n"/>
      <c r="K41" s="139" t="n"/>
      <c r="L41" s="139" t="n"/>
      <c r="M41" s="139" t="n"/>
      <c r="N41" s="139" t="n"/>
      <c r="O41" s="139" t="n"/>
      <c r="P41" s="139" t="n"/>
      <c r="Q41" s="139" t="n"/>
    </row>
    <row r="42">
      <c r="B42" s="139" t="n"/>
      <c r="C42" s="139" t="n"/>
      <c r="D42" s="139" t="n"/>
      <c r="E42" s="139" t="n"/>
      <c r="F42" s="139" t="n"/>
      <c r="G42" s="139" t="n"/>
      <c r="H42" s="139" t="n"/>
      <c r="I42" s="139" t="n"/>
      <c r="J42" s="139" t="n"/>
      <c r="K42" s="139" t="n"/>
      <c r="L42" s="139" t="n"/>
      <c r="M42" s="139" t="n"/>
      <c r="N42" s="139" t="n"/>
      <c r="O42" s="139" t="n"/>
      <c r="P42" s="139" t="n"/>
      <c r="Q42" s="139" t="n"/>
    </row>
    <row r="43">
      <c r="B43" s="139" t="n"/>
      <c r="C43" s="139" t="n"/>
      <c r="D43" s="139" t="n"/>
      <c r="E43" s="139" t="n"/>
      <c r="F43" s="139" t="n"/>
      <c r="G43" s="139" t="n"/>
      <c r="H43" s="139" t="n"/>
      <c r="I43" s="139" t="n"/>
      <c r="J43" s="139" t="n"/>
      <c r="K43" s="139" t="n"/>
      <c r="L43" s="139" t="n"/>
      <c r="M43" s="139" t="n"/>
      <c r="N43" s="139" t="n"/>
      <c r="O43" s="139" t="n"/>
      <c r="P43" s="139" t="n"/>
      <c r="Q43" s="139" t="n"/>
    </row>
    <row r="44">
      <c r="B44" s="139" t="n"/>
      <c r="C44" s="139" t="n"/>
      <c r="D44" s="139" t="n"/>
      <c r="E44" s="139" t="n"/>
      <c r="F44" s="139" t="n"/>
      <c r="G44" s="139" t="n"/>
      <c r="H44" s="139" t="n"/>
      <c r="I44" s="139" t="n"/>
      <c r="J44" s="139" t="n"/>
      <c r="K44" s="139" t="n"/>
      <c r="L44" s="139" t="n"/>
      <c r="M44" s="139" t="n"/>
      <c r="N44" s="139" t="n"/>
      <c r="O44" s="139" t="n"/>
      <c r="P44" s="139" t="n"/>
      <c r="Q44" s="139" t="n"/>
    </row>
    <row r="45">
      <c r="B45" s="139" t="n"/>
      <c r="C45" s="139" t="n"/>
      <c r="D45" s="139" t="n"/>
      <c r="E45" s="139" t="n"/>
      <c r="F45" s="139" t="n"/>
      <c r="G45" s="139" t="n"/>
      <c r="H45" s="139" t="n"/>
      <c r="I45" s="139" t="n"/>
      <c r="J45" s="139" t="n"/>
      <c r="K45" s="139" t="n"/>
      <c r="L45" s="139" t="n"/>
      <c r="M45" s="139" t="n"/>
      <c r="N45" s="139" t="n"/>
      <c r="O45" s="139" t="n"/>
      <c r="P45" s="139" t="n"/>
      <c r="Q45" s="139" t="n"/>
    </row>
    <row r="46">
      <c r="B46" s="139" t="n"/>
      <c r="C46" s="139" t="n"/>
      <c r="D46" s="139" t="n"/>
      <c r="E46" s="139" t="n"/>
      <c r="F46" s="139" t="n"/>
      <c r="G46" s="139" t="n"/>
      <c r="H46" s="139" t="n"/>
      <c r="I46" s="139" t="n"/>
      <c r="J46" s="139" t="n"/>
      <c r="K46" s="139" t="n"/>
      <c r="L46" s="139" t="n"/>
      <c r="M46" s="139" t="n"/>
      <c r="N46" s="139" t="n"/>
      <c r="O46" s="139" t="n"/>
      <c r="P46" s="139" t="n"/>
      <c r="Q46" s="139" t="n"/>
    </row>
    <row r="47">
      <c r="B47" s="139" t="n"/>
      <c r="C47" s="139" t="n"/>
      <c r="D47" s="139" t="n"/>
      <c r="E47" s="139" t="n"/>
      <c r="F47" s="139" t="n"/>
      <c r="G47" s="139" t="n"/>
      <c r="H47" s="139" t="n"/>
      <c r="I47" s="139" t="n"/>
      <c r="J47" s="139" t="n"/>
      <c r="K47" s="139" t="n"/>
      <c r="L47" s="139" t="n"/>
      <c r="M47" s="139" t="n"/>
      <c r="N47" s="139" t="n"/>
      <c r="O47" s="139" t="n"/>
      <c r="P47" s="139" t="n"/>
      <c r="Q47" s="139" t="n"/>
    </row>
    <row r="48">
      <c r="B48" s="139" t="n"/>
      <c r="C48" s="139" t="n"/>
      <c r="D48" s="139" t="n"/>
      <c r="E48" s="139" t="n"/>
      <c r="F48" s="139" t="n"/>
      <c r="G48" s="139" t="n"/>
      <c r="H48" s="139" t="n"/>
      <c r="I48" s="139" t="n"/>
      <c r="J48" s="139" t="n"/>
      <c r="K48" s="139" t="n"/>
      <c r="L48" s="139" t="n"/>
      <c r="M48" s="139" t="n"/>
      <c r="N48" s="139" t="n"/>
      <c r="O48" s="139" t="n"/>
      <c r="P48" s="139" t="n"/>
      <c r="Q48" s="139" t="n"/>
    </row>
    <row r="49">
      <c r="B49" s="139" t="n"/>
      <c r="C49" s="139" t="n"/>
      <c r="D49" s="139" t="n"/>
      <c r="E49" s="139" t="n"/>
      <c r="F49" s="139" t="n"/>
      <c r="G49" s="139" t="n"/>
      <c r="H49" s="139" t="n"/>
      <c r="I49" s="139" t="n"/>
      <c r="J49" s="139" t="n"/>
      <c r="K49" s="139" t="n"/>
      <c r="L49" s="139" t="n"/>
      <c r="M49" s="139" t="n"/>
      <c r="N49" s="139" t="n"/>
      <c r="O49" s="139" t="n"/>
      <c r="P49" s="139" t="n"/>
      <c r="Q49" s="139" t="n"/>
    </row>
    <row r="50">
      <c r="B50" s="139" t="n"/>
      <c r="C50" s="139" t="n"/>
      <c r="D50" s="139" t="n"/>
      <c r="E50" s="139" t="n"/>
      <c r="F50" s="139" t="n"/>
      <c r="G50" s="139" t="n"/>
      <c r="H50" s="139" t="n"/>
      <c r="I50" s="139" t="n"/>
      <c r="J50" s="139" t="n"/>
      <c r="K50" s="139" t="n"/>
      <c r="L50" s="139" t="n"/>
      <c r="M50" s="139" t="n"/>
      <c r="N50" s="139" t="n"/>
      <c r="O50" s="139" t="n"/>
      <c r="P50" s="139" t="n"/>
      <c r="Q50" s="139" t="n"/>
    </row>
    <row r="51">
      <c r="B51" s="139" t="n"/>
      <c r="C51" s="139" t="n"/>
      <c r="D51" s="139" t="n"/>
      <c r="E51" s="139" t="n"/>
      <c r="F51" s="139" t="n"/>
      <c r="G51" s="139" t="n"/>
      <c r="H51" s="139" t="n"/>
      <c r="I51" s="139" t="n"/>
      <c r="J51" s="139" t="n"/>
      <c r="K51" s="139" t="n"/>
      <c r="L51" s="139" t="n"/>
      <c r="M51" s="139" t="n"/>
      <c r="N51" s="139" t="n"/>
      <c r="O51" s="139" t="n"/>
      <c r="P51" s="139" t="n"/>
      <c r="Q51" s="139" t="n"/>
    </row>
    <row r="52">
      <c r="B52" s="139" t="n"/>
      <c r="C52" s="139" t="n"/>
      <c r="D52" s="139" t="n"/>
      <c r="E52" s="139" t="n"/>
      <c r="F52" s="139" t="n"/>
      <c r="G52" s="139" t="n"/>
      <c r="H52" s="139" t="n"/>
      <c r="I52" s="139" t="n"/>
      <c r="J52" s="139" t="n"/>
      <c r="K52" s="139" t="n"/>
      <c r="L52" s="139" t="n"/>
      <c r="M52" s="139" t="n"/>
      <c r="N52" s="139" t="n"/>
      <c r="O52" s="139" t="n"/>
      <c r="P52" s="139" t="n"/>
      <c r="Q52" s="139" t="n"/>
    </row>
    <row r="53">
      <c r="B53" s="139" t="n"/>
      <c r="C53" s="139" t="n"/>
      <c r="D53" s="139" t="n"/>
      <c r="E53" s="139" t="n"/>
      <c r="F53" s="139" t="n"/>
      <c r="G53" s="139" t="n"/>
      <c r="H53" s="139" t="n"/>
      <c r="I53" s="139" t="n"/>
      <c r="J53" s="139" t="n"/>
      <c r="K53" s="139" t="n"/>
      <c r="L53" s="139" t="n"/>
      <c r="M53" s="139" t="n"/>
      <c r="N53" s="139" t="n"/>
      <c r="O53" s="139" t="n"/>
      <c r="P53" s="139" t="n"/>
      <c r="Q53" s="139" t="n"/>
    </row>
    <row r="54">
      <c r="B54" s="139" t="n"/>
      <c r="C54" s="139" t="n"/>
      <c r="D54" s="139" t="n"/>
      <c r="E54" s="139" t="n"/>
      <c r="F54" s="139" t="n"/>
      <c r="G54" s="139" t="n"/>
      <c r="H54" s="139" t="n"/>
      <c r="I54" s="139" t="n"/>
      <c r="J54" s="139" t="n"/>
      <c r="K54" s="139" t="n"/>
      <c r="L54" s="139" t="n"/>
      <c r="M54" s="139" t="n"/>
      <c r="N54" s="139" t="n"/>
      <c r="O54" s="139" t="n"/>
      <c r="P54" s="139" t="n"/>
      <c r="Q54" s="139" t="n"/>
    </row>
    <row r="55">
      <c r="B55" s="139" t="n"/>
      <c r="C55" s="139" t="n"/>
      <c r="D55" s="139" t="n"/>
      <c r="E55" s="139" t="n"/>
      <c r="F55" s="139" t="n"/>
      <c r="G55" s="139" t="n"/>
      <c r="H55" s="139" t="n"/>
      <c r="I55" s="139" t="n"/>
      <c r="J55" s="139" t="n"/>
      <c r="K55" s="139" t="n"/>
      <c r="L55" s="139" t="n"/>
      <c r="M55" s="139" t="n"/>
      <c r="N55" s="139" t="n"/>
      <c r="O55" s="139" t="n"/>
      <c r="P55" s="139" t="n"/>
      <c r="Q55" s="139" t="n"/>
    </row>
    <row r="56">
      <c r="B56" s="139" t="n"/>
      <c r="C56" s="139" t="n"/>
      <c r="D56" s="139" t="n"/>
      <c r="E56" s="139" t="n"/>
      <c r="F56" s="139" t="n"/>
      <c r="G56" s="139" t="n"/>
      <c r="H56" s="139" t="n"/>
      <c r="I56" s="139" t="n"/>
      <c r="J56" s="139" t="n"/>
      <c r="K56" s="139" t="n"/>
      <c r="L56" s="139" t="n"/>
      <c r="M56" s="139" t="n"/>
      <c r="N56" s="139" t="n"/>
      <c r="O56" s="139" t="n"/>
      <c r="P56" s="139" t="n"/>
      <c r="Q56" s="139" t="n"/>
    </row>
    <row r="58" ht="60" customHeight="1">
      <c r="B58" s="468" t="inlineStr">
        <is>
          <t>Diagonal 18 No. 20-29 Fusagasugá – Cundinamarca
Teléfono (601) 8281483 Línea Gratuita 018000180414
www.ucundinamarca.edu.co   E-mail: info@ucundinamarca.edu.co
NIT: 890.680.062-2</t>
        </is>
      </c>
    </row>
    <row r="59">
      <c r="B59" s="224" t="n"/>
      <c r="C59" s="225" t="n"/>
      <c r="D59" s="226" t="n"/>
      <c r="E59" s="224" t="n"/>
      <c r="F59" s="223" t="n"/>
      <c r="G59" s="223" t="n"/>
      <c r="H59" s="223" t="n"/>
      <c r="I59" s="223" t="n"/>
      <c r="J59" s="223" t="n"/>
      <c r="K59" s="223" t="n"/>
      <c r="L59" s="223" t="n"/>
      <c r="M59" s="223" t="n"/>
      <c r="N59" s="223" t="n"/>
      <c r="O59" s="223" t="n"/>
      <c r="P59" s="223" t="n"/>
      <c r="Q59" s="223" t="n"/>
    </row>
    <row r="60" ht="25.5" customHeight="1">
      <c r="B60" s="224" t="n"/>
      <c r="C60" s="225" t="n"/>
      <c r="D60" s="490" t="inlineStr">
        <is>
          <t>Documento controlado por el Sistema de Gestión de la Calidad
Asegúrese que corresponde a la última versión consultando el Portal Institucional</t>
        </is>
      </c>
    </row>
    <row r="61">
      <c r="B61" s="223" t="n"/>
      <c r="C61" s="223" t="n"/>
      <c r="D61" s="223" t="n"/>
      <c r="E61" s="223" t="n"/>
      <c r="F61" s="223" t="n"/>
      <c r="G61" s="223" t="n"/>
      <c r="H61" s="223" t="n"/>
      <c r="I61" s="223" t="n"/>
      <c r="J61" s="223" t="n"/>
      <c r="K61" s="223" t="n"/>
      <c r="L61" s="223" t="n"/>
      <c r="M61" s="223" t="n"/>
      <c r="N61" s="223" t="n"/>
      <c r="O61" s="223" t="n"/>
      <c r="P61" s="223" t="n"/>
      <c r="Q61" s="223" t="n"/>
    </row>
  </sheetData>
  <sheetProtection selectLockedCells="0" selectUnlockedCells="0" algorithmName="SHA-512" sheet="1" objects="1" insertRows="1" insertHyperlinks="1" autoFilter="1" scenarios="1" formatColumns="1" deleteColumns="1" insertColumns="1" pivotTables="1" deleteRows="1" formatCells="1" saltValue="5sQJWH+hmvetUR0dxxeXGg==" formatRows="1" sort="1" spinCount="100000" hashValue="axe6a+4vzwHMoF8C396tQN71pMRAaok/JYDNxlLSf5KYirbOrCYgRwuxefil1oXoDrOlCPvy83cD64lHXIPnTQ=="/>
  <mergeCells count="19">
    <mergeCell ref="P4:Q4"/>
    <mergeCell ref="D2:O2"/>
    <mergeCell ref="D10:H10"/>
    <mergeCell ref="D60:Q60"/>
    <mergeCell ref="B1:C4"/>
    <mergeCell ref="P1:Q1"/>
    <mergeCell ref="I12:K12"/>
    <mergeCell ref="P2:Q2"/>
    <mergeCell ref="D7:E7"/>
    <mergeCell ref="B10:C10"/>
    <mergeCell ref="B12:H12"/>
    <mergeCell ref="B58:Q58"/>
    <mergeCell ref="B9:C9"/>
    <mergeCell ref="D9:H9"/>
    <mergeCell ref="P3:Q3"/>
    <mergeCell ref="D1:O1"/>
    <mergeCell ref="D3:O4"/>
    <mergeCell ref="B6:X6"/>
    <mergeCell ref="L12:Q12"/>
  </mergeCells>
  <hyperlinks>
    <hyperlink ref="B7" location="INICIO!A1" display="REGRESAR"/>
  </hyperlinks>
  <pageMargins left="0.7" right="0.7" top="0.75" bottom="0.75" header="0.3" footer="0.3"/>
  <pageSetup orientation="portrait" paperSize="9"/>
  <drawing xmlns:r="http://schemas.openxmlformats.org/officeDocument/2006/relationships" r:id="rId1"/>
</worksheet>
</file>

<file path=xl/worksheets/sheet11.xml><?xml version="1.0" encoding="utf-8"?>
<worksheet xmlns="http://schemas.openxmlformats.org/spreadsheetml/2006/main">
  <sheetPr codeName="Hoja2">
    <outlinePr summaryBelow="1" summaryRight="1"/>
    <pageSetUpPr/>
  </sheetPr>
  <dimension ref="A2:N258"/>
  <sheetViews>
    <sheetView topLeftCell="A11" zoomScale="60" zoomScaleNormal="60" workbookViewId="0">
      <selection activeCell="B16" sqref="B16:E16"/>
    </sheetView>
  </sheetViews>
  <sheetFormatPr baseColWidth="10" defaultColWidth="11.42578125" defaultRowHeight="14.25"/>
  <cols>
    <col width="6.7109375" customWidth="1" style="34" min="1" max="1"/>
    <col width="71" customWidth="1" style="31" min="2" max="2"/>
    <col width="34.140625" customWidth="1" style="15" min="3" max="3"/>
    <col width="33.140625" customWidth="1" style="15" min="4" max="4"/>
    <col width="32.28515625" customWidth="1" style="15" min="5" max="5"/>
    <col width="6.85546875" customWidth="1" style="15" min="6" max="6"/>
    <col width="10.5703125" customWidth="1" style="15" min="7" max="7"/>
    <col width="11.42578125" customWidth="1" style="15" min="8" max="9"/>
    <col width="12.28515625" customWidth="1" style="15" min="10" max="10"/>
    <col width="11.42578125" customWidth="1" style="15" min="11" max="11"/>
    <col width="13.42578125" customWidth="1" style="15" min="12" max="12"/>
    <col width="11.42578125" customWidth="1" style="15" min="13" max="13"/>
    <col width="14" customWidth="1" style="15" min="14" max="14"/>
    <col width="11.42578125" customWidth="1" style="15" min="15" max="16384"/>
  </cols>
  <sheetData>
    <row r="2" ht="15" customHeight="1">
      <c r="B2" s="499" t="inlineStr">
        <is>
          <t xml:space="preserve">TIPOLOGÍA DE RIESGOS </t>
        </is>
      </c>
      <c r="C2" s="744" t="n"/>
      <c r="F2" s="54" t="n"/>
    </row>
    <row r="3" ht="86.25" customFormat="1" customHeight="1" s="18">
      <c r="A3" s="34" t="n"/>
      <c r="B3" s="504" t="inlineStr">
        <is>
          <t>RIESGO ESTRATÉGICO</t>
        </is>
      </c>
      <c r="C3" s="510" t="inlineStr">
        <is>
          <t>RIESGO ESTRATÉGICO: posibilidad de ocurrencia de eventos que afecten los objetivos estratégicos de la organización pública y por tanto impactan toda la entidad.</t>
        </is>
      </c>
    </row>
    <row r="4" ht="57.75" customFormat="1" customHeight="1" s="18">
      <c r="A4" s="34" t="n"/>
      <c r="B4" s="19" t="inlineStr">
        <is>
          <t>RIESGO GERENCIAL</t>
        </is>
      </c>
      <c r="C4" s="502" t="inlineStr">
        <is>
          <t>RIESGO GERENCIAL: Posibilidad de ocurrencia de eventos que afecten los procesos gerenciales y/o la alta dirección.</t>
        </is>
      </c>
    </row>
    <row r="5" ht="57.75" customFormat="1" customHeight="1" s="18">
      <c r="A5" s="34" t="n"/>
      <c r="B5" s="504" t="inlineStr">
        <is>
          <t>RIESGO OPERATIVO</t>
        </is>
      </c>
      <c r="C5" s="510" t="inlineStr">
        <is>
          <t>RIESGO OPERATIVO: Posibilidad de ocurrencia de eventos que afecten los procesos misionales de la entidad.</t>
        </is>
      </c>
    </row>
    <row r="6" ht="114.75" customFormat="1" customHeight="1" s="18">
      <c r="A6" s="34" t="n"/>
      <c r="B6" s="19" t="inlineStr">
        <is>
          <t>RIESGO FINANCIERO</t>
        </is>
      </c>
      <c r="C6" s="21" t="inlineStr">
        <is>
          <t xml:space="preserve">RIESGO FINANCIERO: Posibilidad de ocurrencia de eventos que afecten los estados financieros y todas aquellas áreas involucradas con el proceso financiero como presupuesto, tesorería, contabilidad, cartera, central de cuentas, costos, etc. </t>
        </is>
      </c>
    </row>
    <row r="7" ht="86.25" customFormat="1" customHeight="1" s="18">
      <c r="A7" s="34" t="n"/>
      <c r="B7" s="504" t="inlineStr">
        <is>
          <t>RIESGO TECNOLÓGICO</t>
        </is>
      </c>
      <c r="C7" s="22" t="inlineStr">
        <is>
          <t xml:space="preserve">RIESGO TECNOLÓGICO: Posibilidad de ocurrencia de eventos que afecten la totalidad o parte de la infraestructura tecnológica (hardware, software, redes, etc.) de una entidad. </t>
        </is>
      </c>
    </row>
    <row r="8" ht="114.75" customFormat="1" customHeight="1" s="18">
      <c r="A8" s="34" t="n"/>
      <c r="B8" s="19" t="inlineStr">
        <is>
          <t>RIESGO DE CUMPLIMIENTO</t>
        </is>
      </c>
      <c r="C8" s="21" t="inlineStr">
        <is>
          <t xml:space="preserve">RIESGO DE CUMPLIMIENTO: Posibilidad de ocurrencia de eventos que afecten la situación jurídica o contractual de la organización debido a su incumplimiento o desacato a la normatividad legal y las obligaciones contractuales. </t>
        </is>
      </c>
    </row>
    <row r="9" ht="101.25" customFormat="1" customHeight="1" s="18">
      <c r="A9" s="34" t="n"/>
      <c r="B9" s="504" t="inlineStr">
        <is>
          <t xml:space="preserve">RIESGO DE IMAGEN O REPUTACIONAL </t>
        </is>
      </c>
      <c r="C9" s="22" t="inlineStr">
        <is>
          <t xml:space="preserve">RIESGO DE IMAGEN O REPUTACIONAL: posibilidad de ocurrencia de un evento que afecte la imagen, buen nombre o reputación de una organización ante sus clientes y partes interesadas. </t>
        </is>
      </c>
    </row>
    <row r="10" ht="72" customFormat="1" customHeight="1" s="18">
      <c r="A10" s="34" t="n"/>
      <c r="B10" s="19" t="inlineStr">
        <is>
          <t xml:space="preserve">RIESGO DE CORRUPCIÓN </t>
        </is>
      </c>
      <c r="C10" s="21" t="inlineStr">
        <is>
          <t>RIESGO DE CORRUPCIÓN: Posibilidad de que, por acción u omisión, se use el poder para desviar la gestión de lo público hacia un beneficio privado.</t>
        </is>
      </c>
    </row>
    <row r="11" ht="172.5" customFormat="1" customHeight="1" s="18">
      <c r="A11" s="34" t="n"/>
      <c r="B11" s="504" t="inlineStr">
        <is>
          <t xml:space="preserve">RIESGO DE SEGURIDAD DIGITAL </t>
        </is>
      </c>
      <c r="C11" s="22" t="inlineStr">
        <is>
          <t xml:space="preserve">RIESGO DE SEGURIDAD DIGITAL: 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is>
      </c>
    </row>
    <row r="12" ht="15" customFormat="1" customHeight="1" s="18">
      <c r="A12" s="34" t="n"/>
      <c r="B12" s="23" t="n"/>
      <c r="C12" s="24" t="n"/>
    </row>
    <row r="13" ht="15" customFormat="1" customHeight="1" s="18">
      <c r="A13" s="34" t="n"/>
      <c r="B13" s="23" t="n"/>
      <c r="C13" s="24" t="n"/>
    </row>
    <row r="14" ht="15" customFormat="1" customHeight="1" s="18">
      <c r="A14" s="34" t="n"/>
      <c r="B14" s="23" t="n"/>
      <c r="C14" s="24" t="n"/>
    </row>
    <row r="16" ht="15" customHeight="1">
      <c r="B16" s="500" t="inlineStr">
        <is>
          <t xml:space="preserve">CRITERIOS PARA CALIFICAR LA PROBABILIDAD </t>
        </is>
      </c>
      <c r="C16" s="743" t="n"/>
      <c r="D16" s="743" t="n"/>
      <c r="E16" s="744" t="n"/>
    </row>
    <row r="17" ht="15" customFormat="1" customHeight="1" s="18">
      <c r="A17" s="34" t="n"/>
      <c r="B17" s="504" t="inlineStr">
        <is>
          <t xml:space="preserve">NIVEL </t>
        </is>
      </c>
      <c r="C17" s="501" t="inlineStr">
        <is>
          <t>INTERPRETACIÓN</t>
        </is>
      </c>
      <c r="D17" s="501" t="inlineStr">
        <is>
          <t xml:space="preserve">POR DESCRIPCIÓN </t>
        </is>
      </c>
      <c r="E17" s="501" t="inlineStr">
        <is>
          <t xml:space="preserve">POR FRECUENCIA </t>
        </is>
      </c>
    </row>
    <row r="18" ht="42.75" customFormat="1" customHeight="1" s="18">
      <c r="A18" s="34" t="n"/>
      <c r="B18" s="508" t="n">
        <v>5</v>
      </c>
      <c r="C18" s="27" t="inlineStr">
        <is>
          <t>CASI SEGURO</t>
        </is>
      </c>
      <c r="D18" s="21" t="inlineStr">
        <is>
          <t xml:space="preserve">Se espera que el evento ocurra en la mayoría de las circunstancias. </t>
        </is>
      </c>
      <c r="E18" s="502" t="inlineStr">
        <is>
          <t>Más de 1 vez al año.</t>
        </is>
      </c>
    </row>
    <row r="19" ht="28.5" customFormat="1" customHeight="1" s="18">
      <c r="A19" s="34" t="n"/>
      <c r="B19" s="507" t="n">
        <v>4</v>
      </c>
      <c r="C19" s="520" t="inlineStr">
        <is>
          <t>PROBABLE</t>
        </is>
      </c>
      <c r="D19" s="30" t="inlineStr">
        <is>
          <t xml:space="preserve">Es viable que el evento ocurra en la mayoría de las circunstancias. </t>
        </is>
      </c>
      <c r="E19" s="30" t="inlineStr">
        <is>
          <t xml:space="preserve">Al menos 1 vez en el último año. </t>
        </is>
      </c>
    </row>
    <row r="20" ht="28.5" customFormat="1" customHeight="1" s="18">
      <c r="A20" s="34" t="n"/>
      <c r="B20" s="508" t="n">
        <v>3</v>
      </c>
      <c r="C20" s="27" t="inlineStr">
        <is>
          <t>POSIBLE</t>
        </is>
      </c>
      <c r="D20" s="21" t="inlineStr">
        <is>
          <t xml:space="preserve">El evento podrá ocurrir en algún momento. </t>
        </is>
      </c>
      <c r="E20" s="21" t="inlineStr">
        <is>
          <t xml:space="preserve">Al menos 1 vez en los últimos 2 años. </t>
        </is>
      </c>
    </row>
    <row r="21" ht="28.5" customFormat="1" customHeight="1" s="18">
      <c r="A21" s="34" t="n"/>
      <c r="B21" s="507" t="n">
        <v>2</v>
      </c>
      <c r="C21" s="520" t="inlineStr">
        <is>
          <t>IMPROBABLE</t>
        </is>
      </c>
      <c r="D21" s="30" t="inlineStr">
        <is>
          <t xml:space="preserve">El evento puede ocurrir en algún momento. </t>
        </is>
      </c>
      <c r="E21" s="30" t="inlineStr">
        <is>
          <t xml:space="preserve">Al menos 1 vez en los últimos 5 años. </t>
        </is>
      </c>
    </row>
    <row r="22" ht="42.75" customFormat="1" customHeight="1" s="18">
      <c r="A22" s="34" t="n"/>
      <c r="B22" s="508" t="n">
        <v>1</v>
      </c>
      <c r="C22" s="27" t="inlineStr">
        <is>
          <t xml:space="preserve">RARA VEZ </t>
        </is>
      </c>
      <c r="D22" s="21" t="inlineStr">
        <is>
          <t xml:space="preserve">El evento puede ocurrir solo en circunstancias excepcionales (poco comunes o anormales). </t>
        </is>
      </c>
      <c r="E22" s="21" t="inlineStr">
        <is>
          <t xml:space="preserve">No se ha presentado en los últimos 5 años. </t>
        </is>
      </c>
    </row>
    <row r="23">
      <c r="D23" s="32" t="n"/>
      <c r="E23" s="18" t="n"/>
    </row>
    <row r="24">
      <c r="D24" s="32" t="n"/>
      <c r="E24" s="18" t="n"/>
    </row>
    <row r="25">
      <c r="D25" s="32" t="n"/>
      <c r="E25" s="18" t="n"/>
    </row>
    <row r="27" ht="15.75" customFormat="1" customHeight="1" s="33">
      <c r="A27" s="503" t="inlineStr">
        <is>
          <t xml:space="preserve">CRITERIOS PARA CALIFICAR EL IMPACTO - RIESGOS DE GESTIÓN </t>
        </is>
      </c>
      <c r="B27" s="743" t="n"/>
      <c r="C27" s="743" t="n"/>
      <c r="D27" s="744" t="n"/>
    </row>
    <row r="28" ht="47.25" customFormat="1" customHeight="1" s="34">
      <c r="A28" s="55" t="inlineStr">
        <is>
          <t>NIVEL</t>
        </is>
      </c>
      <c r="B28" s="56" t="inlineStr">
        <is>
          <t>INTERPRETACIÓN</t>
        </is>
      </c>
      <c r="C28" s="61" t="inlineStr">
        <is>
          <t>IMPACTO (CONSECUENCIAS) CUANTITATIVO</t>
        </is>
      </c>
      <c r="D28" s="61" t="inlineStr">
        <is>
          <t>IMPACTO (CONSECUENCIAS) - CUALITATIVO</t>
        </is>
      </c>
    </row>
    <row r="29" ht="256.5" customHeight="1">
      <c r="A29" s="57" t="n">
        <v>5</v>
      </c>
      <c r="B29" s="58" t="inlineStr">
        <is>
          <t>CATASTRÓFICO</t>
        </is>
      </c>
      <c r="C29" s="35" t="inlineStr">
        <is>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is>
      </c>
      <c r="D29" s="36" t="inlineStr">
        <is>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is>
      </c>
    </row>
    <row r="30" ht="242.25" customHeight="1">
      <c r="A30" s="59" t="n">
        <v>4</v>
      </c>
      <c r="B30" s="60" t="inlineStr">
        <is>
          <t>MAYOR</t>
        </is>
      </c>
      <c r="C30" s="37" t="inlineStr">
        <is>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is>
      </c>
      <c r="D30" s="37" t="inlineStr">
        <is>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is>
      </c>
    </row>
    <row r="31" ht="270.75" customHeight="1">
      <c r="A31" s="57" t="n">
        <v>3</v>
      </c>
      <c r="B31" s="58" t="inlineStr">
        <is>
          <t>MODERADO</t>
        </is>
      </c>
      <c r="C31" s="38" t="inlineStr">
        <is>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is>
      </c>
      <c r="D31" s="38" t="inlineStr">
        <is>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is>
      </c>
    </row>
    <row r="32" ht="213.75" customHeight="1">
      <c r="A32" s="59" t="n">
        <v>2</v>
      </c>
      <c r="B32" s="60" t="inlineStr">
        <is>
          <t>MENOR</t>
        </is>
      </c>
      <c r="C32" s="37" t="inlineStr">
        <is>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is>
      </c>
      <c r="D32" s="37" t="inlineStr">
        <is>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is>
      </c>
    </row>
    <row r="33" ht="213.75" customHeight="1">
      <c r="A33" s="57" t="n">
        <v>1</v>
      </c>
      <c r="B33" s="58" t="inlineStr">
        <is>
          <t>INSIGNIFICANTE</t>
        </is>
      </c>
      <c r="C33" s="38" t="inlineStr">
        <is>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is>
      </c>
      <c r="D33" s="38" t="inlineStr">
        <is>
          <t xml:space="preserve">* No hay interrupción de las operaciones de la entidad.
* No se generan sanciones económicas o administrativas.  
* No se afecta la imagen institucional de forma significativa. </t>
        </is>
      </c>
    </row>
    <row r="34">
      <c r="A34" s="520" t="n"/>
      <c r="C34" s="39" t="n"/>
      <c r="D34" s="39" t="n"/>
    </row>
    <row r="35">
      <c r="C35" s="39" t="n"/>
      <c r="D35" s="39" t="n"/>
    </row>
    <row r="36">
      <c r="C36" s="39" t="n"/>
      <c r="D36" s="39" t="n"/>
    </row>
    <row r="37">
      <c r="C37" s="39" t="n"/>
      <c r="D37" s="39" t="n"/>
    </row>
    <row r="38" ht="15" customFormat="1" customHeight="1" s="33">
      <c r="A38" s="519" t="n"/>
      <c r="B38" s="499" t="inlineStr">
        <is>
          <t>ANÁLISIS Y EVALUACIÓN DE LOS CONTROLES PARA LA MITIGACIÓN DE LOS RIESGOS</t>
        </is>
      </c>
      <c r="C38" s="743" t="n"/>
      <c r="D38" s="743" t="n"/>
      <c r="E38" s="744" t="n"/>
    </row>
    <row r="39" ht="30" customFormat="1" customHeight="1" s="33">
      <c r="A39" s="519" t="n"/>
      <c r="B39" s="505" t="inlineStr">
        <is>
          <t xml:space="preserve">CRITERIO DE EVALUACIÓN </t>
        </is>
      </c>
      <c r="C39" s="504" t="inlineStr">
        <is>
          <t>ASPECTO A EVALUAR EN EL DISEÑO DEL CONTROL</t>
        </is>
      </c>
      <c r="D39" s="501" t="inlineStr">
        <is>
          <t>OPCIONES DE RESPUESTA</t>
        </is>
      </c>
      <c r="E39" s="744" t="n"/>
    </row>
    <row r="40" ht="28.5" customHeight="1">
      <c r="B40" s="502" t="inlineStr">
        <is>
          <t>1. RESPONSABLE</t>
        </is>
      </c>
      <c r="C40" s="38" t="inlineStr">
        <is>
          <t xml:space="preserve">¿Existe un responsable asignado a la ejecu­ción del control? </t>
        </is>
      </c>
      <c r="D40" s="27" t="inlineStr">
        <is>
          <t>Asignado</t>
        </is>
      </c>
      <c r="E40" s="27" t="inlineStr">
        <is>
          <t>No Asignado</t>
        </is>
      </c>
    </row>
    <row r="41" ht="57" customHeight="1">
      <c r="B41" s="775" t="n"/>
      <c r="C41" s="38" t="inlineStr">
        <is>
          <t xml:space="preserve">¿El responsable tiene la autoridad y adecua­da segregación de funciones en la ejecución del control? </t>
        </is>
      </c>
      <c r="D41" s="27" t="inlineStr">
        <is>
          <t>Adecuado</t>
        </is>
      </c>
      <c r="E41" s="27" t="inlineStr">
        <is>
          <t>Inadecuado</t>
        </is>
      </c>
    </row>
    <row r="42" ht="71.25" customHeight="1">
      <c r="B42" s="737" t="inlineStr">
        <is>
          <t>2. PERIODICIDAD</t>
        </is>
      </c>
      <c r="C42" s="42" t="inlineStr">
        <is>
          <t xml:space="preserve">¿La oportunidad en que se ejecuta el control ayuda a prevenir la mitigación del riesgo o a detectar la materialización del riesgo de ma­nera oportuna? </t>
        </is>
      </c>
      <c r="D42" s="43" t="inlineStr">
        <is>
          <t>Oportuna</t>
        </is>
      </c>
      <c r="E42" s="43" t="inlineStr">
        <is>
          <t xml:space="preserve">Inoportuna </t>
        </is>
      </c>
    </row>
    <row r="43" ht="99.75" customHeight="1">
      <c r="B43" s="502" t="inlineStr">
        <is>
          <t>3. PROPÓSITO</t>
        </is>
      </c>
      <c r="C43" s="38" t="inlineStr">
        <is>
          <t xml:space="preserve">¿Las actividades que se desarrollan en el control realmente buscan por si sola prevenir o detectar las causas que pueden dar origen al riesgo, ejemplo Verificar, Validar Cotejar, Comparar, Revisar, etc.? </t>
        </is>
      </c>
      <c r="D43" s="27" t="inlineStr">
        <is>
          <t>Prevenir o detectar</t>
        </is>
      </c>
      <c r="E43" s="27" t="inlineStr">
        <is>
          <t>No es un control</t>
        </is>
      </c>
    </row>
    <row r="44" ht="57" customHeight="1">
      <c r="B44" s="737" t="inlineStr">
        <is>
          <t xml:space="preserve">4. COMO REALIZAR LA ACTIVIDAD DE CONTROL </t>
        </is>
      </c>
      <c r="C44" s="42" t="inlineStr">
        <is>
          <t xml:space="preserve">¿La fuente de información que se utiliza en el desarrollo del control es información confia­ble que permita mitigar el riesgo?. </t>
        </is>
      </c>
      <c r="D44" s="43" t="inlineStr">
        <is>
          <t>Confiable</t>
        </is>
      </c>
      <c r="E44" s="43" t="inlineStr">
        <is>
          <t>No confiable</t>
        </is>
      </c>
    </row>
    <row r="45" ht="71.25" customHeight="1">
      <c r="B45" s="502" t="inlineStr">
        <is>
          <t>5. QUE PASA CON LAS OBSERVACIONES O DESVIACIONES</t>
        </is>
      </c>
      <c r="C45" s="38" t="inlineStr">
        <is>
          <t xml:space="preserve">¿Las observaciones, desviaciones o dife­rencias identificadas como resultados de la ejecución del control son investigadas y re­sueltas de manera oportuna? </t>
        </is>
      </c>
      <c r="D45" s="27" t="inlineStr">
        <is>
          <t xml:space="preserve">Se investigan y resuelven oportunamente </t>
        </is>
      </c>
      <c r="E45" s="508" t="inlineStr">
        <is>
          <t>No se investigan y resuelven oportunamente</t>
        </is>
      </c>
    </row>
    <row r="46" ht="71.25" customHeight="1">
      <c r="B46" s="737" t="inlineStr">
        <is>
          <t xml:space="preserve">6. EVIDENCIA DE LA EJECUCIÓN DEL CONTROL </t>
        </is>
      </c>
      <c r="C46" s="42" t="inlineStr">
        <is>
          <t xml:space="preserve">¿Se deja evidencia o rastro de la ejecución del control, que permita a cualquier tercero con la evidencia, llegar a la misma conclusión?. </t>
        </is>
      </c>
      <c r="D46" s="43" t="inlineStr">
        <is>
          <t>Completa</t>
        </is>
      </c>
      <c r="E46" s="43" t="inlineStr">
        <is>
          <t xml:space="preserve">Incompleta/No existe </t>
        </is>
      </c>
    </row>
    <row r="47" ht="15" customHeight="1">
      <c r="C47" s="44" t="n"/>
    </row>
    <row r="48" ht="15" customHeight="1">
      <c r="C48" s="45" t="n"/>
    </row>
    <row r="51" ht="15" customFormat="1" customHeight="1" s="33">
      <c r="A51" s="519" t="n"/>
      <c r="B51" s="511" t="inlineStr">
        <is>
          <t xml:space="preserve">PESO O PARTICIPACIÓN DE CADA VARIABLE EN EL DISEÑO DEL CONTROL PARA LA MITIGACIÓN DEL RIESGO </t>
        </is>
      </c>
      <c r="C51" s="743" t="n"/>
      <c r="D51" s="744" t="n"/>
    </row>
    <row r="52" ht="30" customFormat="1" customHeight="1" s="519">
      <c r="B52" s="504" t="inlineStr">
        <is>
          <t>CRITERIO DE EVALUACIÓN</t>
        </is>
      </c>
      <c r="C52" s="504" t="inlineStr">
        <is>
          <t xml:space="preserve">OPCIÓN DE RESPUESTA AL CRITERIO DE EVALUACIÓN </t>
        </is>
      </c>
      <c r="D52" s="504" t="inlineStr">
        <is>
          <t>PESO EN LA EVALUACIÓN DEL DISEÑO DEL CONTROL</t>
        </is>
      </c>
    </row>
    <row r="53" customFormat="1" s="18">
      <c r="A53" s="34" t="n"/>
      <c r="B53" s="502" t="inlineStr">
        <is>
          <t xml:space="preserve">11. ASIGNACIÓN DEL RESPONSABLE </t>
        </is>
      </c>
      <c r="C53" s="27" t="inlineStr">
        <is>
          <t>Asignado</t>
        </is>
      </c>
      <c r="D53" s="27" t="n">
        <v>15</v>
      </c>
    </row>
    <row r="54" customFormat="1" s="18">
      <c r="A54" s="34" t="n"/>
      <c r="B54" s="775" t="n"/>
      <c r="C54" s="27" t="inlineStr">
        <is>
          <t>No asignado</t>
        </is>
      </c>
      <c r="D54" s="27" t="n">
        <v>0</v>
      </c>
    </row>
    <row r="55" customFormat="1" s="18">
      <c r="A55" s="34" t="n"/>
      <c r="B55" s="510" t="inlineStr">
        <is>
          <t xml:space="preserve">12. SEGREGACIÓN  Y AUTORIDAD DEL RESPONSABLE </t>
        </is>
      </c>
      <c r="C55" s="520" t="inlineStr">
        <is>
          <t>Adecuado</t>
        </is>
      </c>
      <c r="D55" s="520" t="n">
        <v>15</v>
      </c>
    </row>
    <row r="56" customFormat="1" s="18">
      <c r="A56" s="34" t="n"/>
      <c r="B56" s="775" t="n"/>
      <c r="C56" s="520" t="inlineStr">
        <is>
          <t>Inadecuado</t>
        </is>
      </c>
      <c r="D56" s="520" t="n">
        <v>0</v>
      </c>
    </row>
    <row r="57" customFormat="1" s="18">
      <c r="A57" s="34" t="n"/>
      <c r="B57" s="502" t="inlineStr">
        <is>
          <t>2. PERIODICIDAD</t>
        </is>
      </c>
      <c r="C57" s="27" t="inlineStr">
        <is>
          <t>Oportuna</t>
        </is>
      </c>
      <c r="D57" s="27" t="n">
        <v>15</v>
      </c>
    </row>
    <row r="58" customFormat="1" s="18">
      <c r="A58" s="34" t="n"/>
      <c r="B58" s="775" t="n"/>
      <c r="C58" s="27" t="inlineStr">
        <is>
          <t>Inoportuna</t>
        </is>
      </c>
      <c r="D58" s="27" t="n">
        <v>0</v>
      </c>
    </row>
    <row r="59" customFormat="1" s="18">
      <c r="A59" s="34" t="n"/>
      <c r="B59" s="510" t="inlineStr">
        <is>
          <t>3. PROPÓSITO</t>
        </is>
      </c>
      <c r="C59" s="520" t="inlineStr">
        <is>
          <t>Prevenir</t>
        </is>
      </c>
      <c r="D59" s="520" t="n">
        <v>15</v>
      </c>
    </row>
    <row r="60" customFormat="1" s="18">
      <c r="A60" s="34" t="n"/>
      <c r="B60" s="776" t="n"/>
      <c r="C60" s="520" t="inlineStr">
        <is>
          <t>Detectar</t>
        </is>
      </c>
      <c r="D60" s="520" t="n">
        <v>10</v>
      </c>
    </row>
    <row r="61" customFormat="1" s="18">
      <c r="A61" s="34" t="n"/>
      <c r="B61" s="775" t="n"/>
      <c r="C61" s="520" t="inlineStr">
        <is>
          <t>No es un control</t>
        </is>
      </c>
      <c r="D61" s="520" t="n">
        <v>0</v>
      </c>
    </row>
    <row r="62" customFormat="1" s="18">
      <c r="A62" s="34" t="n"/>
      <c r="B62" s="502" t="inlineStr">
        <is>
          <t>4. COMO SE REALIZA LA ACTIVIDAD DE CONTROL</t>
        </is>
      </c>
      <c r="C62" s="27" t="inlineStr">
        <is>
          <t>Confiable</t>
        </is>
      </c>
      <c r="D62" s="27" t="n">
        <v>15</v>
      </c>
    </row>
    <row r="63" customFormat="1" s="18">
      <c r="A63" s="34" t="n"/>
      <c r="B63" s="775" t="n"/>
      <c r="C63" s="27" t="inlineStr">
        <is>
          <t>No confiable</t>
        </is>
      </c>
      <c r="D63" s="27" t="n">
        <v>0</v>
      </c>
    </row>
    <row r="64" customFormat="1" s="18">
      <c r="A64" s="34" t="n"/>
      <c r="B64" s="510" t="inlineStr">
        <is>
          <t xml:space="preserve">5. QUE PASA CON LAS OBSERVACIONES O DESVIACIONES </t>
        </is>
      </c>
      <c r="C64" s="520" t="inlineStr">
        <is>
          <t>Se investigan y resuelven oportunamente</t>
        </is>
      </c>
      <c r="D64" s="520" t="n">
        <v>15</v>
      </c>
    </row>
    <row r="65" customFormat="1" s="18">
      <c r="A65" s="34" t="n"/>
      <c r="B65" s="775" t="n"/>
      <c r="C65" s="520" t="inlineStr">
        <is>
          <t xml:space="preserve">No se investigan y resuelven oportunamente </t>
        </is>
      </c>
      <c r="D65" s="520" t="n">
        <v>0</v>
      </c>
    </row>
    <row r="66" customFormat="1" s="18">
      <c r="A66" s="34" t="n"/>
      <c r="B66" s="502" t="inlineStr">
        <is>
          <t>6. EVIDENCIA DE LA EJECUCIÓN DEL CONTROL</t>
        </is>
      </c>
      <c r="C66" s="27" t="inlineStr">
        <is>
          <t>Completa</t>
        </is>
      </c>
      <c r="D66" s="27" t="n">
        <v>10</v>
      </c>
    </row>
    <row r="67" customFormat="1" s="18">
      <c r="A67" s="34" t="n"/>
      <c r="B67" s="776" t="n"/>
      <c r="C67" s="27" t="inlineStr">
        <is>
          <t>Incompleta</t>
        </is>
      </c>
      <c r="D67" s="27" t="n">
        <v>5</v>
      </c>
    </row>
    <row r="68" customFormat="1" s="18">
      <c r="A68" s="34" t="n"/>
      <c r="B68" s="775" t="n"/>
      <c r="C68" s="27" t="inlineStr">
        <is>
          <t>No existe</t>
        </is>
      </c>
      <c r="D68" s="27" t="n">
        <v>0</v>
      </c>
    </row>
    <row r="73" ht="15" customFormat="1" customHeight="1" s="33">
      <c r="A73" s="519" t="n"/>
      <c r="B73" s="511" t="inlineStr">
        <is>
          <t xml:space="preserve">RESULTADOS DE LA EVALUACIÓN DEL DISEÑO DEL CONTROL </t>
        </is>
      </c>
      <c r="C73" s="744" t="n"/>
    </row>
    <row r="74" ht="45" customFormat="1" customHeight="1" s="33">
      <c r="A74" s="519" t="n"/>
      <c r="B74" s="505" t="inlineStr">
        <is>
          <t>RANGO DE CALIFICACIÓN DEL DISEÑO</t>
        </is>
      </c>
      <c r="C74" s="504" t="inlineStr">
        <is>
          <t xml:space="preserve">RESULTADO - PESO EN LA EVALUACIÓN DEL DISEÑO DEL CONTROL </t>
        </is>
      </c>
    </row>
    <row r="75">
      <c r="B75" s="47" t="inlineStr">
        <is>
          <t>Fuerte</t>
        </is>
      </c>
      <c r="C75" s="48" t="inlineStr">
        <is>
          <t xml:space="preserve">Calificación entre 96 y 100 </t>
        </is>
      </c>
    </row>
    <row r="76">
      <c r="B76" s="49" t="inlineStr">
        <is>
          <t>Moderado</t>
        </is>
      </c>
      <c r="C76" s="520" t="inlineStr">
        <is>
          <t>Calificación entre 86 y 95</t>
        </is>
      </c>
    </row>
    <row r="77">
      <c r="B77" s="47" t="inlineStr">
        <is>
          <t>Débil</t>
        </is>
      </c>
      <c r="C77" s="50" t="inlineStr">
        <is>
          <t>Calificación entre 0 y 85</t>
        </is>
      </c>
    </row>
    <row r="82" ht="15" customFormat="1" customHeight="1" s="33">
      <c r="A82" s="519" t="n"/>
      <c r="B82" s="511" t="inlineStr">
        <is>
          <t>RESULTADOS DE LA EVALUACIÓN DE LA EJECUCIÓN DEL CONTROL</t>
        </is>
      </c>
      <c r="C82" s="744" t="n"/>
    </row>
    <row r="83" ht="30" customFormat="1" customHeight="1" s="33">
      <c r="A83" s="519" t="n"/>
      <c r="B83" s="505" t="inlineStr">
        <is>
          <t xml:space="preserve">RANGO DE CALIFICACIÓN DE LA EJECUCIÓN </t>
        </is>
      </c>
      <c r="C83" s="504" t="inlineStr">
        <is>
          <t>RESULTADO - PESO DE LA EJECUCIÓN DEL CONTROL -</t>
        </is>
      </c>
    </row>
    <row r="84" ht="42.75" customFormat="1" customHeight="1" s="18">
      <c r="A84" s="34" t="n"/>
      <c r="B84" s="508" t="inlineStr">
        <is>
          <t>Fuerte</t>
        </is>
      </c>
      <c r="C84" s="502" t="inlineStr">
        <is>
          <t>El control se ejecuta de manera consistente por parte del responsable.</t>
        </is>
      </c>
    </row>
    <row r="85" ht="28.5" customFormat="1" customHeight="1" s="18">
      <c r="A85" s="34" t="n"/>
      <c r="B85" s="507" t="inlineStr">
        <is>
          <t>Moderado</t>
        </is>
      </c>
      <c r="C85" s="510" t="inlineStr">
        <is>
          <t>El control se ejecuta algunas veces por parte del responsable.</t>
        </is>
      </c>
    </row>
    <row r="86" ht="28.5" customFormat="1" customHeight="1" s="18">
      <c r="A86" s="34" t="n"/>
      <c r="B86" s="508" t="inlineStr">
        <is>
          <t>Débil</t>
        </is>
      </c>
      <c r="C86" s="502" t="inlineStr">
        <is>
          <t>El control no se ejecuta por parte del responsable.</t>
        </is>
      </c>
    </row>
    <row r="91" ht="15" customFormat="1" customHeight="1" s="33">
      <c r="A91" s="519" t="n"/>
      <c r="B91" s="509" t="inlineStr">
        <is>
          <t xml:space="preserve">ANÁLISIS Y EVALUACIÓN DE LOS CONTROLES PARA LA MITIGACIÓN DE LOS RIESGOS </t>
        </is>
      </c>
      <c r="C91" s="743" t="n"/>
      <c r="D91" s="743" t="n"/>
      <c r="E91" s="744" t="n"/>
    </row>
    <row r="92" ht="72.75" customFormat="1" customHeight="1" s="519">
      <c r="B92" s="504" t="inlineStr">
        <is>
          <t>PESO INDIVIDUAL DEL DISEÑO (DISEÑO)</t>
        </is>
      </c>
      <c r="C92" s="504" t="inlineStr">
        <is>
          <t>EL CONTROL SE EJECUTA DE MANERA CONSISTENTE POR LOS RESPONSABLES (EJECUCIÓN)</t>
        </is>
      </c>
      <c r="D92" s="504" t="inlineStr">
        <is>
          <t>SOLIDEZ INDIVIDUAL DE CADA CONTROL 
FUERTE:100 
MODERADO: 50 
DÉBIL: 0</t>
        </is>
      </c>
      <c r="E92" s="504" t="inlineStr">
        <is>
          <t>PESO EN LA EVALUACIÓN DEL DISEÑO DEL CONTROL 
SI / NO</t>
        </is>
      </c>
    </row>
    <row r="93">
      <c r="B93" s="508" t="inlineStr">
        <is>
          <t>Fuerte calificación entre 96 y 100</t>
        </is>
      </c>
      <c r="C93" s="27" t="inlineStr">
        <is>
          <t>Fuerte (siempre se ejecuta)</t>
        </is>
      </c>
      <c r="D93" s="27" t="inlineStr">
        <is>
          <t>fuerte + fuerte = fuerte</t>
        </is>
      </c>
      <c r="E93" s="27" t="inlineStr">
        <is>
          <t>NO</t>
        </is>
      </c>
    </row>
    <row r="94">
      <c r="B94" s="776" t="n"/>
      <c r="C94" s="27" t="inlineStr">
        <is>
          <t>Moderado (algunas veces)</t>
        </is>
      </c>
      <c r="D94" s="27" t="inlineStr">
        <is>
          <t>fuerte + moderado = moderado</t>
        </is>
      </c>
      <c r="E94" s="27" t="inlineStr">
        <is>
          <t>SI</t>
        </is>
      </c>
    </row>
    <row r="95">
      <c r="B95" s="775" t="n"/>
      <c r="C95" s="27" t="inlineStr">
        <is>
          <t>Débil (no se ejecuta)</t>
        </is>
      </c>
      <c r="D95" s="27" t="inlineStr">
        <is>
          <t>fuerte + débil = débil</t>
        </is>
      </c>
      <c r="E95" s="27" t="inlineStr">
        <is>
          <t>SI</t>
        </is>
      </c>
    </row>
    <row r="96">
      <c r="B96" s="507" t="inlineStr">
        <is>
          <t>Moderado calificación entre 86 y 95</t>
        </is>
      </c>
      <c r="C96" s="520" t="inlineStr">
        <is>
          <t>Fuerte (siempre se ejecuta)</t>
        </is>
      </c>
      <c r="D96" s="51" t="inlineStr">
        <is>
          <t xml:space="preserve">moderado + fuerte = moderado </t>
        </is>
      </c>
      <c r="E96" s="520" t="inlineStr">
        <is>
          <t>SI</t>
        </is>
      </c>
    </row>
    <row r="97">
      <c r="B97" s="776" t="n"/>
      <c r="C97" s="520" t="inlineStr">
        <is>
          <t>Moderado (algunas veces)</t>
        </is>
      </c>
      <c r="D97" s="51" t="inlineStr">
        <is>
          <t xml:space="preserve">moderado + moderado = moderado </t>
        </is>
      </c>
      <c r="E97" s="520" t="inlineStr">
        <is>
          <t>SI</t>
        </is>
      </c>
    </row>
    <row r="98">
      <c r="B98" s="775" t="n"/>
      <c r="C98" s="520" t="inlineStr">
        <is>
          <t>Débil (no se ejecuta)</t>
        </is>
      </c>
      <c r="D98" s="43" t="inlineStr">
        <is>
          <t>moderado + débil = débil</t>
        </is>
      </c>
      <c r="E98" s="520" t="inlineStr">
        <is>
          <t>SI</t>
        </is>
      </c>
    </row>
    <row r="99">
      <c r="B99" s="508" t="inlineStr">
        <is>
          <t>Débil calificación entre 0 y 85</t>
        </is>
      </c>
      <c r="C99" s="27" t="inlineStr">
        <is>
          <t>Fuerte (siempre se ejecuta)</t>
        </is>
      </c>
      <c r="D99" s="27" t="inlineStr">
        <is>
          <t>débil + fuerte = débil</t>
        </is>
      </c>
      <c r="E99" s="27" t="inlineStr">
        <is>
          <t>SI</t>
        </is>
      </c>
    </row>
    <row r="100">
      <c r="B100" s="776" t="n"/>
      <c r="C100" s="27" t="inlineStr">
        <is>
          <t>Moderado (algunas veces)</t>
        </is>
      </c>
      <c r="D100" s="27" t="inlineStr">
        <is>
          <t>débil + moderado = débil</t>
        </is>
      </c>
      <c r="E100" s="27" t="inlineStr">
        <is>
          <t>SI</t>
        </is>
      </c>
    </row>
    <row r="101">
      <c r="B101" s="775" t="n"/>
      <c r="C101" s="27" t="inlineStr">
        <is>
          <t>Débil (no se ejecuta)</t>
        </is>
      </c>
      <c r="D101" s="27" t="inlineStr">
        <is>
          <t>débil + débil = débil</t>
        </is>
      </c>
      <c r="E101" s="27" t="inlineStr">
        <is>
          <t>SI</t>
        </is>
      </c>
    </row>
    <row r="106" ht="15" customFormat="1" customHeight="1" s="33">
      <c r="A106" s="519" t="n"/>
      <c r="B106" s="509" t="inlineStr">
        <is>
          <t>RESULTADOS DE LOS POSIBLES DESPLAZAMIENTOS DE LA PROBABILIDAD Y DEL IMPACTO DE LOS RIESGOS</t>
        </is>
      </c>
      <c r="C106" s="743" t="n"/>
      <c r="D106" s="743" t="n"/>
      <c r="E106" s="743" t="n"/>
      <c r="F106" s="744" t="n"/>
    </row>
    <row r="107" ht="315" customFormat="1" customHeight="1" s="519">
      <c r="B107" s="504" t="inlineStr">
        <is>
          <t>SOLIDEZ DEL CONJUNTO DE LOS CONTROLES</t>
        </is>
      </c>
      <c r="C107" s="504" t="inlineStr">
        <is>
          <t>CONTROLES AYUDAN A DISMINUIR LA PROBABILIDAD</t>
        </is>
      </c>
      <c r="D107" s="504" t="inlineStr">
        <is>
          <t>CONTROLES AYUDAN A DISMINUIR IMPACTO</t>
        </is>
      </c>
      <c r="E107" s="504" t="inlineStr">
        <is>
          <t># COLUMNAS EN LA MATRIZ DE RIESGO QUE SE DESPLAZA EN EL EJE DE LA PROBABILIDAD</t>
        </is>
      </c>
      <c r="F107" s="504" t="inlineStr">
        <is>
          <t># COLUMNAS EN LA MATRIZ DE RIESGO QUE SE DESPLAZA EN EL EJE DE IMPACTO</t>
        </is>
      </c>
    </row>
    <row r="108">
      <c r="B108" s="47" t="inlineStr">
        <is>
          <t xml:space="preserve">Fuerte </t>
        </is>
      </c>
      <c r="C108" s="52" t="inlineStr">
        <is>
          <t>Directamente</t>
        </is>
      </c>
      <c r="D108" s="52" t="inlineStr">
        <is>
          <t>Directamente</t>
        </is>
      </c>
      <c r="E108" s="52" t="n">
        <v>2</v>
      </c>
      <c r="F108" s="52" t="n">
        <v>2</v>
      </c>
    </row>
    <row r="109">
      <c r="B109" s="49" t="inlineStr">
        <is>
          <t xml:space="preserve">Fuerte </t>
        </is>
      </c>
      <c r="C109" s="53" t="inlineStr">
        <is>
          <t>Directamente</t>
        </is>
      </c>
      <c r="D109" s="53" t="inlineStr">
        <is>
          <t>Indirectamente</t>
        </is>
      </c>
      <c r="E109" s="53" t="n">
        <v>2</v>
      </c>
      <c r="F109" s="53" t="n">
        <v>1</v>
      </c>
    </row>
    <row r="110">
      <c r="B110" s="47" t="inlineStr">
        <is>
          <t xml:space="preserve">Fuerte </t>
        </is>
      </c>
      <c r="C110" s="52" t="inlineStr">
        <is>
          <t>Directamente</t>
        </is>
      </c>
      <c r="D110" s="52" t="inlineStr">
        <is>
          <t>No disminuye</t>
        </is>
      </c>
      <c r="E110" s="52" t="n">
        <v>2</v>
      </c>
      <c r="F110" s="52" t="n">
        <v>0</v>
      </c>
    </row>
    <row r="111">
      <c r="B111" s="49" t="inlineStr">
        <is>
          <t xml:space="preserve">Fuerte </t>
        </is>
      </c>
      <c r="C111" s="53" t="inlineStr">
        <is>
          <t>No disminuye</t>
        </is>
      </c>
      <c r="D111" s="53" t="inlineStr">
        <is>
          <t>Directamente</t>
        </is>
      </c>
      <c r="E111" s="53" t="n">
        <v>0</v>
      </c>
      <c r="F111" s="53" t="n">
        <v>2</v>
      </c>
    </row>
    <row r="112">
      <c r="B112" s="47" t="inlineStr">
        <is>
          <t>Moderado</t>
        </is>
      </c>
      <c r="C112" s="52" t="inlineStr">
        <is>
          <t>Directamente</t>
        </is>
      </c>
      <c r="D112" s="52" t="inlineStr">
        <is>
          <t>Directamente</t>
        </is>
      </c>
      <c r="E112" s="52" t="n">
        <v>1</v>
      </c>
      <c r="F112" s="52" t="n">
        <v>1</v>
      </c>
    </row>
    <row r="113">
      <c r="B113" s="49" t="inlineStr">
        <is>
          <t>Moderado</t>
        </is>
      </c>
      <c r="C113" s="53" t="inlineStr">
        <is>
          <t>Directamente</t>
        </is>
      </c>
      <c r="D113" s="53" t="inlineStr">
        <is>
          <t>Indirectamente</t>
        </is>
      </c>
      <c r="E113" s="53" t="n">
        <v>1</v>
      </c>
      <c r="F113" s="53" t="n">
        <v>0</v>
      </c>
    </row>
    <row r="114">
      <c r="B114" s="47" t="inlineStr">
        <is>
          <t>Moderado</t>
        </is>
      </c>
      <c r="C114" s="52" t="inlineStr">
        <is>
          <t>Directamente</t>
        </is>
      </c>
      <c r="D114" s="52" t="inlineStr">
        <is>
          <t>No disminuye</t>
        </is>
      </c>
      <c r="E114" s="52" t="n">
        <v>1</v>
      </c>
      <c r="F114" s="52" t="n">
        <v>0</v>
      </c>
    </row>
    <row r="115">
      <c r="B115" s="49" t="inlineStr">
        <is>
          <t>Moderado</t>
        </is>
      </c>
      <c r="C115" s="53" t="inlineStr">
        <is>
          <t>No disminuye</t>
        </is>
      </c>
      <c r="D115" s="53" t="inlineStr">
        <is>
          <t>Directamente</t>
        </is>
      </c>
      <c r="E115" s="53" t="n">
        <v>0</v>
      </c>
      <c r="F115" s="53" t="n">
        <v>1</v>
      </c>
    </row>
    <row r="137" ht="15" customFormat="1" customHeight="1" s="94" thickBot="1">
      <c r="A137" s="92" t="n"/>
      <c r="B137" s="93" t="n"/>
    </row>
    <row r="138" ht="15" customHeight="1" thickTop="1"/>
    <row r="139" ht="20.25" customHeight="1">
      <c r="B139" s="506" t="inlineStr">
        <is>
          <t>CRITERIOS 2020</t>
        </is>
      </c>
    </row>
    <row r="140" ht="20.25" customHeight="1">
      <c r="B140" s="506" t="n"/>
      <c r="C140" s="506" t="n"/>
      <c r="D140" s="506" t="n"/>
    </row>
    <row r="142" ht="15" customHeight="1">
      <c r="B142" s="527" t="inlineStr">
        <is>
          <t>CLASIFICACIÓN DEL RIESGO</t>
        </is>
      </c>
      <c r="C142" s="527" t="inlineStr">
        <is>
          <t>RELACIÓN</t>
        </is>
      </c>
      <c r="D142" s="527" t="inlineStr">
        <is>
          <t>FACTORES DE RIESGOS</t>
        </is>
      </c>
      <c r="E142" s="527" t="inlineStr">
        <is>
          <t>DESCRIPCIÓN</t>
        </is>
      </c>
      <c r="F142" s="744" t="n"/>
    </row>
    <row r="143" ht="71.25" customHeight="1">
      <c r="B143" s="510" t="inlineStr">
        <is>
          <t>EJECUCIÓN Y ADMINISTRACIÓN DE PROCESOS: Pérdidas derivadas de errores en la ejecución y administración de procesos.</t>
        </is>
      </c>
      <c r="D143" s="510" t="inlineStr">
        <is>
          <t xml:space="preserve">Procesos: Eventos relacionados con errores en las actividades que deben realizar los servidores de la organización. </t>
        </is>
      </c>
      <c r="E143" s="528" t="inlineStr">
        <is>
          <t>- Falta de procedimientos
- Errores de grabación, autorización
- Errores en cálculos para pagos internos y externos
- Falta de capacitación</t>
        </is>
      </c>
      <c r="F143" s="744" t="n"/>
    </row>
    <row r="144" ht="29.25" customHeight="1">
      <c r="B144" s="510" t="inlineStr">
        <is>
          <t>FRAUDE EXTERNO: Pérdida derivada de actos de fraude por personas ajenas a la organización (no participa personal de la entidad).</t>
        </is>
      </c>
      <c r="D144" s="510" t="inlineStr">
        <is>
          <t>Evento externo: Situaciones externas que afectan la entidad</t>
        </is>
      </c>
      <c r="E144" s="528" t="inlineStr">
        <is>
          <t>- Suplantación de identidad
- Asalto a la oficina
- Atentados, vandalismo, orden público</t>
        </is>
      </c>
      <c r="F144" s="744" t="n"/>
    </row>
    <row r="145" ht="86.25" customHeight="1">
      <c r="B145" s="510" t="inlineStr">
        <is>
          <t>FRAUDE INTERNO: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is>
      </c>
      <c r="D145" s="510" t="inlineStr">
        <is>
          <t>Talento humano: Incluye seguridad y salud en el trabajo. Se analiza posible dolo e intención frente a la corrupción.</t>
        </is>
      </c>
      <c r="E145" s="528" t="inlineStr">
        <is>
          <t>- Hurto activos
- Posibles comportamientos no éticos de los empleados
- Fraude interno (corrupción, soborno)</t>
        </is>
      </c>
      <c r="F145" s="744" t="n"/>
    </row>
    <row r="146" ht="57.75" customHeight="1">
      <c r="B146" s="510" t="inlineStr">
        <is>
          <t>FALLAS TECNOLÓGICAS: Errores en hardware, software, telecomunicaciones, interrupción de servicios básicos.</t>
        </is>
      </c>
      <c r="D146" s="510" t="inlineStr">
        <is>
          <t>Tecnología: Eventos relacionados con la infraestructura tecnológica de la entidad.</t>
        </is>
      </c>
      <c r="E146" s="528" t="inlineStr">
        <is>
          <t>- Daño de equipos
- Caída de aplicaciones
- Caída de redes
- Errores en programas</t>
        </is>
      </c>
      <c r="F146" s="744" t="n"/>
    </row>
    <row r="147" ht="57.75" customHeight="1">
      <c r="B147" s="116" t="inlineStr">
        <is>
          <t>DAÑOS A ACTIVOS FIJOS/ EVENTOS EXTERNOS: Pérdida por daños o extravíos de los activos fijos por desastres naturales u otros riesgos/eventos externos como atentados, vandalismo, orden público.</t>
        </is>
      </c>
      <c r="D147" s="510" t="inlineStr">
        <is>
          <t>Infraestructura: Eventos relacionados con la infraestructura física de la entidad.</t>
        </is>
      </c>
      <c r="E147" s="528" t="inlineStr">
        <is>
          <t>- Derrumbes
- Incendios
- Inundaciones
- Daños a activos fijos</t>
        </is>
      </c>
      <c r="F147" s="744" t="n"/>
    </row>
    <row r="148" ht="43.5" customHeight="1">
      <c r="B148" s="510" t="inlineStr">
        <is>
          <t xml:space="preserve">USUARIOS, PRODUCTOS Y PRÁCTICAS: Fallas negligentes o involuntarias de las obligaciones frente a los usuarios y que impiden satisfacer una obligación profesional frente a éstos. </t>
        </is>
      </c>
      <c r="D148" s="529" t="inlineStr">
        <is>
          <t>Pueden asociarse a varios factores</t>
        </is>
      </c>
      <c r="E148" s="747" t="n"/>
      <c r="F148" s="742" t="n"/>
    </row>
    <row r="149" ht="43.5" customHeight="1">
      <c r="B149" s="510" t="inlineStr">
        <is>
          <t>RELACIONES LABORALES: Pérdidas que surgen de acciones contrarias a las leyes o acuerdos de empleo, salud o seguridad, del pago de demandas por daños personales o de discriminación.</t>
        </is>
      </c>
      <c r="D149" s="748" t="n"/>
      <c r="E149" s="750" t="n"/>
      <c r="F149" s="749" t="n"/>
    </row>
    <row r="157" ht="15" customHeight="1">
      <c r="B157" s="504" t="inlineStr">
        <is>
          <t>Tabla 3 Actividades relacionadas con la gestión en entidades públicas</t>
        </is>
      </c>
      <c r="C157" s="743" t="n"/>
      <c r="D157" s="744" t="n"/>
    </row>
    <row r="158" ht="15" customFormat="1" customHeight="1" s="34">
      <c r="B158" s="527" t="inlineStr">
        <is>
          <t>ACTIVIDAD</t>
        </is>
      </c>
      <c r="C158" s="535" t="inlineStr">
        <is>
          <t xml:space="preserve">FRECUENCIA DE LA ACTIVIDAD </t>
        </is>
      </c>
      <c r="D158" s="535" t="inlineStr">
        <is>
          <t>PROBABILIDAD FRENTE AL RIESGO</t>
        </is>
      </c>
    </row>
    <row r="159">
      <c r="B159" s="97" t="inlineStr">
        <is>
          <t>Planeación estratégica</t>
        </is>
      </c>
      <c r="C159" s="507" t="inlineStr">
        <is>
          <t>1 vez al año</t>
        </is>
      </c>
      <c r="D159" s="520" t="inlineStr">
        <is>
          <t xml:space="preserve">Muy baja </t>
        </is>
      </c>
    </row>
    <row r="160">
      <c r="B160" s="97" t="inlineStr">
        <is>
          <t>Actividades de talento humano, jurídica, administrativa</t>
        </is>
      </c>
      <c r="C160" s="520" t="inlineStr">
        <is>
          <t>Mensual</t>
        </is>
      </c>
      <c r="D160" s="520" t="inlineStr">
        <is>
          <t>Media</t>
        </is>
      </c>
    </row>
    <row r="161">
      <c r="B161" s="97" t="inlineStr">
        <is>
          <t>Contabilidad, cartera</t>
        </is>
      </c>
      <c r="C161" s="520" t="inlineStr">
        <is>
          <t>Semanal</t>
        </is>
      </c>
      <c r="D161" s="520" t="inlineStr">
        <is>
          <t>Alta</t>
        </is>
      </c>
    </row>
    <row r="162" ht="87" customHeight="1">
      <c r="B162" s="97" t="inlineStr">
        <is>
          <t>*Tecnología (incluye disponibilidad de aplicativos), tesorería
*Nota: En materia de tecnología se tiene en cuenta 1 hora funcionamiento = 1 vez.
Ej.: Aplicativo FURAG está disponible durante 2 meses las 24 horas, en consecuencia su frecuencia se calcularía 60 días * 24 horas= 1440 horas.</t>
        </is>
      </c>
      <c r="C162" s="520" t="inlineStr">
        <is>
          <t>Diaria</t>
        </is>
      </c>
      <c r="D162" s="520" t="inlineStr">
        <is>
          <t>Muy alta</t>
        </is>
      </c>
    </row>
    <row r="168" ht="15" customHeight="1">
      <c r="B168" s="504" t="inlineStr">
        <is>
          <t>Tabla 4 Criterios para definir el nivel de probabilidad</t>
        </is>
      </c>
      <c r="C168" s="743" t="n"/>
      <c r="D168" s="744" t="n"/>
    </row>
    <row r="169" ht="15" customHeight="1">
      <c r="C169" s="535" t="inlineStr">
        <is>
          <t>FRECUENCIA DE LA ACTIVIDAD</t>
        </is>
      </c>
      <c r="D169" s="535" t="inlineStr">
        <is>
          <t>PROBABILIDAD</t>
        </is>
      </c>
    </row>
    <row r="170" ht="43.5" customHeight="1">
      <c r="B170" s="102" t="inlineStr">
        <is>
          <t>Muy Baja</t>
        </is>
      </c>
      <c r="C170" s="96" t="inlineStr">
        <is>
          <t>La actividad que conlleva el riesgo se ejecuta como máximo 2 veces por año</t>
        </is>
      </c>
      <c r="D170" s="99" t="n">
        <v>0.2</v>
      </c>
      <c r="E170" s="96" t="inlineStr">
        <is>
          <t>MUY BAJA: La actividad que conlleva el riesgo se ejecuta como máximos 2 veces por año</t>
        </is>
      </c>
    </row>
    <row r="171" ht="43.5" customHeight="1">
      <c r="B171" s="100" t="inlineStr">
        <is>
          <t>Baja</t>
        </is>
      </c>
      <c r="C171" s="96" t="inlineStr">
        <is>
          <t>La actividad que conlleva el riesgo se ejecuta de 3 a 10 veces por año</t>
        </is>
      </c>
      <c r="D171" s="99" t="n">
        <v>0.4</v>
      </c>
      <c r="E171" s="96" t="inlineStr">
        <is>
          <t>BAJA: La actividad que conlleva el riesgo se ejecuta de 3 a 10 veces por año</t>
        </is>
      </c>
    </row>
    <row r="172" ht="43.5" customHeight="1">
      <c r="B172" s="114" t="inlineStr">
        <is>
          <t>Media</t>
        </is>
      </c>
      <c r="C172" s="96" t="inlineStr">
        <is>
          <t>La actividad que conlleva el riesgo se ejecuta de 11 a 30 veces por año</t>
        </is>
      </c>
      <c r="D172" s="99" t="n">
        <v>0.6</v>
      </c>
      <c r="E172" s="96" t="inlineStr">
        <is>
          <t>MEDIA: La actividad que conlleva el riesgo se ejecuta de 11 a 30 veces por año</t>
        </is>
      </c>
    </row>
    <row r="173" ht="57.75" customHeight="1">
      <c r="B173" s="115" t="inlineStr">
        <is>
          <t>Alta</t>
        </is>
      </c>
      <c r="C173" s="96" t="inlineStr">
        <is>
          <t>La actividad que conlleva el riesgo se ejecuta mínimo 31 veces al año y máximo 100 veces por año</t>
        </is>
      </c>
      <c r="D173" s="99" t="n">
        <v>0.8</v>
      </c>
      <c r="E173" s="96" t="inlineStr">
        <is>
          <t>ALTA: La actividad que conlleva el riesgo se ejecuta mínimo 31 veces al año y máximo 100 veces por año</t>
        </is>
      </c>
    </row>
    <row r="174" ht="43.5" customHeight="1">
      <c r="B174" s="101" t="inlineStr">
        <is>
          <t>Muy Alta</t>
        </is>
      </c>
      <c r="C174" s="96" t="inlineStr">
        <is>
          <t>La actividad que conlleva el riesgo se ejecuta más de 100 veces por año</t>
        </is>
      </c>
      <c r="D174" s="99" t="n">
        <v>1</v>
      </c>
      <c r="E174" s="96" t="inlineStr">
        <is>
          <t>MUY ALTA: La actividad que conlleva el riesgo se ejecuta más de 100 veces por año</t>
        </is>
      </c>
    </row>
    <row r="179" ht="15" customHeight="1">
      <c r="F179" s="505" t="inlineStr">
        <is>
          <t>Figura 14 Matriz de calor (niveles de severidad del riesgo)</t>
        </is>
      </c>
      <c r="G179" s="743" t="n"/>
      <c r="H179" s="743" t="n"/>
      <c r="I179" s="743" t="n"/>
      <c r="J179" s="743" t="n"/>
      <c r="K179" s="743" t="n"/>
      <c r="L179" s="743" t="n"/>
      <c r="M179" s="743" t="n"/>
      <c r="N179" s="744" t="n"/>
    </row>
    <row r="180" ht="15" customHeight="1">
      <c r="B180" s="505" t="inlineStr">
        <is>
          <t>Tabla 5 Criterios para definir el nivel de impacto</t>
        </is>
      </c>
      <c r="C180" s="743" t="n"/>
      <c r="D180" s="744" t="n"/>
    </row>
    <row r="181" ht="15" customHeight="1">
      <c r="B181" s="31" t="inlineStr">
        <is>
          <t>NIVEL</t>
        </is>
      </c>
      <c r="C181" s="535" t="inlineStr">
        <is>
          <t xml:space="preserve">AFECTACIÓN ECONÓMICA </t>
        </is>
      </c>
      <c r="D181" s="535" t="inlineStr">
        <is>
          <t xml:space="preserve">REPUTACIONAL </t>
        </is>
      </c>
      <c r="H181" s="519" t="inlineStr">
        <is>
          <t xml:space="preserve">IMPACTO </t>
        </is>
      </c>
    </row>
    <row r="182" ht="28.5" customHeight="1">
      <c r="B182" s="102" t="inlineStr">
        <is>
          <t>Leve 20%</t>
        </is>
      </c>
      <c r="C182" s="520" t="inlineStr">
        <is>
          <t>Afectación menor a 10 SMLMV .</t>
        </is>
      </c>
      <c r="D182" s="96" t="inlineStr">
        <is>
          <t>El riesgo afecta la imagen de algún área de la organización.</t>
        </is>
      </c>
      <c r="F182" s="515" t="inlineStr">
        <is>
          <t xml:space="preserve">
PROBABILIDAD</t>
        </is>
      </c>
      <c r="G182" s="507" t="inlineStr">
        <is>
          <t>Muy Alta 100%</t>
        </is>
      </c>
      <c r="H182" s="104" t="n"/>
      <c r="I182" s="104" t="n"/>
      <c r="J182" s="104" t="n"/>
      <c r="K182" s="104" t="n"/>
      <c r="L182" s="103" t="n"/>
      <c r="N182" s="108" t="inlineStr">
        <is>
          <t>Extremo</t>
        </is>
      </c>
    </row>
    <row r="183" ht="71.25" customHeight="1">
      <c r="B183" s="100" t="inlineStr">
        <is>
          <t>Menor 40%</t>
        </is>
      </c>
      <c r="C183" s="520" t="inlineStr">
        <is>
          <t>Entre 10 y 50 SMLV</t>
        </is>
      </c>
      <c r="D183" s="96" t="inlineStr">
        <is>
          <t>El riesgo afecta la imagen de la entidad internamente, deconocimiento general nivel interno, de junta directiva y accionistas y/o de proveedores.</t>
        </is>
      </c>
      <c r="E183" s="15" t="inlineStr">
        <is>
          <t>PREVENTIVO</t>
        </is>
      </c>
      <c r="G183" s="507" t="inlineStr">
        <is>
          <t>Alta 80%</t>
        </is>
      </c>
      <c r="H183" s="105" t="n"/>
      <c r="I183" s="105" t="n"/>
      <c r="J183" s="104" t="n"/>
      <c r="K183" s="104" t="n"/>
      <c r="L183" s="103" t="n"/>
      <c r="N183" s="109" t="inlineStr">
        <is>
          <t>Alto</t>
        </is>
      </c>
    </row>
    <row r="184" ht="57" customHeight="1">
      <c r="B184" s="114" t="inlineStr">
        <is>
          <t>Moderado 60%</t>
        </is>
      </c>
      <c r="C184" s="520" t="inlineStr">
        <is>
          <t>Entre 50 y 100 SMLMV</t>
        </is>
      </c>
      <c r="D184" s="96" t="inlineStr">
        <is>
          <t>El riesgo afecta la imagen de la entidad con algunos usuarios de relevancia frente al logro de los objetivos.</t>
        </is>
      </c>
      <c r="E184" s="15" t="inlineStr">
        <is>
          <t>DETECTIVO</t>
        </is>
      </c>
      <c r="G184" s="507" t="inlineStr">
        <is>
          <t>Media 60%</t>
        </is>
      </c>
      <c r="H184" s="105" t="n"/>
      <c r="I184" s="105" t="n"/>
      <c r="J184" s="105" t="n"/>
      <c r="K184" s="104" t="n"/>
      <c r="L184" s="103" t="n"/>
      <c r="N184" s="110" t="inlineStr">
        <is>
          <t>Moderado</t>
        </is>
      </c>
    </row>
    <row r="185" ht="71.25" customHeight="1">
      <c r="B185" s="115" t="inlineStr">
        <is>
          <t>Mayor 80%</t>
        </is>
      </c>
      <c r="C185" s="520" t="inlineStr">
        <is>
          <t>Entre 100 y 500 SMLMV</t>
        </is>
      </c>
      <c r="D185" s="96" t="inlineStr">
        <is>
          <t>El riesgo afecta la imagen de la entidad con efecto publicitario sostenido a nivel de sector administrativo, nivel departamental o municipal.</t>
        </is>
      </c>
      <c r="E185" s="15" t="inlineStr">
        <is>
          <t>CORRECTIVO</t>
        </is>
      </c>
      <c r="G185" s="507" t="inlineStr">
        <is>
          <t>Baja 40%</t>
        </is>
      </c>
      <c r="H185" s="106" t="n"/>
      <c r="I185" s="105" t="n"/>
      <c r="J185" s="105" t="n"/>
      <c r="K185" s="104" t="n"/>
      <c r="L185" s="103" t="n"/>
      <c r="N185" s="111" t="inlineStr">
        <is>
          <t>Bajo</t>
        </is>
      </c>
    </row>
    <row r="186" ht="57" customHeight="1">
      <c r="B186" s="101" t="inlineStr">
        <is>
          <t>Catastrófico 100%</t>
        </is>
      </c>
      <c r="C186" s="520" t="inlineStr">
        <is>
          <t>Mayor a 500 SMLMV</t>
        </is>
      </c>
      <c r="D186" s="96" t="inlineStr">
        <is>
          <t>El riesgo afecta la imagen de la entidad a nivel nacional, con efecto publicitario sostenido a nivel país</t>
        </is>
      </c>
      <c r="G186" s="507" t="inlineStr">
        <is>
          <t>Muy Baja 20%</t>
        </is>
      </c>
      <c r="H186" s="106" t="n"/>
      <c r="I186" s="107" t="n"/>
      <c r="J186" s="105" t="n"/>
      <c r="K186" s="104" t="n"/>
      <c r="L186" s="103" t="n"/>
    </row>
    <row r="187" ht="28.5" customHeight="1">
      <c r="B187" s="23" t="n"/>
      <c r="C187" s="507" t="inlineStr">
        <is>
          <t>El riesgo afecta la imagen de algún área de la organización.</t>
        </is>
      </c>
      <c r="D187" s="32" t="n"/>
      <c r="F187" s="516" t="n"/>
      <c r="G187" s="117" t="n"/>
      <c r="H187" s="118" t="n"/>
      <c r="I187" s="119" t="n"/>
      <c r="J187" s="120" t="n"/>
      <c r="K187" s="121" t="n"/>
      <c r="L187" s="122" t="n"/>
    </row>
    <row r="188" ht="71.25" customHeight="1">
      <c r="B188" s="23" t="n"/>
      <c r="C188" s="507" t="inlineStr">
        <is>
          <t>El riesgo afecta la imagen de la entidad internamente, deconocimiento general nivel interno, de junta directiva y accionistas y/o de proveedores.</t>
        </is>
      </c>
      <c r="D188" s="32" t="n"/>
      <c r="F188" s="516" t="n"/>
      <c r="G188" s="117" t="n"/>
      <c r="H188" s="118" t="n"/>
      <c r="I188" s="119" t="n"/>
      <c r="J188" s="120" t="n"/>
      <c r="K188" s="121" t="n"/>
      <c r="L188" s="122" t="n"/>
    </row>
    <row r="189" ht="57" customHeight="1">
      <c r="B189" s="23" t="n"/>
      <c r="C189" s="507" t="inlineStr">
        <is>
          <t>El riesgo afecta la imagen de la entidad con algunos usuarios de relevancia frente al logro de los objetivos.</t>
        </is>
      </c>
      <c r="D189" s="32" t="n"/>
      <c r="F189" s="516" t="n"/>
      <c r="G189" s="117" t="n"/>
      <c r="H189" s="118" t="n"/>
      <c r="I189" s="119" t="n"/>
      <c r="J189" s="120" t="n"/>
      <c r="K189" s="121" t="n"/>
      <c r="L189" s="122" t="n"/>
    </row>
    <row r="190" ht="71.25" customHeight="1">
      <c r="B190" s="23" t="n"/>
      <c r="C190" s="507" t="inlineStr">
        <is>
          <t>El riesgo afecta la imagen de la entidad con efecto publicitario sostenido a nivel de sector administrativo, nivel departamental o municipal.</t>
        </is>
      </c>
      <c r="D190" s="32" t="n"/>
      <c r="F190" s="516" t="n"/>
      <c r="G190" s="117" t="n"/>
      <c r="H190" s="118" t="n"/>
      <c r="I190" s="119" t="n"/>
      <c r="J190" s="120" t="n"/>
      <c r="K190" s="121" t="n"/>
      <c r="L190" s="122" t="n"/>
    </row>
    <row r="191" ht="42.75" customHeight="1">
      <c r="B191" s="23" t="n"/>
      <c r="C191" s="507" t="inlineStr">
        <is>
          <t>El riesgo afecta la imagen de la entidad a nivel nacional, con efecto publicitario sostenido a nivel país</t>
        </is>
      </c>
      <c r="D191" s="32" t="n"/>
      <c r="F191" s="516" t="n"/>
      <c r="G191" s="117" t="n"/>
      <c r="H191" s="118" t="n"/>
      <c r="I191" s="119" t="n"/>
      <c r="J191" s="120" t="n"/>
      <c r="K191" s="121" t="n"/>
      <c r="L191" s="122" t="n"/>
    </row>
    <row r="192" ht="15" customHeight="1">
      <c r="B192" s="23" t="n"/>
      <c r="C192" s="34" t="n"/>
      <c r="D192" s="32" t="n"/>
      <c r="F192" s="516" t="n"/>
      <c r="G192" s="117" t="n"/>
      <c r="H192" s="118" t="n"/>
      <c r="I192" s="119" t="n"/>
      <c r="J192" s="120" t="n"/>
      <c r="K192" s="121" t="n"/>
      <c r="L192" s="122" t="n"/>
    </row>
    <row r="194" ht="15" customHeight="1">
      <c r="B194" s="505" t="inlineStr">
        <is>
          <t>Tabla 6 Atributos de para el diseño del control</t>
        </is>
      </c>
      <c r="C194" s="743" t="n"/>
      <c r="D194" s="743" t="n"/>
      <c r="E194" s="744" t="n"/>
      <c r="F194" s="112" t="n"/>
    </row>
    <row r="195" ht="15" customHeight="1">
      <c r="B195" s="535" t="inlineStr">
        <is>
          <t>CARACTERISTICAS</t>
        </is>
      </c>
      <c r="C195" s="744" t="n"/>
      <c r="D195" s="535" t="inlineStr">
        <is>
          <t>DESCRIPCIÓN</t>
        </is>
      </c>
      <c r="E195" s="535" t="inlineStr">
        <is>
          <t>PESO</t>
        </is>
      </c>
    </row>
    <row r="196" ht="43.5" customHeight="1">
      <c r="B196" s="507" t="inlineStr">
        <is>
          <t>Atributos de eficiencia</t>
        </is>
      </c>
      <c r="C196" s="520" t="inlineStr">
        <is>
          <t>Tipo</t>
        </is>
      </c>
      <c r="D196" s="97" t="inlineStr">
        <is>
          <t>Preventivo: Va hacia las causas del riesgo, aseguran el resultado final esperado.</t>
        </is>
      </c>
      <c r="E196" s="99" t="n">
        <v>0.25</v>
      </c>
    </row>
    <row r="197" ht="57.75" customHeight="1">
      <c r="B197" s="776" t="n"/>
      <c r="C197" s="776" t="n"/>
      <c r="D197" s="97" t="inlineStr">
        <is>
          <t>Detectivo: Detecta que algo ocurre y devuelve el proceso a los controles preventivos. Se pueden generar reprocesos.</t>
        </is>
      </c>
      <c r="E197" s="99" t="n">
        <v>0.15</v>
      </c>
    </row>
    <row r="198" ht="57.75" customHeight="1">
      <c r="B198" s="776" t="n"/>
      <c r="C198" s="775" t="n"/>
      <c r="D198" s="97" t="inlineStr">
        <is>
          <t>Correctivo: Dado que permiten reducir el impacto de la materialización del riesgo, tienen un costo en su implementación.</t>
        </is>
      </c>
      <c r="E198" s="99" t="n">
        <v>0.1</v>
      </c>
    </row>
    <row r="199" ht="100.5" customHeight="1">
      <c r="B199" s="776" t="n"/>
      <c r="C199" s="520" t="inlineStr">
        <is>
          <t xml:space="preserve">Implementación </t>
        </is>
      </c>
      <c r="D199" s="97" t="inlineStr">
        <is>
          <t>Automático: Son actividades de procesamiento o validación de información que se ejecutan por un sistema y/o aplicativo de manera automática sin la intervención de personas para su realización.</t>
        </is>
      </c>
      <c r="E199" s="99" t="n">
        <v>0.25</v>
      </c>
      <c r="F199" s="15" t="inlineStr">
        <is>
          <t>AUTOMÁTICO</t>
        </is>
      </c>
    </row>
    <row r="200" ht="43.5" customHeight="1">
      <c r="B200" s="775" t="n"/>
      <c r="C200" s="775" t="n"/>
      <c r="D200" s="97" t="inlineStr">
        <is>
          <t>Manual: Controles que son ejecutados por una persona, tiene implícito el error humano.</t>
        </is>
      </c>
      <c r="E200" s="99" t="n">
        <v>0.15</v>
      </c>
      <c r="F200" s="15" t="inlineStr">
        <is>
          <t>MANUAL</t>
        </is>
      </c>
    </row>
    <row r="201" ht="86.25" customHeight="1">
      <c r="B201" s="507" t="inlineStr">
        <is>
          <t>Atributos informativos</t>
        </is>
      </c>
      <c r="C201" s="520" t="inlineStr">
        <is>
          <t>Documentación</t>
        </is>
      </c>
      <c r="D201" s="97" t="inlineStr">
        <is>
          <t>Documentado: Controles que están documentados en el proceso, ya sea en manuales, procedimientos, flujogramas o cualquier otro documento propio del proceso.</t>
        </is>
      </c>
      <c r="E201" s="520" t="inlineStr">
        <is>
          <t>-</t>
        </is>
      </c>
    </row>
    <row r="202" ht="86.25" customHeight="1">
      <c r="B202" s="776" t="n"/>
      <c r="C202" s="775" t="n"/>
      <c r="D202" s="97" t="inlineStr">
        <is>
          <t>Sin documentar: Identifica a los controles que pese a que se ejecutan en el proceso no se encuentran documentados en ningún documento propio del proceso.</t>
        </is>
      </c>
      <c r="E202" s="520" t="inlineStr">
        <is>
          <t>-</t>
        </is>
      </c>
    </row>
    <row r="203" ht="43.5" customHeight="1">
      <c r="B203" s="776" t="n"/>
      <c r="C203" s="520" t="inlineStr">
        <is>
          <t>Frecuencia</t>
        </is>
      </c>
      <c r="D203" s="97" t="inlineStr">
        <is>
          <t>Continua: El control se aplica siempre que se realiza la actividad que conlleva el riesgo.</t>
        </is>
      </c>
      <c r="E203" s="520" t="inlineStr">
        <is>
          <t>-</t>
        </is>
      </c>
    </row>
    <row r="204" ht="43.5" customHeight="1">
      <c r="B204" s="776" t="n"/>
      <c r="C204" s="775" t="n"/>
      <c r="D204" s="97" t="inlineStr">
        <is>
          <t>Aleatoria: El control se aplica aleatoriamente a la actividad que conlleva el riesgo.</t>
        </is>
      </c>
      <c r="E204" s="520" t="inlineStr">
        <is>
          <t>-</t>
        </is>
      </c>
    </row>
    <row r="205" ht="43.5" customHeight="1">
      <c r="B205" s="776" t="n"/>
      <c r="C205" s="520" t="inlineStr">
        <is>
          <t>Evidencia</t>
        </is>
      </c>
      <c r="D205" s="97" t="inlineStr">
        <is>
          <t>Con registro: El control deja un registro permite evidencia la ejecución del control.</t>
        </is>
      </c>
      <c r="E205" s="520" t="inlineStr">
        <is>
          <t>-</t>
        </is>
      </c>
    </row>
    <row r="206" ht="43.5" customHeight="1">
      <c r="B206" s="775" t="n"/>
      <c r="C206" s="775" t="n"/>
      <c r="D206" s="97" t="inlineStr">
        <is>
          <t>Sin registro: El control no deja registro de la ejecución del control.</t>
        </is>
      </c>
      <c r="E206" s="520" t="inlineStr">
        <is>
          <t>-</t>
        </is>
      </c>
    </row>
    <row r="210" ht="15" customHeight="1">
      <c r="B210" s="505" t="inlineStr">
        <is>
          <t>Tabla 7 Aplicación tabla atributos a ejemplo propuesto</t>
        </is>
      </c>
      <c r="C210" s="743" t="n"/>
      <c r="D210" s="743" t="n"/>
      <c r="E210" s="743" t="n"/>
      <c r="F210" s="744" t="n"/>
    </row>
    <row r="211" ht="15" customHeight="1">
      <c r="B211" s="535" t="inlineStr">
        <is>
          <t>CONTROLES Y SUS CARACTERÍSTICAS</t>
        </is>
      </c>
      <c r="C211" s="743" t="n"/>
      <c r="D211" s="743" t="n"/>
      <c r="E211" s="744" t="n"/>
      <c r="F211" s="535" t="inlineStr">
        <is>
          <t>PESO</t>
        </is>
      </c>
    </row>
    <row r="212">
      <c r="B212" s="507" t="inlineStr">
        <is>
          <t>Control 1 
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is>
      </c>
      <c r="C212" s="520" t="inlineStr">
        <is>
          <t>Tipo</t>
        </is>
      </c>
      <c r="D212" s="520" t="inlineStr">
        <is>
          <t>Preventivo</t>
        </is>
      </c>
      <c r="E212" s="520" t="inlineStr">
        <is>
          <t>X</t>
        </is>
      </c>
      <c r="F212" s="99" t="n">
        <v>0.25</v>
      </c>
    </row>
    <row r="213">
      <c r="B213" s="776" t="n"/>
      <c r="C213" s="776" t="n"/>
      <c r="D213" s="520" t="inlineStr">
        <is>
          <t>Detectivo</t>
        </is>
      </c>
      <c r="E213" s="520" t="n"/>
      <c r="F213" s="520" t="n"/>
    </row>
    <row r="214">
      <c r="B214" s="776" t="n"/>
      <c r="C214" s="775" t="n"/>
      <c r="D214" s="520" t="inlineStr">
        <is>
          <t>Correctivo</t>
        </is>
      </c>
      <c r="E214" s="520" t="n"/>
      <c r="F214" s="520" t="n"/>
    </row>
    <row r="215">
      <c r="B215" s="776" t="n"/>
      <c r="C215" s="520" t="inlineStr">
        <is>
          <t>Implementación</t>
        </is>
      </c>
      <c r="D215" s="520" t="inlineStr">
        <is>
          <t>Automático</t>
        </is>
      </c>
      <c r="E215" s="520" t="n"/>
      <c r="F215" s="520" t="n"/>
    </row>
    <row r="216">
      <c r="B216" s="776" t="n"/>
      <c r="C216" s="775" t="n"/>
      <c r="D216" s="520" t="inlineStr">
        <is>
          <t>Manual</t>
        </is>
      </c>
      <c r="E216" s="520" t="inlineStr">
        <is>
          <t>X</t>
        </is>
      </c>
      <c r="F216" s="99" t="n">
        <v>0.15</v>
      </c>
    </row>
    <row r="217">
      <c r="B217" s="776" t="n"/>
      <c r="C217" s="520" t="inlineStr">
        <is>
          <t>Documentación</t>
        </is>
      </c>
      <c r="D217" s="520" t="inlineStr">
        <is>
          <t>Documentado</t>
        </is>
      </c>
      <c r="E217" s="520" t="inlineStr">
        <is>
          <t>X</t>
        </is>
      </c>
      <c r="F217" s="520" t="inlineStr">
        <is>
          <t>-</t>
        </is>
      </c>
    </row>
    <row r="218">
      <c r="B218" s="776" t="n"/>
      <c r="C218" s="775" t="n"/>
      <c r="D218" s="520" t="inlineStr">
        <is>
          <t>Sin documentar</t>
        </is>
      </c>
      <c r="E218" s="520" t="n"/>
      <c r="F218" s="520" t="inlineStr">
        <is>
          <t>-</t>
        </is>
      </c>
    </row>
    <row r="219">
      <c r="B219" s="776" t="n"/>
      <c r="C219" s="520" t="inlineStr">
        <is>
          <t>Frecuencia</t>
        </is>
      </c>
      <c r="D219" s="520" t="inlineStr">
        <is>
          <t>Continua</t>
        </is>
      </c>
      <c r="E219" s="520" t="inlineStr">
        <is>
          <t>X</t>
        </is>
      </c>
      <c r="F219" s="520" t="inlineStr">
        <is>
          <t>-</t>
        </is>
      </c>
    </row>
    <row r="220">
      <c r="B220" s="776" t="n"/>
      <c r="C220" s="775" t="n"/>
      <c r="D220" s="520" t="inlineStr">
        <is>
          <t>Aleatoria</t>
        </is>
      </c>
      <c r="E220" s="520" t="n"/>
      <c r="F220" s="520" t="inlineStr">
        <is>
          <t>-</t>
        </is>
      </c>
    </row>
    <row r="221">
      <c r="B221" s="776" t="n"/>
      <c r="C221" s="520" t="inlineStr">
        <is>
          <t>Evidencia</t>
        </is>
      </c>
      <c r="D221" s="520" t="inlineStr">
        <is>
          <t>Con registro</t>
        </is>
      </c>
      <c r="E221" s="520" t="inlineStr">
        <is>
          <t>X</t>
        </is>
      </c>
      <c r="F221" s="520" t="inlineStr">
        <is>
          <t>-</t>
        </is>
      </c>
    </row>
    <row r="222">
      <c r="B222" s="775" t="n"/>
      <c r="C222" s="775" t="n"/>
      <c r="D222" s="520" t="inlineStr">
        <is>
          <t>Sin registro</t>
        </is>
      </c>
      <c r="E222" s="53" t="n"/>
      <c r="F222" s="520" t="inlineStr">
        <is>
          <t>-</t>
        </is>
      </c>
    </row>
    <row r="223" ht="15" customHeight="1">
      <c r="B223" s="777" t="inlineStr">
        <is>
          <t>TOTAL VALORACIÓN CONTROL 1</t>
        </is>
      </c>
      <c r="C223" s="743" t="n"/>
      <c r="D223" s="743" t="n"/>
      <c r="E223" s="744" t="n"/>
      <c r="F223" s="98" t="n">
        <v>0.4</v>
      </c>
    </row>
    <row r="227">
      <c r="C227" s="15" t="inlineStr">
        <is>
          <t>PERIODICIDAD</t>
        </is>
      </c>
    </row>
    <row r="228">
      <c r="C228" s="15" t="inlineStr">
        <is>
          <t>DIARIA</t>
        </is>
      </c>
    </row>
    <row r="229">
      <c r="C229" s="15" t="inlineStr">
        <is>
          <t>SEMANAL</t>
        </is>
      </c>
    </row>
    <row r="230">
      <c r="C230" s="15" t="inlineStr">
        <is>
          <t>MENSUAL</t>
        </is>
      </c>
    </row>
    <row r="231">
      <c r="C231" s="15" t="inlineStr">
        <is>
          <t>TRIMESTRAL</t>
        </is>
      </c>
    </row>
    <row r="232">
      <c r="C232" s="15" t="inlineStr">
        <is>
          <t>SEMESTRAL</t>
        </is>
      </c>
    </row>
    <row r="233">
      <c r="C233" s="15" t="inlineStr">
        <is>
          <t>ANUAL</t>
        </is>
      </c>
    </row>
    <row r="234">
      <c r="C234" s="15" t="inlineStr">
        <is>
          <t>CADA VEZ QUE SE PRESENTE LA NECESIDAD</t>
        </is>
      </c>
    </row>
    <row r="237">
      <c r="C237" s="2" t="n">
        <v>1</v>
      </c>
      <c r="D237" s="15" t="inlineStr">
        <is>
          <t>Agremiaciones y Sector Productivo</t>
        </is>
      </c>
    </row>
    <row r="238">
      <c r="C238" s="2" t="n">
        <v>2</v>
      </c>
      <c r="D238" s="15" t="inlineStr">
        <is>
          <t>Alta Dirección</t>
        </is>
      </c>
    </row>
    <row r="239">
      <c r="C239" s="2" t="n">
        <v>3</v>
      </c>
      <c r="D239" s="15" t="inlineStr">
        <is>
          <t>Asociaciones y Egresados</t>
        </is>
      </c>
    </row>
    <row r="240">
      <c r="C240" s="2" t="n">
        <v>4</v>
      </c>
      <c r="D240" s="15" t="inlineStr">
        <is>
          <t>Autoridades Ambientales</t>
        </is>
      </c>
    </row>
    <row r="241">
      <c r="C241" s="2" t="n">
        <v>5</v>
      </c>
      <c r="D241" s="15" t="inlineStr">
        <is>
          <t>Comunidad en General</t>
        </is>
      </c>
    </row>
    <row r="242">
      <c r="D242" s="15" t="inlineStr">
        <is>
          <t>Contratistas / Proveedores</t>
        </is>
      </c>
    </row>
    <row r="243">
      <c r="D243" s="15" t="inlineStr">
        <is>
          <t>Docentes e Investigadores</t>
        </is>
      </c>
    </row>
    <row r="244">
      <c r="D244" s="15" t="inlineStr">
        <is>
          <t>Entes de Control</t>
        </is>
      </c>
    </row>
    <row r="245">
      <c r="D245" s="15" t="inlineStr">
        <is>
          <t>Ente Gubernamental</t>
        </is>
      </c>
    </row>
    <row r="246">
      <c r="D246" s="15" t="inlineStr">
        <is>
          <t>Entidades de Emergencia</t>
        </is>
      </c>
    </row>
    <row r="247">
      <c r="D247" s="15" t="inlineStr">
        <is>
          <t>Entidades Territoriales</t>
        </is>
      </c>
    </row>
    <row r="248">
      <c r="D248" s="15" t="inlineStr">
        <is>
          <t>Estudiantes</t>
        </is>
      </c>
    </row>
    <row r="249">
      <c r="D249" s="15" t="inlineStr">
        <is>
          <t>Gestores Aprovechamiento de Residuos</t>
        </is>
      </c>
    </row>
    <row r="250">
      <c r="D250" s="15" t="inlineStr">
        <is>
          <t>Instituciones Educativas</t>
        </is>
      </c>
    </row>
    <row r="251">
      <c r="D251" s="15" t="inlineStr">
        <is>
          <t>Medios de Comunicación</t>
        </is>
      </c>
    </row>
    <row r="252">
      <c r="D252" s="15" t="inlineStr">
        <is>
          <t>Ministerio de Educación</t>
        </is>
      </c>
    </row>
    <row r="253">
      <c r="D253" s="15" t="inlineStr">
        <is>
          <t>Organismos de Defensa</t>
        </is>
      </c>
    </row>
    <row r="254">
      <c r="D254" s="15" t="inlineStr">
        <is>
          <t>Otros</t>
        </is>
      </c>
    </row>
    <row r="255">
      <c r="D255" s="15" t="inlineStr">
        <is>
          <t>Padres de Familia y/o Acudientes</t>
        </is>
      </c>
    </row>
    <row r="256">
      <c r="D256" s="15" t="inlineStr">
        <is>
          <t>Personal Administrativo</t>
        </is>
      </c>
    </row>
    <row r="257">
      <c r="D257" s="15" t="inlineStr">
        <is>
          <t>Procesos Internos</t>
        </is>
      </c>
    </row>
    <row r="258">
      <c r="D258" s="15" t="inlineStr">
        <is>
          <t>Servicios Públicos - Privados</t>
        </is>
      </c>
    </row>
  </sheetData>
  <mergeCells count="53">
    <mergeCell ref="E145:F145"/>
    <mergeCell ref="C221:C222"/>
    <mergeCell ref="B106:F106"/>
    <mergeCell ref="B211:E211"/>
    <mergeCell ref="B62:B63"/>
    <mergeCell ref="E142:F142"/>
    <mergeCell ref="H181:L181"/>
    <mergeCell ref="B157:D157"/>
    <mergeCell ref="B99:B101"/>
    <mergeCell ref="C205:C206"/>
    <mergeCell ref="C215:C216"/>
    <mergeCell ref="B196:B200"/>
    <mergeCell ref="B57:B58"/>
    <mergeCell ref="B2:C2"/>
    <mergeCell ref="B195:C195"/>
    <mergeCell ref="E147:F147"/>
    <mergeCell ref="B210:F210"/>
    <mergeCell ref="E143:F143"/>
    <mergeCell ref="B168:D168"/>
    <mergeCell ref="B91:E91"/>
    <mergeCell ref="C201:C202"/>
    <mergeCell ref="B66:B68"/>
    <mergeCell ref="B16:E16"/>
    <mergeCell ref="F182:F186"/>
    <mergeCell ref="B194:E194"/>
    <mergeCell ref="B139:D139"/>
    <mergeCell ref="B82:C82"/>
    <mergeCell ref="B51:D51"/>
    <mergeCell ref="B53:B54"/>
    <mergeCell ref="B59:B61"/>
    <mergeCell ref="B73:C73"/>
    <mergeCell ref="C203:C204"/>
    <mergeCell ref="C219:C220"/>
    <mergeCell ref="B223:E223"/>
    <mergeCell ref="B96:B98"/>
    <mergeCell ref="B64:B65"/>
    <mergeCell ref="F179:N179"/>
    <mergeCell ref="B55:B56"/>
    <mergeCell ref="C212:C214"/>
    <mergeCell ref="B93:B95"/>
    <mergeCell ref="B40:B41"/>
    <mergeCell ref="C199:C200"/>
    <mergeCell ref="B212:B222"/>
    <mergeCell ref="E144:F144"/>
    <mergeCell ref="D39:E39"/>
    <mergeCell ref="A27:D27"/>
    <mergeCell ref="B201:B206"/>
    <mergeCell ref="C196:C198"/>
    <mergeCell ref="C217:C218"/>
    <mergeCell ref="B180:D180"/>
    <mergeCell ref="B38:E38"/>
    <mergeCell ref="E146:F146"/>
    <mergeCell ref="D148:F149"/>
  </mergeCells>
  <pageMargins left="0.7" right="0.7" top="0.75" bottom="0.75" header="0.3" footer="0.3"/>
  <pageSetup orientation="portrait"/>
</worksheet>
</file>

<file path=xl/worksheets/sheet12.xml><?xml version="1.0" encoding="utf-8"?>
<worksheet xmlns="http://schemas.openxmlformats.org/spreadsheetml/2006/main">
  <sheetPr codeName="Hoja10">
    <tabColor rgb="FFD5C93D"/>
    <outlinePr summaryBelow="1" summaryRight="1"/>
    <pageSetUpPr/>
  </sheetPr>
  <dimension ref="A1:A1"/>
  <sheetViews>
    <sheetView workbookViewId="0">
      <selection activeCell="E55" sqref="E55"/>
    </sheetView>
  </sheetViews>
  <sheetFormatPr baseColWidth="10" defaultColWidth="11.42578125" defaultRowHeight="15"/>
  <sheetData/>
  <pageMargins left="0.7" right="0.7" top="0.75" bottom="0.75" header="0.3" footer="0.3"/>
</worksheet>
</file>

<file path=xl/worksheets/sheet13.xml><?xml version="1.0" encoding="utf-8"?>
<worksheet xmlns="http://schemas.openxmlformats.org/spreadsheetml/2006/main">
  <sheetPr codeName="Hoja3">
    <tabColor rgb="FF0F3D38"/>
    <outlinePr summaryBelow="1" summaryRight="1"/>
    <pageSetUpPr/>
  </sheetPr>
  <dimension ref="A1:P89"/>
  <sheetViews>
    <sheetView topLeftCell="A3" zoomScale="85" zoomScaleNormal="85" workbookViewId="0">
      <pane ySplit="6" topLeftCell="A9" activePane="bottomLeft" state="frozen"/>
      <selection activeCell="A3" sqref="A3"/>
      <selection pane="bottomLeft" activeCell="A1" sqref="A1"/>
    </sheetView>
  </sheetViews>
  <sheetFormatPr baseColWidth="10" defaultColWidth="11.42578125" defaultRowHeight="14.25"/>
  <cols>
    <col width="12" customWidth="1" style="2" min="1" max="1"/>
    <col width="76.28515625" customWidth="1" style="152" min="2" max="2"/>
    <col width="11.42578125" customWidth="1" style="2" min="3" max="3"/>
    <col width="15.7109375" customWidth="1" style="2" min="4" max="7"/>
    <col width="15.42578125" customWidth="1" style="2" min="8" max="8"/>
    <col width="16" customWidth="1" style="2" min="9" max="9"/>
    <col width="15.7109375" customWidth="1" style="2" min="10" max="13"/>
    <col width="11.42578125" customWidth="1" style="2" min="14" max="14"/>
    <col width="22.7109375" customWidth="1" style="2" min="15" max="15"/>
    <col width="32.7109375" customWidth="1" style="153" min="16" max="16"/>
    <col width="11.42578125" customWidth="1" style="2" min="17" max="16384"/>
  </cols>
  <sheetData>
    <row r="1" ht="23.25" customFormat="1" customHeight="1" s="146">
      <c r="A1" s="15" t="n"/>
      <c r="B1" s="450" t="inlineStr">
        <is>
          <t xml:space="preserve"> </t>
        </is>
      </c>
      <c r="C1" s="463" t="inlineStr">
        <is>
          <t>MACROPROCESO ESTRATÉGICO</t>
        </is>
      </c>
      <c r="D1" s="743" t="n"/>
      <c r="E1" s="743" t="n"/>
      <c r="F1" s="743" t="n"/>
      <c r="G1" s="743" t="n"/>
      <c r="H1" s="743" t="n"/>
      <c r="I1" s="743" t="n"/>
      <c r="J1" s="743" t="n"/>
      <c r="K1" s="743" t="n"/>
      <c r="L1" s="743" t="n"/>
      <c r="M1" s="743" t="n"/>
      <c r="N1" s="743" t="n"/>
      <c r="O1" s="744" t="n"/>
      <c r="P1" s="463" t="inlineStr">
        <is>
          <t>CÓDIGO: ESGr028</t>
        </is>
      </c>
    </row>
    <row r="2" ht="21.75" customFormat="1" customHeight="1" s="146">
      <c r="A2" s="15" t="n"/>
      <c r="B2" s="776" t="n"/>
      <c r="C2" s="463" t="inlineStr">
        <is>
          <t>PROCESO GESTIÓN SISTEMAS INTEGRADOS - CALIDAD</t>
        </is>
      </c>
      <c r="D2" s="743" t="n"/>
      <c r="E2" s="743" t="n"/>
      <c r="F2" s="743" t="n"/>
      <c r="G2" s="743" t="n"/>
      <c r="H2" s="743" t="n"/>
      <c r="I2" s="743" t="n"/>
      <c r="J2" s="743" t="n"/>
      <c r="K2" s="743" t="n"/>
      <c r="L2" s="743" t="n"/>
      <c r="M2" s="743" t="n"/>
      <c r="N2" s="743" t="n"/>
      <c r="O2" s="744" t="n"/>
      <c r="P2" s="463" t="inlineStr">
        <is>
          <t>VERSIÓN: 18</t>
        </is>
      </c>
    </row>
    <row r="3" ht="38.25" customFormat="1" customHeight="1" s="146">
      <c r="A3" s="15" t="n"/>
      <c r="B3" s="776" t="n"/>
      <c r="C3" s="463" t="inlineStr">
        <is>
          <t>GESTIÓN DEL RIESGO Y LAS OPORTUNIDADES</t>
        </is>
      </c>
      <c r="D3" s="747" t="n"/>
      <c r="E3" s="747" t="n"/>
      <c r="F3" s="747" t="n"/>
      <c r="G3" s="747" t="n"/>
      <c r="H3" s="747" t="n"/>
      <c r="I3" s="747" t="n"/>
      <c r="J3" s="747" t="n"/>
      <c r="K3" s="747" t="n"/>
      <c r="L3" s="747" t="n"/>
      <c r="M3" s="747" t="n"/>
      <c r="N3" s="747" t="n"/>
      <c r="O3" s="742" t="n"/>
      <c r="P3" s="463" t="inlineStr">
        <is>
          <t>VIGENCIA: 2025-04-11</t>
        </is>
      </c>
    </row>
    <row r="4" ht="38.25" customFormat="1" customHeight="1" s="146">
      <c r="A4" s="15" t="n"/>
      <c r="B4" s="775" t="n"/>
      <c r="C4" s="748" t="n"/>
      <c r="D4" s="750" t="n"/>
      <c r="E4" s="750" t="n"/>
      <c r="F4" s="750" t="n"/>
      <c r="G4" s="750" t="n"/>
      <c r="H4" s="750" t="n"/>
      <c r="I4" s="750" t="n"/>
      <c r="J4" s="750" t="n"/>
      <c r="K4" s="750" t="n"/>
      <c r="L4" s="750" t="n"/>
      <c r="M4" s="750" t="n"/>
      <c r="N4" s="750" t="n"/>
      <c r="O4" s="749" t="n"/>
      <c r="P4" s="463" t="inlineStr">
        <is>
          <t>PÁGINA: 6 de 11</t>
        </is>
      </c>
    </row>
    <row r="5" ht="15" customHeight="1" thickBot="1">
      <c r="A5" s="15" t="n"/>
      <c r="B5" s="232" t="n"/>
      <c r="C5" s="15" t="n"/>
      <c r="D5" s="15" t="n"/>
      <c r="E5" s="15" t="n"/>
      <c r="F5" s="15" t="n"/>
      <c r="G5" s="15" t="n"/>
      <c r="H5" s="15" t="n"/>
      <c r="I5" s="15" t="n"/>
      <c r="J5" s="15" t="n"/>
      <c r="K5" s="15" t="n"/>
      <c r="L5" s="15" t="n"/>
      <c r="M5" s="15" t="n"/>
      <c r="N5" s="15" t="n"/>
      <c r="O5" s="15" t="n"/>
      <c r="P5" s="54" t="n"/>
    </row>
    <row r="6" ht="15.75" customHeight="1">
      <c r="A6" s="15" t="n"/>
      <c r="B6" s="542" t="inlineStr">
        <is>
          <t>CONTEXTO - DOFA</t>
        </is>
      </c>
      <c r="C6" s="778" t="n"/>
      <c r="D6" s="546" t="inlineStr">
        <is>
          <t>PARTES INTERESADAS</t>
        </is>
      </c>
      <c r="E6" s="779" t="n"/>
      <c r="F6" s="779" t="n"/>
      <c r="G6" s="779" t="n"/>
      <c r="H6" s="779" t="n"/>
      <c r="I6" s="779" t="n"/>
      <c r="J6" s="779" t="n"/>
      <c r="K6" s="779" t="n"/>
      <c r="L6" s="779" t="n"/>
      <c r="M6" s="780" t="n"/>
      <c r="N6" s="534" t="inlineStr">
        <is>
          <t>TOTAL</t>
        </is>
      </c>
      <c r="O6" s="536" t="inlineStr">
        <is>
          <t>PORCENTAJE</t>
        </is>
      </c>
      <c r="P6" s="539" t="inlineStr">
        <is>
          <t>INTERPRETACIÓN</t>
        </is>
      </c>
    </row>
    <row r="7" ht="63.75" customHeight="1">
      <c r="A7" s="231" t="inlineStr">
        <is>
          <t>REGRESAR</t>
        </is>
      </c>
      <c r="B7" s="781" t="n"/>
      <c r="C7" s="749" t="n"/>
      <c r="D7" s="79" t="inlineStr">
        <is>
          <t>Entes de Control y/o Vigilancia</t>
        </is>
      </c>
      <c r="E7" s="79" t="inlineStr">
        <is>
          <t>Ente Gubernamental y Territorial</t>
        </is>
      </c>
      <c r="F7" s="79" t="inlineStr">
        <is>
          <t>Procesos Internos</t>
        </is>
      </c>
      <c r="G7" s="79" t="inlineStr">
        <is>
          <t>Contratistas / Proveedores Inscritos en el Banco Proveedores</t>
        </is>
      </c>
      <c r="H7" s="79" t="inlineStr">
        <is>
          <t>Alta Dirección</t>
        </is>
      </c>
      <c r="I7" s="79" t="inlineStr">
        <is>
          <t>Comunidad Universitaria</t>
        </is>
      </c>
      <c r="J7" s="79" t="inlineStr">
        <is>
          <t>Comunidad en General</t>
        </is>
      </c>
      <c r="K7" s="79" t="inlineStr">
        <is>
          <t>Agremiaciones y Sector Productivo</t>
        </is>
      </c>
      <c r="L7" s="79" t="inlineStr">
        <is>
          <t>Entidades de Emergencia</t>
        </is>
      </c>
      <c r="M7" s="79" t="inlineStr">
        <is>
          <t>Servicios Públicos - Privados</t>
        </is>
      </c>
      <c r="N7" s="775" t="n"/>
      <c r="O7" s="775" t="n"/>
      <c r="P7" s="782" t="n"/>
    </row>
    <row r="8" ht="14.25" customHeight="1" thickBot="1">
      <c r="A8" s="15" t="n"/>
      <c r="B8" s="154" t="inlineStr">
        <is>
          <t>DEBILIDADES</t>
        </is>
      </c>
      <c r="C8" s="155" t="inlineStr">
        <is>
          <t>ESTADO</t>
        </is>
      </c>
      <c r="D8" s="156" t="n">
        <v>0.12</v>
      </c>
      <c r="E8" s="156" t="n">
        <v>0.08</v>
      </c>
      <c r="F8" s="156" t="n">
        <v>0.15</v>
      </c>
      <c r="G8" s="156" t="n">
        <v>0.15</v>
      </c>
      <c r="H8" s="156" t="n">
        <v>0.15</v>
      </c>
      <c r="I8" s="156" t="n">
        <v>0.15</v>
      </c>
      <c r="J8" s="156" t="n">
        <v>0.05</v>
      </c>
      <c r="K8" s="156" t="n">
        <v>0.05</v>
      </c>
      <c r="L8" s="156" t="n">
        <v>0.05</v>
      </c>
      <c r="M8" s="156" t="n">
        <v>0.05</v>
      </c>
      <c r="N8" s="157">
        <f>SUM(D8:M8)</f>
        <v/>
      </c>
      <c r="O8" s="158">
        <f>+N8</f>
        <v/>
      </c>
      <c r="P8" s="783" t="n"/>
    </row>
    <row r="9" ht="33" customHeight="1">
      <c r="A9" s="15" t="n"/>
      <c r="B9" s="159" t="inlineStr">
        <is>
          <t>D1. Falta de actualización permanente en temas relacionados a la naturaleza del proceso de contratación.</t>
        </is>
      </c>
      <c r="C9" s="160" t="n">
        <v>1</v>
      </c>
      <c r="D9" s="161" t="n">
        <v>1</v>
      </c>
      <c r="E9" s="161" t="n">
        <v>1</v>
      </c>
      <c r="F9" s="161" t="n">
        <v>4</v>
      </c>
      <c r="G9" s="161" t="n">
        <v>3</v>
      </c>
      <c r="H9" s="161" t="n">
        <v>5</v>
      </c>
      <c r="I9" s="161" t="n">
        <v>2</v>
      </c>
      <c r="J9" s="161" t="n">
        <v>1</v>
      </c>
      <c r="K9" s="161" t="n">
        <v>1</v>
      </c>
      <c r="L9" s="161" t="n">
        <v>1</v>
      </c>
      <c r="M9" s="161" t="n">
        <v>1</v>
      </c>
      <c r="N9" s="162">
        <f>SUM(D9:M9)</f>
        <v/>
      </c>
      <c r="O9" s="163">
        <f>+SUMPRODUCT(D$8:M$8,D9:M9)/5</f>
        <v/>
      </c>
      <c r="P9" s="164">
        <f>IF(O9&lt;=0.6,"BAJO IMPACTO",IF(O9&lt;=0.8,"MEDIO IMPACTO RECOMENDABLE EVALUARLO EN EL RIESGO",IF(O9&lt;=1,"ALTO IMPACTO OBLIGATORIO ARTICULARLA A UNO DE LOS RIESGOS")))</f>
        <v/>
      </c>
    </row>
    <row r="10" ht="33" customHeight="1">
      <c r="A10" s="15" t="n"/>
      <c r="B10" s="159" t="inlineStr">
        <is>
          <t>D2. No es suficiente la asignación del rubro presupuestal para la ejecución de las actividades del proceso.</t>
        </is>
      </c>
      <c r="C10" s="160" t="n">
        <v>1</v>
      </c>
      <c r="D10" s="161" t="n">
        <v>3</v>
      </c>
      <c r="E10" s="161" t="n">
        <v>2</v>
      </c>
      <c r="F10" s="161" t="n">
        <v>4</v>
      </c>
      <c r="G10" s="161" t="n">
        <v>2</v>
      </c>
      <c r="H10" s="161" t="n">
        <v>4</v>
      </c>
      <c r="I10" s="161" t="n">
        <v>5</v>
      </c>
      <c r="J10" s="161" t="n">
        <v>1</v>
      </c>
      <c r="K10" s="161" t="n">
        <v>1</v>
      </c>
      <c r="L10" s="161" t="n">
        <v>1</v>
      </c>
      <c r="M10" s="161" t="n">
        <v>4</v>
      </c>
      <c r="N10" s="162">
        <f>SUM(D10:M10)</f>
        <v/>
      </c>
      <c r="O10" s="163">
        <f>+SUMPRODUCT(D$8:M$8,D10:M10)/5</f>
        <v/>
      </c>
      <c r="P10" s="164">
        <f>IF(O10&lt;=0.6,"BAJO IMPACTO",IF(O10&lt;=0.8,"MEDIO IMPACTO RECOMENDABLE EVALUARLO EN EL RIESGO",IF(O10&lt;=1,"ALTO IMPACTO OBLIGATORIO ARTICULARLA A UNO DE LOS RIESGOS")))</f>
        <v/>
      </c>
    </row>
    <row r="11" ht="33" customHeight="1">
      <c r="A11" s="15" t="n"/>
      <c r="B11" s="159" t="inlineStr">
        <is>
          <t>D3. Falta de lineamientos para la Administración (comercialización, desintegración y/o renovación) del parque automotor.</t>
        </is>
      </c>
      <c r="C11" s="160" t="n">
        <v>1</v>
      </c>
      <c r="D11" s="161" t="n">
        <v>2</v>
      </c>
      <c r="E11" s="161" t="n">
        <v>1</v>
      </c>
      <c r="F11" s="161" t="n">
        <v>4</v>
      </c>
      <c r="G11" s="161" t="n">
        <v>1</v>
      </c>
      <c r="H11" s="161" t="n">
        <v>4</v>
      </c>
      <c r="I11" s="161" t="n">
        <v>3</v>
      </c>
      <c r="J11" s="161" t="n">
        <v>1</v>
      </c>
      <c r="K11" s="161" t="n">
        <v>1</v>
      </c>
      <c r="L11" s="161" t="n">
        <v>1</v>
      </c>
      <c r="M11" s="161" t="n">
        <v>1</v>
      </c>
      <c r="N11" s="162">
        <f>SUM(D11:M11)</f>
        <v/>
      </c>
      <c r="O11" s="163">
        <f>+SUMPRODUCT(D$8:M$8,D11:M11)/5</f>
        <v/>
      </c>
      <c r="P11" s="164">
        <f>IF(O11&lt;=0.6,"BAJO IMPACTO",IF(O11&lt;=0.8,"MEDIO IMPACTO RECOMENDABLE EVALUARLO EN EL RIESGO",IF(O11&lt;=1,"ALTO IMPACTO OBLIGATORIO ARTICULARLA A UNO DE LOS RIESGOS")))</f>
        <v/>
      </c>
    </row>
    <row r="12" ht="33" customHeight="1">
      <c r="A12" s="15" t="n"/>
      <c r="B12" s="159" t="inlineStr">
        <is>
          <t xml:space="preserve">D4. Desconocimiento de la totalidad de los bienes de propiedad de la Universidad. </t>
        </is>
      </c>
      <c r="C12" s="160" t="n">
        <v>1</v>
      </c>
      <c r="D12" s="161" t="n">
        <v>3</v>
      </c>
      <c r="E12" s="161" t="n">
        <v>2</v>
      </c>
      <c r="F12" s="161" t="n">
        <v>5</v>
      </c>
      <c r="G12" s="161" t="n">
        <v>1</v>
      </c>
      <c r="H12" s="161" t="n">
        <v>5</v>
      </c>
      <c r="I12" s="161" t="n">
        <v>4</v>
      </c>
      <c r="J12" s="161" t="n">
        <v>1</v>
      </c>
      <c r="K12" s="161" t="n">
        <v>1</v>
      </c>
      <c r="L12" s="161" t="n">
        <v>1</v>
      </c>
      <c r="M12" s="161" t="n">
        <v>1</v>
      </c>
      <c r="N12" s="162">
        <f>SUM(D12:M12)</f>
        <v/>
      </c>
      <c r="O12" s="163">
        <f>+SUMPRODUCT(D$8:M$8,D12:M12)/5</f>
        <v/>
      </c>
      <c r="P12" s="164">
        <f>IF(O12&lt;=0.6,"BAJO IMPACTO",IF(O12&lt;=0.8,"MEDIO IMPACTO RECOMENDABLE EVALUARLO EN EL RIESGO",IF(O12&lt;=1,"ALTO IMPACTO OBLIGATORIO ARTICULARLA A UNO DE LOS RIESGOS")))</f>
        <v/>
      </c>
    </row>
    <row r="13" ht="33" customHeight="1">
      <c r="A13" s="15" t="n"/>
      <c r="B13" s="159" t="inlineStr">
        <is>
          <t>D5. Personal Insuficiente y no remunerado de acuerdo a su perfil para las actividades del Proceso.</t>
        </is>
      </c>
      <c r="C13" s="160" t="n">
        <v>1</v>
      </c>
      <c r="D13" s="161" t="n">
        <v>1</v>
      </c>
      <c r="E13" s="161" t="n">
        <v>1</v>
      </c>
      <c r="F13" s="161" t="n">
        <v>4</v>
      </c>
      <c r="G13" s="161" t="n">
        <v>2</v>
      </c>
      <c r="H13" s="161" t="n">
        <v>3</v>
      </c>
      <c r="I13" s="161" t="n">
        <v>3</v>
      </c>
      <c r="J13" s="161" t="n">
        <v>2</v>
      </c>
      <c r="K13" s="161" t="n">
        <v>1</v>
      </c>
      <c r="L13" s="161" t="n">
        <v>1</v>
      </c>
      <c r="M13" s="161" t="n">
        <v>2</v>
      </c>
      <c r="N13" s="162">
        <f>SUM(D13:M13)</f>
        <v/>
      </c>
      <c r="O13" s="163">
        <f>+SUMPRODUCT(D$8:M$8,D13:M13)/5</f>
        <v/>
      </c>
      <c r="P13" s="164">
        <f>IF(O13&lt;=0.6,"BAJO IMPACTO",IF(O13&lt;=0.8,"MEDIO IMPACTO RECOMENDABLE EVALUARLO EN EL RIESGO",IF(O13&lt;=1,"ALTO IMPACTO OBLIGATORIO ARTICULARLA A UNO DE LOS RIESGOS")))</f>
        <v/>
      </c>
    </row>
    <row r="14" hidden="1" ht="33" customHeight="1">
      <c r="A14" s="15" t="n"/>
      <c r="B14" s="159" t="inlineStr">
        <is>
          <t>D6. El Modelo y los tiempos de contratación directa de la Universidad son demasiado cortos, afectando la Institucionalidad.</t>
        </is>
      </c>
      <c r="C14" s="160" t="n">
        <v>0</v>
      </c>
      <c r="D14" s="161" t="n"/>
      <c r="E14" s="161" t="n"/>
      <c r="F14" s="161" t="n"/>
      <c r="G14" s="161" t="n"/>
      <c r="H14" s="161" t="n"/>
      <c r="I14" s="161" t="n"/>
      <c r="J14" s="161" t="n"/>
      <c r="K14" s="161" t="n"/>
      <c r="L14" s="161" t="n"/>
      <c r="M14" s="161" t="n"/>
      <c r="N14" s="162">
        <f>SUM(D14:M14)</f>
        <v/>
      </c>
      <c r="O14" s="163">
        <f>+SUMPRODUCT(D$8:M$8,D14:M14)/5</f>
        <v/>
      </c>
      <c r="P14" s="164">
        <f>IF(O14&lt;=0.6,"BAJO IMPACTO",IF(O14&lt;=0.8,"MEDIO IMPACTO RECOMENDABLE EVALUARLO EN EL RIESGO",IF(O14&lt;=1,"ALTO IMPACTO OBLIGATORIO ARTICULARLA A UNO DE LOS RIESGOS")))</f>
        <v/>
      </c>
    </row>
    <row r="15" ht="33" customHeight="1">
      <c r="A15" s="15" t="n"/>
      <c r="B15" s="159" t="inlineStr">
        <is>
          <t>D7. Falta de mecanismos que permitan la localización permanente del parque automotor a disposición de la Comunidad Universitaria.</t>
        </is>
      </c>
      <c r="C15" s="160" t="n">
        <v>1</v>
      </c>
      <c r="D15" s="161" t="n">
        <v>1</v>
      </c>
      <c r="E15" s="161" t="n">
        <v>1</v>
      </c>
      <c r="F15" s="161" t="n">
        <v>5</v>
      </c>
      <c r="G15" s="161" t="n">
        <v>1</v>
      </c>
      <c r="H15" s="161" t="n">
        <v>5</v>
      </c>
      <c r="I15" s="161" t="n">
        <v>5</v>
      </c>
      <c r="J15" s="161" t="n">
        <v>1</v>
      </c>
      <c r="K15" s="161" t="n">
        <v>1</v>
      </c>
      <c r="L15" s="161" t="n">
        <v>1</v>
      </c>
      <c r="M15" s="161" t="n">
        <v>1</v>
      </c>
      <c r="N15" s="162">
        <f>SUM(D15:M15)</f>
        <v/>
      </c>
      <c r="O15" s="163">
        <f>+SUMPRODUCT(D$8:M$8,D15:M15)/5</f>
        <v/>
      </c>
      <c r="P15" s="164">
        <f>IF(O15&lt;=0.6,"BAJO IMPACTO",IF(O15&lt;=0.8,"MEDIO IMPACTO RECOMENDABLE EVALUARLO EN EL RIESGO",IF(O15&lt;=1,"ALTO IMPACTO OBLIGATORIO ARTICULARLA A UNO DE LOS RIESGOS")))</f>
        <v/>
      </c>
    </row>
    <row r="16" ht="33" customHeight="1">
      <c r="A16" s="15" t="n"/>
      <c r="B16" s="159" t="inlineStr">
        <is>
          <t xml:space="preserve">D8. La información remitida por los procesos en ocasiones no cumple de manera completa, por falta de planificación causando reprocesos en las  actividades. </t>
        </is>
      </c>
      <c r="C16" s="160" t="n">
        <v>1</v>
      </c>
      <c r="D16" s="161" t="n">
        <v>4</v>
      </c>
      <c r="E16" s="161" t="n">
        <v>4</v>
      </c>
      <c r="F16" s="161" t="n">
        <v>4</v>
      </c>
      <c r="G16" s="161" t="n">
        <v>2</v>
      </c>
      <c r="H16" s="161" t="n">
        <v>4</v>
      </c>
      <c r="I16" s="161" t="n">
        <v>5</v>
      </c>
      <c r="J16" s="161" t="n">
        <v>2</v>
      </c>
      <c r="K16" s="161" t="n">
        <v>2</v>
      </c>
      <c r="L16" s="161" t="n">
        <v>1</v>
      </c>
      <c r="M16" s="161" t="n">
        <v>2</v>
      </c>
      <c r="N16" s="162">
        <f>SUM(D16:M16)</f>
        <v/>
      </c>
      <c r="O16" s="163">
        <f>+SUMPRODUCT(D$8:M$8,D16:M16)/5</f>
        <v/>
      </c>
      <c r="P16" s="164">
        <f>IF(O16&lt;=0.6,"BAJO IMPACTO",IF(O16&lt;=0.8,"MEDIO IMPACTO RECOMENDABLE EVALUARLO EN EL RIESGO",IF(O16&lt;=1,"ALTO IMPACTO OBLIGATORIO ARTICULARLA A UNO DE LOS RIESGOS")))</f>
        <v/>
      </c>
    </row>
    <row r="17" ht="33" customHeight="1">
      <c r="A17" s="15" t="n"/>
      <c r="B17" s="159" t="inlineStr">
        <is>
          <t xml:space="preserve">D9. Falta de seguimiento a la ejecución contractual por parte del supervisor. </t>
        </is>
      </c>
      <c r="C17" s="160" t="n">
        <v>1</v>
      </c>
      <c r="D17" s="161" t="n">
        <v>5</v>
      </c>
      <c r="E17" s="161" t="n">
        <v>2</v>
      </c>
      <c r="F17" s="161" t="n">
        <v>4</v>
      </c>
      <c r="G17" s="161" t="n">
        <v>5</v>
      </c>
      <c r="H17" s="161" t="n">
        <v>4</v>
      </c>
      <c r="I17" s="161" t="n">
        <v>3</v>
      </c>
      <c r="J17" s="161" t="n">
        <v>1</v>
      </c>
      <c r="K17" s="161" t="n">
        <v>1</v>
      </c>
      <c r="L17" s="161" t="n">
        <v>1</v>
      </c>
      <c r="M17" s="161" t="n">
        <v>1</v>
      </c>
      <c r="N17" s="162">
        <f>SUM(D17:M17)</f>
        <v/>
      </c>
      <c r="O17" s="163">
        <f>+SUMPRODUCT(D$8:M$8,D17:M17)/5</f>
        <v/>
      </c>
      <c r="P17" s="164">
        <f>IF(O17&lt;=0.6,"BAJO IMPACTO",IF(O17&lt;=0.8,"MEDIO IMPACTO RECOMENDABLE EVALUARLO EN EL RIESGO",IF(O17&lt;=1,"ALTO IMPACTO OBLIGATORIO ARTICULARLA A UNO DE LOS RIESGOS")))</f>
        <v/>
      </c>
    </row>
    <row r="18" ht="33" customHeight="1">
      <c r="A18" s="15" t="n"/>
      <c r="B18" s="159" t="inlineStr">
        <is>
          <t>D10. Falta de Conciliaciones entre Almacén y contabilidad.</t>
        </is>
      </c>
      <c r="C18" s="160" t="n">
        <v>1</v>
      </c>
      <c r="D18" s="161" t="n">
        <v>5</v>
      </c>
      <c r="E18" s="161" t="n">
        <v>3</v>
      </c>
      <c r="F18" s="161" t="n">
        <v>5</v>
      </c>
      <c r="G18" s="161" t="n">
        <v>1</v>
      </c>
      <c r="H18" s="161" t="n">
        <v>4</v>
      </c>
      <c r="I18" s="161" t="n">
        <v>4</v>
      </c>
      <c r="J18" s="161" t="n">
        <v>1</v>
      </c>
      <c r="K18" s="161" t="n">
        <v>1</v>
      </c>
      <c r="L18" s="161" t="n">
        <v>1</v>
      </c>
      <c r="M18" s="161" t="n">
        <v>1</v>
      </c>
      <c r="N18" s="162">
        <f>SUM(D18:M18)</f>
        <v/>
      </c>
      <c r="O18" s="163">
        <f>+SUMPRODUCT(D$8:M$8,D18:M18)/5</f>
        <v/>
      </c>
      <c r="P18" s="164">
        <f>IF(O18&lt;=0.6,"BAJO IMPACTO",IF(O18&lt;=0.8,"MEDIO IMPACTO RECOMENDABLE EVALUARLO EN EL RIESGO",IF(O18&lt;=1,"ALTO IMPACTO OBLIGATORIO ARTICULARLA A UNO DE LOS RIESGOS")))</f>
        <v/>
      </c>
    </row>
    <row r="19" ht="33" customHeight="1">
      <c r="A19" s="15" t="n"/>
      <c r="B19" s="159" t="inlineStr">
        <is>
          <t>D11. Falta de espacios físicos para el adecuado almacenaje del archivo documental y los elementos o productos con los que cuenta el proceso.</t>
        </is>
      </c>
      <c r="C19" s="160" t="n">
        <v>1</v>
      </c>
      <c r="D19" s="161" t="n">
        <v>2</v>
      </c>
      <c r="E19" s="161" t="n">
        <v>2</v>
      </c>
      <c r="F19" s="161" t="n">
        <v>3</v>
      </c>
      <c r="G19" s="161" t="n">
        <v>2</v>
      </c>
      <c r="H19" s="161" t="n">
        <v>3</v>
      </c>
      <c r="I19" s="161" t="n">
        <v>4</v>
      </c>
      <c r="J19" s="161" t="n">
        <v>2</v>
      </c>
      <c r="K19" s="161" t="n">
        <v>1</v>
      </c>
      <c r="L19" s="161" t="n">
        <v>1</v>
      </c>
      <c r="M19" s="161" t="n">
        <v>1</v>
      </c>
      <c r="N19" s="162">
        <f>SUM(D19:M19)</f>
        <v/>
      </c>
      <c r="O19" s="163">
        <f>+SUMPRODUCT(D$8:M$8,D19:M19)/5</f>
        <v/>
      </c>
      <c r="P19" s="164">
        <f>IF(O19&lt;=0.6,"BAJO IMPACTO",IF(O19&lt;=0.8,"MEDIO IMPACTO RECOMENDABLE EVALUARLO EN EL RIESGO",IF(O19&lt;=1,"ALTO IMPACTO OBLIGATORIO ARTICULARLA A UNO DE LOS RIESGOS")))</f>
        <v/>
      </c>
    </row>
    <row r="20" ht="33" customHeight="1">
      <c r="A20" s="15" t="n"/>
      <c r="B20" s="159" t="inlineStr">
        <is>
          <t xml:space="preserve">D12. Mala clasificación de los bienes durante el procedimiento contable. </t>
        </is>
      </c>
      <c r="C20" s="160" t="n">
        <v>1</v>
      </c>
      <c r="D20" s="161" t="n">
        <v>4</v>
      </c>
      <c r="E20" s="161" t="n">
        <v>2</v>
      </c>
      <c r="F20" s="161" t="n">
        <v>5</v>
      </c>
      <c r="G20" s="161" t="n">
        <v>3</v>
      </c>
      <c r="H20" s="161" t="n">
        <v>4</v>
      </c>
      <c r="I20" s="161" t="n">
        <v>3</v>
      </c>
      <c r="J20" s="161" t="n">
        <v>1</v>
      </c>
      <c r="K20" s="161" t="n">
        <v>1</v>
      </c>
      <c r="L20" s="161" t="n">
        <v>1</v>
      </c>
      <c r="M20" s="161" t="n">
        <v>1</v>
      </c>
      <c r="N20" s="162">
        <f>SUM(D20:M20)</f>
        <v/>
      </c>
      <c r="O20" s="163">
        <f>+SUMPRODUCT(D$8:M$8,D20:M20)/5</f>
        <v/>
      </c>
      <c r="P20" s="164">
        <f>IF(O20&lt;=0.6,"BAJO IMPACTO",IF(O20&lt;=0.8,"MEDIO IMPACTO RECOMENDABLE EVALUARLO EN EL RIESGO",IF(O20&lt;=1,"ALTO IMPACTO OBLIGATORIO ARTICULARLA A UNO DE LOS RIESGOS")))</f>
        <v/>
      </c>
    </row>
    <row r="21" ht="33" customHeight="1">
      <c r="A21" s="15" t="n"/>
      <c r="B21" s="159" t="inlineStr">
        <is>
          <t>D13. Registro no oportuno de los ingresos por las diferentes modalidades (servicios, bienes, insumos).</t>
        </is>
      </c>
      <c r="C21" s="160" t="n">
        <v>1</v>
      </c>
      <c r="D21" s="161" t="n">
        <v>2</v>
      </c>
      <c r="E21" s="161" t="n">
        <v>2</v>
      </c>
      <c r="F21" s="161" t="n">
        <v>5</v>
      </c>
      <c r="G21" s="161" t="n">
        <v>4</v>
      </c>
      <c r="H21" s="161" t="n">
        <v>4</v>
      </c>
      <c r="I21" s="161" t="n">
        <v>4</v>
      </c>
      <c r="J21" s="161" t="n">
        <v>1</v>
      </c>
      <c r="K21" s="161" t="n">
        <v>1</v>
      </c>
      <c r="L21" s="161" t="n">
        <v>1</v>
      </c>
      <c r="M21" s="161" t="n">
        <v>1</v>
      </c>
      <c r="N21" s="162">
        <f>SUM(D21:M21)</f>
        <v/>
      </c>
      <c r="O21" s="163">
        <f>+SUMPRODUCT(D$8:M$8,D21:M21)/5</f>
        <v/>
      </c>
      <c r="P21" s="164">
        <f>IF(O21&lt;=0.6,"BAJO IMPACTO",IF(O21&lt;=0.8,"MEDIO IMPACTO RECOMENDABLE EVALUARLO EN EL RIESGO",IF(O21&lt;=1,"ALTO IMPACTO OBLIGATORIO ARTICULARLA A UNO DE LOS RIESGOS")))</f>
        <v/>
      </c>
    </row>
    <row r="22" hidden="1" ht="33" customHeight="1">
      <c r="A22" s="15" t="n"/>
      <c r="B22" s="159" t="inlineStr">
        <is>
          <t>A. Fallas del contratista y/o interventor durante la ejecución de la orden contractual o contrato.</t>
        </is>
      </c>
      <c r="C22" s="160" t="n">
        <v>0</v>
      </c>
      <c r="D22" s="161" t="n">
        <v>4</v>
      </c>
      <c r="E22" s="161" t="n">
        <v>3</v>
      </c>
      <c r="F22" s="161" t="n">
        <v>4</v>
      </c>
      <c r="G22" s="161" t="n">
        <v>5</v>
      </c>
      <c r="H22" s="161" t="n">
        <v>4</v>
      </c>
      <c r="I22" s="161" t="n">
        <v>4</v>
      </c>
      <c r="J22" s="161" t="n">
        <v>2</v>
      </c>
      <c r="K22" s="161" t="n">
        <v>4</v>
      </c>
      <c r="L22" s="161" t="n">
        <v>1</v>
      </c>
      <c r="M22" s="161" t="n">
        <v>1</v>
      </c>
      <c r="N22" s="162">
        <f>SUM(D22:M22)</f>
        <v/>
      </c>
      <c r="O22" s="163">
        <f>+SUMPRODUCT(D$8:M$8,D22:M22)/5</f>
        <v/>
      </c>
      <c r="P22" s="164">
        <f>IF(O22&lt;=0.6,"BAJO IMPACTO",IF(O22&lt;=0.8,"MEDIO IMPACTO RECOMENDABLE EVALUARLO EN EL RIESGO",IF(O22&lt;=1,"ALTO IMPACTO OBLIGATORIO ARTICULARLA A UNO DE LOS RIESGOS")))</f>
        <v/>
      </c>
    </row>
    <row r="23" hidden="1" ht="33" customHeight="1">
      <c r="A23" s="15" t="n"/>
      <c r="B23" s="159" t="inlineStr">
        <is>
          <t>D15. Falta de un proceso eficiente de inspección que permita garantizar el funcionamiento de la Planta Física.</t>
        </is>
      </c>
      <c r="C23" s="160" t="n">
        <v>0</v>
      </c>
      <c r="D23" s="161" t="n">
        <v>2</v>
      </c>
      <c r="E23" s="161" t="n">
        <v>2</v>
      </c>
      <c r="F23" s="161" t="n">
        <v>3</v>
      </c>
      <c r="G23" s="161" t="n">
        <v>2</v>
      </c>
      <c r="H23" s="161" t="n">
        <v>4</v>
      </c>
      <c r="I23" s="161" t="n">
        <v>4</v>
      </c>
      <c r="J23" s="161" t="n">
        <v>2</v>
      </c>
      <c r="K23" s="161" t="n">
        <v>1</v>
      </c>
      <c r="L23" s="161" t="n">
        <v>1</v>
      </c>
      <c r="M23" s="161" t="n">
        <v>3</v>
      </c>
      <c r="N23" s="162">
        <f>SUM(D23:M23)</f>
        <v/>
      </c>
      <c r="O23" s="163">
        <f>+SUMPRODUCT(D$8:M$8,D23:M23)/5</f>
        <v/>
      </c>
      <c r="P23" s="164">
        <f>IF(O23&lt;=0.6,"BAJO IMPACTO",IF(O23&lt;=0.8,"MEDIO IMPACTO RECOMENDABLE EVALUARLO EN EL RIESGO",IF(O23&lt;=1,"ALTO IMPACTO OBLIGATORIO ARTICULARLA A UNO DE LOS RIESGOS")))</f>
        <v/>
      </c>
    </row>
    <row r="24" ht="33" customHeight="1">
      <c r="A24" s="15" t="n"/>
      <c r="B24" s="159" t="inlineStr">
        <is>
          <t>D16. Traslado de elementos devolutivos sin la debida comunicación con Almacén (ABSr037).</t>
        </is>
      </c>
      <c r="C24" s="160" t="n">
        <v>1</v>
      </c>
      <c r="D24" s="161" t="n">
        <v>1</v>
      </c>
      <c r="E24" s="161" t="n">
        <v>1</v>
      </c>
      <c r="F24" s="161" t="n">
        <v>5</v>
      </c>
      <c r="G24" s="161" t="n">
        <v>1</v>
      </c>
      <c r="H24" s="161" t="n">
        <v>3</v>
      </c>
      <c r="I24" s="161" t="n">
        <v>5</v>
      </c>
      <c r="J24" s="161" t="n">
        <v>1</v>
      </c>
      <c r="K24" s="161" t="n">
        <v>1</v>
      </c>
      <c r="L24" s="161" t="n">
        <v>1</v>
      </c>
      <c r="M24" s="161" t="n">
        <v>1</v>
      </c>
      <c r="N24" s="162">
        <f>SUM(D24:M24)</f>
        <v/>
      </c>
      <c r="O24" s="163">
        <f>+SUMPRODUCT(D$8:M$8,D24:M24)/5</f>
        <v/>
      </c>
      <c r="P24" s="164">
        <f>IF(O24&lt;=0.6,"BAJO IMPACTO",IF(O24&lt;=0.8,"MEDIO IMPACTO RECOMENDABLE EVALUARLO EN EL RIESGO",IF(O24&lt;=1,"ALTO IMPACTO OBLIGATORIO ARTICULARLA A UNO DE LOS RIESGOS")))</f>
        <v/>
      </c>
    </row>
    <row r="25" ht="33" customHeight="1">
      <c r="A25" s="15" t="n"/>
      <c r="B25" s="159" t="inlineStr">
        <is>
          <t>D17. Fallas en la inspección de la Planta Física por lo cual se alimenta el Cronograma de Mantenimiento de la misma.</t>
        </is>
      </c>
      <c r="C25" s="160" t="n">
        <v>1</v>
      </c>
      <c r="D25" s="161" t="n">
        <v>1</v>
      </c>
      <c r="E25" s="161" t="n">
        <v>1</v>
      </c>
      <c r="F25" s="161" t="n">
        <v>4</v>
      </c>
      <c r="G25" s="161" t="n">
        <v>2</v>
      </c>
      <c r="H25" s="161" t="n">
        <v>4</v>
      </c>
      <c r="I25" s="161" t="n">
        <v>5</v>
      </c>
      <c r="J25" s="161" t="n">
        <v>1</v>
      </c>
      <c r="K25" s="161" t="n">
        <v>1</v>
      </c>
      <c r="L25" s="161" t="n">
        <v>1</v>
      </c>
      <c r="M25" s="161" t="n">
        <v>3</v>
      </c>
      <c r="N25" s="162">
        <f>SUM(D25:M25)</f>
        <v/>
      </c>
      <c r="O25" s="163">
        <f>+SUMPRODUCT(D$8:M$8,D25:M25)/5</f>
        <v/>
      </c>
      <c r="P25" s="164">
        <f>IF(O25&lt;=0.6,"BAJO IMPACTO",IF(O25&lt;=0.8,"MEDIO IMPACTO RECOMENDABLE EVALUARLO EN EL RIESGO",IF(O25&lt;=1,"ALTO IMPACTO OBLIGATORIO ARTICULARLA A UNO DE LOS RIESGOS")))</f>
        <v/>
      </c>
    </row>
    <row r="26" ht="33" customHeight="1">
      <c r="A26" s="15" t="n"/>
      <c r="B26" s="159" t="inlineStr">
        <is>
          <t>D18. Falta de competencia e idoneidad por parte de algunos supervisores.</t>
        </is>
      </c>
      <c r="C26" s="160" t="n">
        <v>1</v>
      </c>
      <c r="D26" s="161" t="n">
        <v>5</v>
      </c>
      <c r="E26" s="161" t="n">
        <v>1</v>
      </c>
      <c r="F26" s="161" t="n">
        <v>4</v>
      </c>
      <c r="G26" s="161" t="n">
        <v>5</v>
      </c>
      <c r="H26" s="161" t="n">
        <v>3</v>
      </c>
      <c r="I26" s="161" t="n">
        <v>3</v>
      </c>
      <c r="J26" s="161" t="n">
        <v>2</v>
      </c>
      <c r="K26" s="161" t="n">
        <v>1</v>
      </c>
      <c r="L26" s="161" t="n">
        <v>1</v>
      </c>
      <c r="M26" s="161" t="n">
        <v>1</v>
      </c>
      <c r="N26" s="162">
        <f>SUM(D26:M26)</f>
        <v/>
      </c>
      <c r="O26" s="163">
        <f>+SUMPRODUCT(D$8:M$8,D26:M26)/5</f>
        <v/>
      </c>
      <c r="P26" s="164">
        <f>IF(O26&lt;=0.6,"BAJO IMPACTO",IF(O26&lt;=0.8,"MEDIO IMPACTO RECOMENDABLE EVALUARLO EN EL RIESGO",IF(O26&lt;=1,"ALTO IMPACTO OBLIGATORIO ARTICULARLA A UNO DE LOS RIESGOS")))</f>
        <v/>
      </c>
    </row>
    <row r="27" ht="33" customHeight="1">
      <c r="A27" s="15" t="n"/>
      <c r="B27" s="159" t="inlineStr">
        <is>
          <t>D19. Carencia de una cultura de autocontrol en la custodia y manejo de la información.</t>
        </is>
      </c>
      <c r="C27" s="160" t="n">
        <v>1</v>
      </c>
      <c r="D27" s="161" t="n">
        <v>2</v>
      </c>
      <c r="E27" s="161" t="n">
        <v>2</v>
      </c>
      <c r="F27" s="161" t="n">
        <v>4</v>
      </c>
      <c r="G27" s="161" t="n">
        <v>3</v>
      </c>
      <c r="H27" s="161" t="n">
        <v>4</v>
      </c>
      <c r="I27" s="161" t="n">
        <v>4</v>
      </c>
      <c r="J27" s="161" t="n">
        <v>2</v>
      </c>
      <c r="K27" s="161" t="n">
        <v>1</v>
      </c>
      <c r="L27" s="161" t="n">
        <v>1</v>
      </c>
      <c r="M27" s="161" t="n">
        <v>1</v>
      </c>
      <c r="N27" s="162">
        <f>SUM(D27:M27)</f>
        <v/>
      </c>
      <c r="O27" s="163">
        <f>+SUMPRODUCT(D$8:M$8,D27:M27)/5</f>
        <v/>
      </c>
      <c r="P27" s="164">
        <f>IF(O27&lt;=0.6,"BAJO IMPACTO",IF(O27&lt;=0.8,"MEDIO IMPACTO RECOMENDABLE EVALUARLO EN EL RIESGO",IF(O27&lt;=1,"ALTO IMPACTO OBLIGATORIO ARTICULARLA A UNO DE LOS RIESGOS")))</f>
        <v/>
      </c>
    </row>
    <row r="28" ht="33" customHeight="1">
      <c r="A28" s="15" t="n"/>
      <c r="B28" s="159" t="inlineStr">
        <is>
          <t>D20. Falta de verificación por parte de almacén en el proceso de disposición final de los elementos institucionales.</t>
        </is>
      </c>
      <c r="C28" s="160" t="n">
        <v>1</v>
      </c>
      <c r="D28" s="161" t="n">
        <v>4</v>
      </c>
      <c r="E28" s="161" t="n">
        <v>2</v>
      </c>
      <c r="F28" s="161" t="n">
        <v>3</v>
      </c>
      <c r="G28" s="161" t="n">
        <v>1</v>
      </c>
      <c r="H28" s="161" t="n">
        <v>5</v>
      </c>
      <c r="I28" s="161" t="n">
        <v>2</v>
      </c>
      <c r="J28" s="161" t="n">
        <v>1</v>
      </c>
      <c r="K28" s="161" t="n">
        <v>1</v>
      </c>
      <c r="L28" s="161" t="n">
        <v>1</v>
      </c>
      <c r="M28" s="161" t="n">
        <v>1</v>
      </c>
      <c r="N28" s="162">
        <f>SUM(D28:M28)</f>
        <v/>
      </c>
      <c r="O28" s="163">
        <f>+SUMPRODUCT(D$8:M$8,D28:M28)/5</f>
        <v/>
      </c>
      <c r="P28" s="164">
        <f>IF(O28&lt;=0.6,"BAJO IMPACTO",IF(O28&lt;=0.8,"MEDIO IMPACTO RECOMENDABLE EVALUARLO EN EL RIESGO",IF(O28&lt;=1,"ALTO IMPACTO OBLIGATORIO ARTICULARLA A UNO DE LOS RIESGOS")))</f>
        <v/>
      </c>
    </row>
    <row r="29" hidden="1" ht="33" customHeight="1">
      <c r="A29" s="15" t="n"/>
      <c r="B29" s="159" t="inlineStr">
        <is>
          <t xml:space="preserve">D21. Fallas en la verificación de los elementos a entregar a cargo de un funcionario que quiera entregar los mismos.  </t>
        </is>
      </c>
      <c r="C29" s="160" t="n">
        <v>0</v>
      </c>
      <c r="D29" s="161" t="n"/>
      <c r="E29" s="161" t="n"/>
      <c r="F29" s="161" t="n"/>
      <c r="G29" s="161" t="n"/>
      <c r="H29" s="161" t="n"/>
      <c r="I29" s="161" t="n"/>
      <c r="J29" s="161" t="n"/>
      <c r="K29" s="161" t="n"/>
      <c r="L29" s="161" t="n"/>
      <c r="M29" s="161" t="n"/>
      <c r="N29" s="162">
        <f>SUM(D29:M29)</f>
        <v/>
      </c>
      <c r="O29" s="163">
        <f>+SUMPRODUCT(D$8:M$8,D29:M29)/5</f>
        <v/>
      </c>
      <c r="P29" s="164">
        <f>IF(O29&lt;=0.6,"BAJO IMPACTO",IF(O29&lt;=0.8,"MEDIO IMPACTO RECOMENDABLE EVALUARLO EN EL RIESGO",IF(O29&lt;=1,"ALTO IMPACTO OBLIGATORIO ARTICULARLA A UNO DE LOS RIESGOS")))</f>
        <v/>
      </c>
    </row>
    <row r="30" ht="33" customHeight="1">
      <c r="A30" s="15" t="n"/>
      <c r="B30" s="159" t="inlineStr">
        <is>
          <t xml:space="preserve">D22. No informar oportunamente cuando se presentan casos de perdida y/o daños de elementos devolutivos. </t>
        </is>
      </c>
      <c r="C30" s="160" t="n">
        <v>1</v>
      </c>
      <c r="D30" s="161" t="n">
        <v>4</v>
      </c>
      <c r="E30" s="161" t="n">
        <v>2</v>
      </c>
      <c r="F30" s="161" t="n">
        <v>5</v>
      </c>
      <c r="G30" s="161" t="n">
        <v>1</v>
      </c>
      <c r="H30" s="161" t="n">
        <v>4</v>
      </c>
      <c r="I30" s="161" t="n">
        <v>3</v>
      </c>
      <c r="J30" s="161" t="n">
        <v>1</v>
      </c>
      <c r="K30" s="161" t="n">
        <v>1</v>
      </c>
      <c r="L30" s="161" t="n">
        <v>1</v>
      </c>
      <c r="M30" s="161" t="n">
        <v>1</v>
      </c>
      <c r="N30" s="162">
        <f>SUM(D30:M30)</f>
        <v/>
      </c>
      <c r="O30" s="163">
        <f>+SUMPRODUCT(D$8:M$8,D30:M30)/5</f>
        <v/>
      </c>
      <c r="P30" s="164">
        <f>IF(O30&lt;=0.6,"BAJO IMPACTO",IF(O30&lt;=0.8,"MEDIO IMPACTO RECOMENDABLE EVALUARLO EN EL RIESGO",IF(O30&lt;=1,"ALTO IMPACTO OBLIGATORIO ARTICULARLA A UNO DE LOS RIESGOS")))</f>
        <v/>
      </c>
    </row>
    <row r="31" ht="33" customHeight="1">
      <c r="A31" s="15" t="n"/>
      <c r="B31" s="159" t="inlineStr">
        <is>
          <t>D23. Demora en la entrega de los elementos devolutivos por parte del Responsable del inventario, por falta de control de los elementos según formato (ABSF037) .</t>
        </is>
      </c>
      <c r="C31" s="160" t="n">
        <v>1</v>
      </c>
      <c r="D31" s="161" t="n">
        <v>2</v>
      </c>
      <c r="E31" s="161" t="n">
        <v>1</v>
      </c>
      <c r="F31" s="161" t="n">
        <v>5</v>
      </c>
      <c r="G31" s="161" t="n">
        <v>1</v>
      </c>
      <c r="H31" s="161" t="n">
        <v>4</v>
      </c>
      <c r="I31" s="161" t="n">
        <v>3</v>
      </c>
      <c r="J31" s="161" t="n">
        <v>1</v>
      </c>
      <c r="K31" s="161" t="n">
        <v>1</v>
      </c>
      <c r="L31" s="161" t="n">
        <v>1</v>
      </c>
      <c r="M31" s="161" t="n">
        <v>1</v>
      </c>
      <c r="N31" s="162">
        <f>SUM(D31:M31)</f>
        <v/>
      </c>
      <c r="O31" s="163">
        <f>+SUMPRODUCT(D$8:M$8,D31:M31)/5</f>
        <v/>
      </c>
      <c r="P31" s="164">
        <f>IF(O31&lt;=0.6,"BAJO IMPACTO",IF(O31&lt;=0.8,"MEDIO IMPACTO RECOMENDABLE EVALUARLO EN EL RIESGO",IF(O31&lt;=1,"ALTO IMPACTO OBLIGATORIO ARTICULARLA A UNO DE LOS RIESGOS")))</f>
        <v/>
      </c>
    </row>
    <row r="32" ht="33" customHeight="1">
      <c r="A32" s="15" t="n"/>
      <c r="B32" s="159" t="inlineStr">
        <is>
          <t>D24. Altos intervalos en los tiempos de respuesta de las áreas que intervienen en las etapas de planeación y el proceso pre – contractual, que demora la adquisición de bienes y servicios.</t>
        </is>
      </c>
      <c r="C32" s="160" t="n">
        <v>1</v>
      </c>
      <c r="D32" s="161" t="n">
        <v>1</v>
      </c>
      <c r="E32" s="161" t="n">
        <v>1</v>
      </c>
      <c r="F32" s="161" t="n">
        <v>5</v>
      </c>
      <c r="G32" s="161" t="n">
        <v>3</v>
      </c>
      <c r="H32" s="161" t="n">
        <v>4</v>
      </c>
      <c r="I32" s="161" t="n">
        <v>3</v>
      </c>
      <c r="J32" s="161" t="n">
        <v>1</v>
      </c>
      <c r="K32" s="161" t="n">
        <v>1</v>
      </c>
      <c r="L32" s="161" t="n">
        <v>1</v>
      </c>
      <c r="M32" s="161" t="n">
        <v>1</v>
      </c>
      <c r="N32" s="162">
        <f>SUM(D32:M32)</f>
        <v/>
      </c>
      <c r="O32" s="163">
        <f>+SUMPRODUCT(D$8:M$8,D32:M32)/5</f>
        <v/>
      </c>
      <c r="P32" s="164">
        <f>IF(O32&lt;=0.6,"BAJO IMPACTO",IF(O32&lt;=0.8,"MEDIO IMPACTO RECOMENDABLE EVALUARLO EN EL RIESGO",IF(O32&lt;=1,"ALTO IMPACTO OBLIGATORIO ARTICULARLA A UNO DE LOS RIESGOS")))</f>
        <v/>
      </c>
    </row>
    <row r="33" ht="17.25" customHeight="1">
      <c r="A33" s="15" t="n"/>
      <c r="B33" s="169" t="inlineStr">
        <is>
          <t>AMENAZAS</t>
        </is>
      </c>
      <c r="C33" s="170" t="n"/>
      <c r="D33" s="170" t="n"/>
      <c r="E33" s="170" t="n"/>
      <c r="F33" s="170" t="n"/>
      <c r="G33" s="170" t="n"/>
      <c r="H33" s="170" t="n"/>
      <c r="I33" s="170" t="n"/>
      <c r="J33" s="170" t="n"/>
      <c r="K33" s="170" t="n"/>
      <c r="L33" s="170" t="n"/>
      <c r="M33" s="170" t="n"/>
      <c r="N33" s="171" t="n"/>
      <c r="O33" s="171" t="n"/>
      <c r="P33" s="172" t="n"/>
    </row>
    <row r="34" ht="27.75" customHeight="1">
      <c r="A34" s="15" t="n"/>
      <c r="B34" s="165" t="inlineStr">
        <is>
          <t>A1. Se presentan casos de vandalismo y delincuencia que alteran el orden público afectando el desarrollo de las actividades.</t>
        </is>
      </c>
      <c r="C34" s="166" t="n">
        <v>1</v>
      </c>
      <c r="D34" s="168" t="n">
        <v>1</v>
      </c>
      <c r="E34" s="168" t="n">
        <v>2</v>
      </c>
      <c r="F34" s="168" t="n">
        <v>5</v>
      </c>
      <c r="G34" s="168" t="n">
        <v>1</v>
      </c>
      <c r="H34" s="168" t="n">
        <v>4</v>
      </c>
      <c r="I34" s="168" t="n">
        <v>4</v>
      </c>
      <c r="J34" s="168" t="n">
        <v>2</v>
      </c>
      <c r="K34" s="168" t="n">
        <v>1</v>
      </c>
      <c r="L34" s="168" t="n">
        <v>5</v>
      </c>
      <c r="M34" s="168" t="n">
        <v>1</v>
      </c>
      <c r="N34" s="173">
        <f>SUM(D34:M34)</f>
        <v/>
      </c>
      <c r="O34" s="163">
        <f>+SUMPRODUCT(D$8:M$8,D34:M34)/5</f>
        <v/>
      </c>
      <c r="P34" s="174">
        <f>IF(O34&lt;=0.6,"BAJO IMPACTO",IF(O34&lt;=0.8,"MEDIO IMPACTO RECOMENDABLE EVALUARLO EN EL RIESGO",IF(O34&lt;=1,"ALTO IMPACTO OBLIGATORIO ARTICULARLA A UNO DE LOS RIESGOS")))</f>
        <v/>
      </c>
    </row>
    <row r="35" ht="32.25" customHeight="1">
      <c r="A35" s="15" t="n"/>
      <c r="B35" s="165" t="inlineStr">
        <is>
          <t>A2.  La ejecución de las actividades del proceso pueden verse afectadas con la ocurrencia de desastres, fenómenos naturales y/o situaciones de afectación nacional.</t>
        </is>
      </c>
      <c r="C35" s="166" t="n">
        <v>1</v>
      </c>
      <c r="D35" s="168" t="n">
        <v>1</v>
      </c>
      <c r="E35" s="168" t="n">
        <v>2</v>
      </c>
      <c r="F35" s="168" t="n">
        <v>4</v>
      </c>
      <c r="G35" s="168" t="n">
        <v>3</v>
      </c>
      <c r="H35" s="168" t="n">
        <v>3</v>
      </c>
      <c r="I35" s="168" t="n">
        <v>4</v>
      </c>
      <c r="J35" s="168" t="n">
        <v>1</v>
      </c>
      <c r="K35" s="168" t="n">
        <v>1</v>
      </c>
      <c r="L35" s="168" t="n">
        <v>5</v>
      </c>
      <c r="M35" s="168" t="n">
        <v>2</v>
      </c>
      <c r="N35" s="173">
        <f>SUM(D35:M35)</f>
        <v/>
      </c>
      <c r="O35" s="163">
        <f>+SUMPRODUCT(D$8:M$8,D35:M35)/5</f>
        <v/>
      </c>
      <c r="P35" s="174">
        <f>IF(O35&lt;=0.6,"BAJO IMPACTO",IF(O35&lt;=0.8,"MEDIO IMPACTO RECOMENDABLE EVALUARLO EN EL RIESGO",IF(O35&lt;=1,"ALTO IMPACTO OBLIGATORIO ARTICULARLA A UNO DE LOS RIESGOS")))</f>
        <v/>
      </c>
    </row>
    <row r="36" ht="31.5" customHeight="1">
      <c r="A36" s="15" t="n"/>
      <c r="B36" s="165" t="inlineStr">
        <is>
          <t>A3. Constantes cambios en la normatividad en materia de SST y ambiental.</t>
        </is>
      </c>
      <c r="C36" s="166" t="n">
        <v>1</v>
      </c>
      <c r="D36" s="168" t="n">
        <v>2</v>
      </c>
      <c r="E36" s="168" t="n">
        <v>1</v>
      </c>
      <c r="F36" s="168" t="n">
        <v>4</v>
      </c>
      <c r="G36" s="168" t="n">
        <v>3</v>
      </c>
      <c r="H36" s="168" t="n">
        <v>4</v>
      </c>
      <c r="I36" s="168" t="n">
        <v>3</v>
      </c>
      <c r="J36" s="168" t="n">
        <v>1</v>
      </c>
      <c r="K36" s="168" t="n">
        <v>1</v>
      </c>
      <c r="L36" s="168" t="n">
        <v>3</v>
      </c>
      <c r="M36" s="168" t="n">
        <v>1</v>
      </c>
      <c r="N36" s="173">
        <f>SUM(D36:M36)</f>
        <v/>
      </c>
      <c r="O36" s="163">
        <f>+SUMPRODUCT(D$8:M$8,D36:M36)/5</f>
        <v/>
      </c>
      <c r="P36" s="174">
        <f>IF(O36&lt;=0.6,"BAJO IMPACTO",IF(O36&lt;=0.8,"MEDIO IMPACTO RECOMENDABLE EVALUARLO EN EL RIESGO",IF(O36&lt;=1,"ALTO IMPACTO OBLIGATORIO ARTICULARLA A UNO DE LOS RIESGOS")))</f>
        <v/>
      </c>
    </row>
    <row r="37" hidden="1" ht="50.25" customHeight="1">
      <c r="A37" s="15" t="n"/>
      <c r="B37" s="165" t="inlineStr">
        <is>
          <t>A4. Inadecuada estructuración de los estudios previos que soportan los Procesos precontractuales. (ES UNA DEBILIDAD D8).</t>
        </is>
      </c>
      <c r="C37" s="166" t="n">
        <v>0</v>
      </c>
      <c r="D37" s="168" t="n"/>
      <c r="E37" s="168" t="n"/>
      <c r="F37" s="168" t="n"/>
      <c r="G37" s="168" t="n"/>
      <c r="H37" s="168" t="n"/>
      <c r="I37" s="168" t="n"/>
      <c r="J37" s="168" t="n"/>
      <c r="K37" s="168" t="n"/>
      <c r="L37" s="168" t="n"/>
      <c r="M37" s="168" t="n"/>
      <c r="N37" s="173">
        <f>SUM(D37:M37)</f>
        <v/>
      </c>
      <c r="O37" s="163">
        <f>+SUMPRODUCT(D$8:M$8,D37:M37)/5</f>
        <v/>
      </c>
      <c r="P37" s="174">
        <f>IF(O37&lt;=0.6,"BAJO IMPACTO",IF(O37&lt;=0.8,"MEDIO IMPACTO RECOMENDABLE EVALUARLO EN EL RIESGO",IF(O37&lt;=1,"ALTO IMPACTO OBLIGATORIO ARTICULARLA A UNO DE LOS RIESGOS")))</f>
        <v/>
      </c>
    </row>
    <row r="38" ht="30" customHeight="1">
      <c r="A38" s="15" t="n"/>
      <c r="B38" s="165" t="inlineStr">
        <is>
          <t>A5. Carencia de una cultura de Planeación en las actividades.</t>
        </is>
      </c>
      <c r="C38" s="166" t="n">
        <v>1</v>
      </c>
      <c r="D38" s="168" t="n">
        <v>2</v>
      </c>
      <c r="E38" s="168" t="n">
        <v>2</v>
      </c>
      <c r="F38" s="168" t="n">
        <v>4</v>
      </c>
      <c r="G38" s="168" t="n">
        <v>2</v>
      </c>
      <c r="H38" s="168" t="n">
        <v>4</v>
      </c>
      <c r="I38" s="168" t="n">
        <v>4</v>
      </c>
      <c r="J38" s="168" t="n">
        <v>2</v>
      </c>
      <c r="K38" s="168" t="n">
        <v>2</v>
      </c>
      <c r="L38" s="168" t="n">
        <v>1</v>
      </c>
      <c r="M38" s="168" t="n">
        <v>1</v>
      </c>
      <c r="N38" s="173">
        <f>SUM(D38:M38)</f>
        <v/>
      </c>
      <c r="O38" s="163">
        <f>+SUMPRODUCT(D$8:M$8,D38:M38)/5</f>
        <v/>
      </c>
      <c r="P38" s="174">
        <f>IF(O38&lt;=0.6,"BAJO IMPACTO",IF(O38&lt;=0.8,"MEDIO IMPACTO RECOMENDABLE EVALUARLO EN EL RIESGO",IF(O38&lt;=1,"ALTO IMPACTO OBLIGATORIO ARTICULARLA A UNO DE LOS RIESGOS")))</f>
        <v/>
      </c>
    </row>
    <row r="39" hidden="1" ht="50.25" customHeight="1">
      <c r="A39" s="15" t="n"/>
      <c r="B39" s="165" t="inlineStr">
        <is>
          <t>A6. Falta fortalecer los canales de comunicación que permitan una articulación entre los procesos. CORRESPONDE A UNA DEBILIDAD D8.</t>
        </is>
      </c>
      <c r="C39" s="166" t="n">
        <v>0</v>
      </c>
      <c r="D39" s="168" t="n"/>
      <c r="E39" s="168" t="n"/>
      <c r="F39" s="168" t="n"/>
      <c r="G39" s="168" t="n"/>
      <c r="H39" s="168" t="n"/>
      <c r="I39" s="168" t="n"/>
      <c r="J39" s="168" t="n"/>
      <c r="K39" s="168" t="n"/>
      <c r="L39" s="168" t="n"/>
      <c r="M39" s="168" t="n"/>
      <c r="N39" s="173">
        <f>SUM(D39:M39)</f>
        <v/>
      </c>
      <c r="O39" s="163">
        <f>+SUMPRODUCT(D$8:M$8,D39:M39)/5</f>
        <v/>
      </c>
      <c r="P39" s="174">
        <f>IF(O39&lt;=0.6,"BAJO IMPACTO",IF(O39&lt;=0.8,"MEDIO IMPACTO RECOMENDABLE EVALUARLO EN EL RIESGO",IF(O39&lt;=1,"ALTO IMPACTO OBLIGATORIO ARTICULARLA A UNO DE LOS RIESGOS")))</f>
        <v/>
      </c>
    </row>
    <row r="40" hidden="1" ht="32.25" customHeight="1">
      <c r="A40" s="15" t="n"/>
      <c r="B40" s="165" t="inlineStr">
        <is>
          <t>A7. No informar oportunamente cuando se presentan casos de perdida y/o daños de elementos devolutivos. ES UNA DEBILIDAD D22.</t>
        </is>
      </c>
      <c r="C40" s="166" t="n">
        <v>0</v>
      </c>
      <c r="D40" s="168" t="n"/>
      <c r="E40" s="168" t="n"/>
      <c r="F40" s="168" t="n"/>
      <c r="G40" s="168" t="n"/>
      <c r="H40" s="168" t="n"/>
      <c r="I40" s="168" t="n"/>
      <c r="J40" s="168" t="n"/>
      <c r="K40" s="168" t="n"/>
      <c r="L40" s="168" t="n"/>
      <c r="M40" s="168" t="n"/>
      <c r="N40" s="173">
        <f>SUM(D40:M40)</f>
        <v/>
      </c>
      <c r="O40" s="163">
        <f>+SUMPRODUCT(D$8:M$8,D40:M40)/5</f>
        <v/>
      </c>
      <c r="P40" s="174">
        <f>IF(O40&lt;=0.6,"BAJO IMPACTO",IF(O40&lt;=0.8,"MEDIO IMPACTO RECOMENDABLE EVALUARLO EN EL RIESGO",IF(O40&lt;=1,"ALTO IMPACTO OBLIGATORIO ARTICULARLA A UNO DE LOS RIESGOS")))</f>
        <v/>
      </c>
    </row>
    <row r="41" hidden="1" ht="25.5" customHeight="1">
      <c r="A41" s="15" t="n"/>
      <c r="B41" s="175" t="inlineStr">
        <is>
          <t>A8. Incursión de Universidades extranjeras con programas de pregrado y postgrado con modalidad virtual.</t>
        </is>
      </c>
      <c r="C41" s="166" t="n">
        <v>0</v>
      </c>
      <c r="D41" s="168" t="n"/>
      <c r="E41" s="168" t="n"/>
      <c r="F41" s="168" t="n"/>
      <c r="G41" s="168" t="n"/>
      <c r="H41" s="168" t="n"/>
      <c r="I41" s="168" t="n"/>
      <c r="J41" s="168" t="n"/>
      <c r="K41" s="168" t="n"/>
      <c r="L41" s="168" t="n"/>
      <c r="M41" s="168" t="n"/>
      <c r="N41" s="173">
        <f>SUM(D41:M41)</f>
        <v/>
      </c>
      <c r="O41" s="163">
        <f>+SUMPRODUCT(D$8:M$8,D41:M41)/5</f>
        <v/>
      </c>
      <c r="P41" s="174">
        <f>IF(O41&lt;=0.6,"BAJO IMPACTO",IF(O41&lt;=0.8,"MEDIO IMPACTO RECOMENDABLE EVALUARLO EN EL RIESGO",IF(O41&lt;=1,"ALTO IMPACTO OBLIGATORIO ARTICULARLA A UNO DE LOS RIESGOS")))</f>
        <v/>
      </c>
    </row>
    <row r="42" hidden="1" ht="32.25" customHeight="1">
      <c r="A42" s="15" t="n"/>
      <c r="B42" s="175" t="inlineStr">
        <is>
          <t>A9. Reducción del nivel de ingresos del grupo familiar lo que reduce posibilidades de acceso a educación superior.</t>
        </is>
      </c>
      <c r="C42" s="166" t="n">
        <v>0</v>
      </c>
      <c r="D42" s="168" t="n"/>
      <c r="E42" s="168" t="n"/>
      <c r="F42" s="168" t="n"/>
      <c r="G42" s="168" t="n"/>
      <c r="H42" s="168" t="n"/>
      <c r="I42" s="168" t="n"/>
      <c r="J42" s="168" t="n"/>
      <c r="K42" s="168" t="n"/>
      <c r="L42" s="168" t="n"/>
      <c r="M42" s="168" t="n"/>
      <c r="N42" s="173">
        <f>SUM(D42:M42)</f>
        <v/>
      </c>
      <c r="O42" s="163">
        <f>+SUMPRODUCT(D$8:M$8,D42:M42)/5</f>
        <v/>
      </c>
      <c r="P42" s="174">
        <f>IF(O42&lt;=0.6,"BAJO IMPACTO",IF(O42&lt;=0.8,"MEDIO IMPACTO RECOMENDABLE EVALUARLO EN EL RIESGO",IF(O42&lt;=1,"ALTO IMPACTO OBLIGATORIO ARTICULARLA A UNO DE LOS RIESGOS")))</f>
        <v/>
      </c>
    </row>
    <row r="43" hidden="1" ht="49.5" customHeight="1">
      <c r="A43" s="15" t="n"/>
      <c r="B43" s="165" t="inlineStr">
        <is>
          <t>A10. Se incumplen las actividades del procedimiento ABSP10 – Administración parque automotor  y se generan criterios propios para operarlos. ES UNA DEBILIDAD EN LA D3.
D3. Falta de lineamientos para la Administración (comercialización, desintegración, modernización y/o renovación) del parque automotor.</t>
        </is>
      </c>
      <c r="C43" s="166" t="n">
        <v>0</v>
      </c>
      <c r="D43" s="168" t="n"/>
      <c r="E43" s="168" t="n"/>
      <c r="F43" s="168" t="n"/>
      <c r="G43" s="168" t="n"/>
      <c r="H43" s="168" t="n"/>
      <c r="I43" s="168" t="n"/>
      <c r="J43" s="168" t="n"/>
      <c r="K43" s="168" t="n"/>
      <c r="L43" s="168" t="n"/>
      <c r="M43" s="168" t="n"/>
      <c r="N43" s="173">
        <f>SUM(D43:M43)</f>
        <v/>
      </c>
      <c r="O43" s="163">
        <f>+SUMPRODUCT(D$8:M$8,D43:M43)/5</f>
        <v/>
      </c>
      <c r="P43" s="174">
        <f>IF(O43&lt;=0.6,"BAJO IMPACTO",IF(O43&lt;=0.8,"MEDIO IMPACTO RECOMENDABLE EVALUARLO EN EL RIESGO",IF(O43&lt;=1,"ALTO IMPACTO OBLIGATORIO ARTICULARLA A UNO DE LOS RIESGOS")))</f>
        <v/>
      </c>
    </row>
    <row r="44" hidden="1" ht="24" customHeight="1">
      <c r="A44" s="15" t="n"/>
      <c r="B44" s="175" t="inlineStr">
        <is>
          <t>A11. Cambios generacionales que dan prioridad a temas diferentes del aspecto conocido como "educación formal".</t>
        </is>
      </c>
      <c r="C44" s="166" t="n">
        <v>0</v>
      </c>
      <c r="D44" s="168" t="n"/>
      <c r="E44" s="168" t="n"/>
      <c r="F44" s="168" t="n"/>
      <c r="G44" s="168" t="n"/>
      <c r="H44" s="168" t="n"/>
      <c r="I44" s="168" t="n"/>
      <c r="J44" s="168" t="n"/>
      <c r="K44" s="168" t="n"/>
      <c r="L44" s="168" t="n"/>
      <c r="M44" s="168" t="n"/>
      <c r="N44" s="173">
        <f>SUM(D44:M44)</f>
        <v/>
      </c>
      <c r="O44" s="163">
        <f>+SUMPRODUCT(D$8:M$8,D44:M44)/5</f>
        <v/>
      </c>
      <c r="P44" s="174">
        <f>IF(O44&lt;=0.6,"BAJO IMPACTO",IF(O44&lt;=0.8,"MEDIO IMPACTO RECOMENDABLE EVALUARLO EN EL RIESGO",IF(O44&lt;=1,"ALTO IMPACTO OBLIGATORIO ARTICULARLA A UNO DE LOS RIESGOS")))</f>
        <v/>
      </c>
    </row>
    <row r="45">
      <c r="A45" s="15" t="n"/>
      <c r="B45" s="165" t="inlineStr">
        <is>
          <t>A12. Inestabilidad laboral producto de la desaceleración en la economía.</t>
        </is>
      </c>
      <c r="C45" s="166" t="n">
        <v>1</v>
      </c>
      <c r="D45" s="168" t="n">
        <v>1</v>
      </c>
      <c r="E45" s="168" t="n">
        <v>1</v>
      </c>
      <c r="F45" s="168" t="n">
        <v>4</v>
      </c>
      <c r="G45" s="168" t="n">
        <v>2</v>
      </c>
      <c r="H45" s="168" t="n">
        <v>3</v>
      </c>
      <c r="I45" s="168" t="n">
        <v>3</v>
      </c>
      <c r="J45" s="168" t="n">
        <v>2</v>
      </c>
      <c r="K45" s="168" t="n">
        <v>1</v>
      </c>
      <c r="L45" s="168" t="n">
        <v>1</v>
      </c>
      <c r="M45" s="168" t="n">
        <v>1</v>
      </c>
      <c r="N45" s="173">
        <f>SUM(D45:M45)</f>
        <v/>
      </c>
      <c r="O45" s="163">
        <f>+SUMPRODUCT(D$8:M$8,D45:M45)/5</f>
        <v/>
      </c>
      <c r="P45" s="174">
        <f>IF(O45&lt;=0.6,"BAJO IMPACTO",IF(O45&lt;=0.8,"MEDIO IMPACTO RECOMENDABLE EVALUARLO EN EL RIESGO",IF(O45&lt;=1,"ALTO IMPACTO OBLIGATORIO ARTICULARLA A UNO DE LOS RIESGOS")))</f>
        <v/>
      </c>
    </row>
    <row r="46" hidden="1" ht="25.5" customFormat="1" customHeight="1" s="345">
      <c r="A46" s="15" t="n"/>
      <c r="B46" s="346" t="inlineStr">
        <is>
          <t>A13. Reducción del Presupuesto nacional destinado a las Universidades Públicas.</t>
        </is>
      </c>
      <c r="C46" s="347" t="n">
        <v>0</v>
      </c>
      <c r="D46" s="348" t="n">
        <v>4</v>
      </c>
      <c r="E46" s="348" t="n">
        <v>4</v>
      </c>
      <c r="F46" s="348" t="n">
        <v>4</v>
      </c>
      <c r="G46" s="348" t="n">
        <v>4</v>
      </c>
      <c r="H46" s="348" t="n">
        <v>4</v>
      </c>
      <c r="I46" s="348" t="n">
        <v>4</v>
      </c>
      <c r="J46" s="348" t="n">
        <v>4</v>
      </c>
      <c r="K46" s="348" t="n">
        <v>4</v>
      </c>
      <c r="L46" s="348" t="n">
        <v>4</v>
      </c>
      <c r="M46" s="348" t="n">
        <v>4</v>
      </c>
      <c r="N46" s="349">
        <f>SUM(D46:M46)</f>
        <v/>
      </c>
      <c r="O46" s="350">
        <f>+SUMPRODUCT(D$8:M$8,D46:M46)/5</f>
        <v/>
      </c>
      <c r="P46" s="351">
        <f>IF(O46&lt;=0.6,"BAJO IMPACTO",IF(O46&lt;=0.8,"MEDIO IMPACTO RECOMENDABLE EVALUARLO EN EL RIESGO",IF(O46&lt;=1,"ALTO IMPACTO OBLIGATORIO ARTICULARLA A UNO DE LOS RIESGOS")))</f>
        <v/>
      </c>
    </row>
    <row r="47" ht="38.25" customHeight="1">
      <c r="A47" s="15" t="n"/>
      <c r="B47" s="165" t="inlineStr">
        <is>
          <t>A14. No cumplimiento de las obligaciones contractuales y normatividad aplicable en la adquisición de bienes, prestación de servicios, y/o entrega de obras por parte de los contratistas.</t>
        </is>
      </c>
      <c r="C47" s="166" t="n">
        <v>1</v>
      </c>
      <c r="D47" s="168" t="n">
        <v>3</v>
      </c>
      <c r="E47" s="168" t="n">
        <v>1</v>
      </c>
      <c r="F47" s="168" t="n">
        <v>3</v>
      </c>
      <c r="G47" s="168" t="n">
        <v>5</v>
      </c>
      <c r="H47" s="168" t="n">
        <v>3</v>
      </c>
      <c r="I47" s="168" t="n">
        <v>3</v>
      </c>
      <c r="J47" s="168" t="n">
        <v>1</v>
      </c>
      <c r="K47" s="168" t="n">
        <v>1</v>
      </c>
      <c r="L47" s="168" t="n">
        <v>1</v>
      </c>
      <c r="M47" s="168" t="n">
        <v>1</v>
      </c>
      <c r="N47" s="173">
        <f>SUM(D47:M47)</f>
        <v/>
      </c>
      <c r="O47" s="163">
        <f>+SUMPRODUCT(D$8:M$8,D47:M47)/5</f>
        <v/>
      </c>
      <c r="P47" s="174">
        <f>IF(O47&lt;=0.6,"BAJO IMPACTO",IF(O47&lt;=0.8,"MEDIO IMPACTO RECOMENDABLE EVALUARLO EN EL RIESGO",IF(O47&lt;=1,"ALTO IMPACTO OBLIGATORIO ARTICULARLA A UNO DE LOS RIESGOS")))</f>
        <v/>
      </c>
    </row>
    <row r="48" ht="25.5" customHeight="1">
      <c r="A48" s="15" t="n"/>
      <c r="B48" s="165" t="inlineStr">
        <is>
          <t>A15. Imposibilidad de suscribir Contratación Directa para las necesidades del proceso, con ocasión de la entrada en vigor de la Ley de Garantías Electorales.</t>
        </is>
      </c>
      <c r="C48" s="166" t="n">
        <v>1</v>
      </c>
      <c r="D48" s="168" t="n">
        <v>3</v>
      </c>
      <c r="E48" s="168" t="n">
        <v>3</v>
      </c>
      <c r="F48" s="168" t="n">
        <v>5</v>
      </c>
      <c r="G48" s="168" t="n">
        <v>5</v>
      </c>
      <c r="H48" s="168" t="n">
        <v>4</v>
      </c>
      <c r="I48" s="168" t="n">
        <v>1</v>
      </c>
      <c r="J48" s="168" t="n">
        <v>1</v>
      </c>
      <c r="K48" s="168" t="n">
        <v>1</v>
      </c>
      <c r="L48" s="168" t="n">
        <v>1</v>
      </c>
      <c r="M48" s="168" t="n">
        <v>1</v>
      </c>
      <c r="N48" s="173">
        <f>SUM(D48:M48)</f>
        <v/>
      </c>
      <c r="O48" s="163">
        <f>+SUMPRODUCT(D$8:M$8,D48:M48)/5</f>
        <v/>
      </c>
      <c r="P48" s="174">
        <f>IF(O48&lt;=0.6,"BAJO IMPACTO",IF(O48&lt;=0.8,"MEDIO IMPACTO RECOMENDABLE EVALUARLO EN EL RIESGO",IF(O48&lt;=1,"ALTO IMPACTO OBLIGATORIO ARTICULARLA A UNO DE LOS RIESGOS")))</f>
        <v/>
      </c>
    </row>
    <row r="49" ht="25.5" customHeight="1">
      <c r="A49" s="15" t="n"/>
      <c r="B49" s="165" t="inlineStr">
        <is>
          <t xml:space="preserve">A.16.Fallas mecánicas o desgaste del parque automotor por la alta demanda en la prestación del servicio. </t>
        </is>
      </c>
      <c r="C49" s="166" t="n">
        <v>1</v>
      </c>
      <c r="D49" s="168" t="n">
        <v>3</v>
      </c>
      <c r="E49" s="168" t="n">
        <v>3</v>
      </c>
      <c r="F49" s="168" t="n">
        <v>5</v>
      </c>
      <c r="G49" s="168" t="n">
        <v>1</v>
      </c>
      <c r="H49" s="168" t="n">
        <v>5</v>
      </c>
      <c r="I49" s="168" t="n">
        <v>5</v>
      </c>
      <c r="J49" s="168" t="n">
        <v>1</v>
      </c>
      <c r="K49" s="168" t="n">
        <v>1</v>
      </c>
      <c r="L49" s="168" t="n">
        <v>1</v>
      </c>
      <c r="M49" s="168" t="n">
        <v>1</v>
      </c>
      <c r="N49" s="173">
        <f>SUM(D49:M49)</f>
        <v/>
      </c>
      <c r="O49" s="163">
        <f>+SUMPRODUCT(D$8:M$8,D49:M49)/5</f>
        <v/>
      </c>
      <c r="P49" s="174">
        <f>IF(O49&lt;=0.6,"BAJO IMPACTO",IF(O49&lt;=0.8,"MEDIO IMPACTO RECOMENDABLE EVALUARLO EN EL RIESGO",IF(O49&lt;=1,"ALTO IMPACTO OBLIGATORIO ARTICULARLA A UNO DE LOS RIESGOS")))</f>
        <v/>
      </c>
    </row>
    <row r="50">
      <c r="A50" s="15" t="n"/>
      <c r="B50" s="165" t="inlineStr">
        <is>
          <t>A.17.Malas condiciones de la infraestructura vial a nivel nacional y/o departamental.</t>
        </is>
      </c>
      <c r="C50" s="166" t="n">
        <v>1</v>
      </c>
      <c r="D50" s="168" t="n">
        <v>1</v>
      </c>
      <c r="E50" s="168" t="n">
        <v>1</v>
      </c>
      <c r="F50" s="168" t="n">
        <v>4</v>
      </c>
      <c r="G50" s="168" t="n">
        <v>1</v>
      </c>
      <c r="H50" s="168" t="n">
        <v>2</v>
      </c>
      <c r="I50" s="168" t="n">
        <v>4</v>
      </c>
      <c r="J50" s="168" t="n">
        <v>1</v>
      </c>
      <c r="K50" s="168" t="n">
        <v>1</v>
      </c>
      <c r="L50" s="168" t="n">
        <v>1</v>
      </c>
      <c r="M50" s="168" t="n">
        <v>1</v>
      </c>
      <c r="N50" s="173">
        <f>SUM(D50:M50)</f>
        <v/>
      </c>
      <c r="O50" s="163">
        <f>+SUMPRODUCT(D$8:M$8,D50:M50)/5</f>
        <v/>
      </c>
      <c r="P50" s="174">
        <f>IF(O50&lt;=0.6,"BAJO IMPACTO",IF(O50&lt;=0.8,"MEDIO IMPACTO RECOMENDABLE EVALUARLO EN EL RIESGO",IF(O50&lt;=1,"ALTO IMPACTO OBLIGATORIO ARTICULARLA A UNO DE LOS RIESGOS")))</f>
        <v/>
      </c>
    </row>
    <row r="51" ht="25.5" customHeight="1">
      <c r="A51" s="15" t="n"/>
      <c r="B51" s="165" t="inlineStr">
        <is>
          <t>A.18.El presupuesto oficial del proceso contractual no se adapta a los precios del mercado por nuevos aranceles o barreras comerciales.</t>
        </is>
      </c>
      <c r="C51" s="166" t="n">
        <v>1</v>
      </c>
      <c r="D51" s="168" t="n">
        <v>1</v>
      </c>
      <c r="E51" s="168" t="n">
        <v>1</v>
      </c>
      <c r="F51" s="168" t="n">
        <v>5</v>
      </c>
      <c r="G51" s="168" t="n">
        <v>5</v>
      </c>
      <c r="H51" s="168" t="n">
        <v>3</v>
      </c>
      <c r="I51" s="168" t="n">
        <v>2</v>
      </c>
      <c r="J51" s="168" t="n">
        <v>2</v>
      </c>
      <c r="K51" s="168" t="n">
        <v>1</v>
      </c>
      <c r="L51" s="168" t="n">
        <v>1</v>
      </c>
      <c r="M51" s="168" t="n">
        <v>1</v>
      </c>
      <c r="N51" s="173">
        <f>SUM(D51:M51)</f>
        <v/>
      </c>
      <c r="O51" s="163">
        <f>+SUMPRODUCT(D$8:M$8,D51:M51)/5</f>
        <v/>
      </c>
      <c r="P51" s="174">
        <f>IF(O51&lt;=0.6,"BAJO IMPACTO",IF(O51&lt;=0.8,"MEDIO IMPACTO RECOMENDABLE EVALUARLO EN EL RIESGO",IF(O51&lt;=1,"ALTO IMPACTO OBLIGATORIO ARTICULARLA A UNO DE LOS RIESGOS")))</f>
        <v/>
      </c>
    </row>
    <row r="52" ht="25.5" customHeight="1">
      <c r="A52" s="15" t="n"/>
      <c r="B52" s="165" t="inlineStr">
        <is>
          <t>A.19. Baja participación de oferentes en los procesos de contratación por no estar calificados frente a los requisitos normativos establecidos.</t>
        </is>
      </c>
      <c r="C52" s="166" t="n">
        <v>1</v>
      </c>
      <c r="D52" s="168" t="n">
        <v>1</v>
      </c>
      <c r="E52" s="168" t="n">
        <v>1</v>
      </c>
      <c r="F52" s="168" t="n">
        <v>4</v>
      </c>
      <c r="G52" s="168" t="n">
        <v>5</v>
      </c>
      <c r="H52" s="168" t="n">
        <v>3</v>
      </c>
      <c r="I52" s="168" t="n">
        <v>2</v>
      </c>
      <c r="J52" s="168" t="n">
        <v>2</v>
      </c>
      <c r="K52" s="168" t="n">
        <v>1</v>
      </c>
      <c r="L52" s="168" t="n">
        <v>1</v>
      </c>
      <c r="M52" s="168" t="n">
        <v>1</v>
      </c>
      <c r="N52" s="173">
        <f>SUM(D52:M52)</f>
        <v/>
      </c>
      <c r="O52" s="163">
        <f>+SUMPRODUCT(D$8:M$8,D52:M52)/5</f>
        <v/>
      </c>
      <c r="P52" s="174">
        <f>IF(O52&lt;=0.6,"BAJO IMPACTO",IF(O52&lt;=0.8,"MEDIO IMPACTO RECOMENDABLE EVALUARLO EN EL RIESGO",IF(O52&lt;=1,"ALTO IMPACTO OBLIGATORIO ARTICULARLA A UNO DE LOS RIESGOS")))</f>
        <v/>
      </c>
    </row>
    <row r="53" hidden="1" ht="25.5" customHeight="1">
      <c r="A53" s="15" t="n"/>
      <c r="B53" s="167" t="inlineStr">
        <is>
          <t xml:space="preserve">A16. Se incumplen las actividades del procedimiento ABSP09 – Mantenimiento planta física  y se generan criterios propios para operarlos. </t>
        </is>
      </c>
      <c r="C53" s="166" t="n">
        <v>0</v>
      </c>
      <c r="D53" s="168" t="n">
        <v>1</v>
      </c>
      <c r="E53" s="168" t="n">
        <v>4</v>
      </c>
      <c r="F53" s="168" t="n">
        <v>1</v>
      </c>
      <c r="G53" s="168" t="n">
        <v>2</v>
      </c>
      <c r="H53" s="168" t="n">
        <v>4</v>
      </c>
      <c r="I53" s="168" t="n">
        <v>4</v>
      </c>
      <c r="J53" s="168" t="n">
        <v>1</v>
      </c>
      <c r="K53" s="168" t="n">
        <v>1</v>
      </c>
      <c r="L53" s="168" t="n">
        <v>4</v>
      </c>
      <c r="M53" s="168" t="n">
        <v>5</v>
      </c>
      <c r="N53" s="173">
        <f>SUM(D53:M53)</f>
        <v/>
      </c>
      <c r="O53" s="163">
        <f>+SUMPRODUCT(D$8:M$8,D53:M53)/5</f>
        <v/>
      </c>
      <c r="P53" s="174">
        <f>IF(O53&lt;=0.6,"BAJO IMPACTO",IF(O53&lt;=0.8,"MEDIO IMPACTO RECOMENDABLE EVALUARLO EN EL RIESGO",IF(O53&lt;=1,"ALTO IMPACTO OBLIGATORIO ARTICULARLA A UNO DE LOS RIESGOS")))</f>
        <v/>
      </c>
    </row>
    <row r="54" ht="25.5" customHeight="1">
      <c r="A54" s="15" t="n"/>
      <c r="B54" s="165" t="inlineStr">
        <is>
          <t>A.20. Fallas del contratista y/o interventor durante la ejecución de la orden contractual o contrato.</t>
        </is>
      </c>
      <c r="C54" s="166" t="n">
        <v>1</v>
      </c>
      <c r="D54" s="168" t="n">
        <v>4</v>
      </c>
      <c r="E54" s="168" t="n">
        <v>4</v>
      </c>
      <c r="F54" s="168" t="n">
        <v>4</v>
      </c>
      <c r="G54" s="168" t="n">
        <v>5</v>
      </c>
      <c r="H54" s="168" t="n">
        <v>4</v>
      </c>
      <c r="I54" s="168" t="n">
        <v>5</v>
      </c>
      <c r="J54" s="168" t="n">
        <v>2</v>
      </c>
      <c r="K54" s="168" t="n">
        <v>1</v>
      </c>
      <c r="L54" s="168" t="n">
        <v>1</v>
      </c>
      <c r="M54" s="168" t="n">
        <v>1</v>
      </c>
      <c r="N54" s="173">
        <f>SUM(D54:M54)</f>
        <v/>
      </c>
      <c r="O54" s="163">
        <f>+SUMPRODUCT(D$8:M$8,D54:M54)/5</f>
        <v/>
      </c>
      <c r="P54" s="174">
        <f>IF(O54&lt;=0.6,"BAJO IMPACTO",IF(O54&lt;=0.8,"MEDIO IMPACTO RECOMENDABLE EVALUARLO EN EL RIESGO",IF(O54&lt;=1,"ALTO IMPACTO OBLIGATORIO ARTICULARLA A UNO DE LOS RIESGOS")))</f>
        <v/>
      </c>
    </row>
    <row r="55">
      <c r="A55" s="15" t="n"/>
      <c r="B55" s="169" t="inlineStr">
        <is>
          <t>FORTALEZAS</t>
        </is>
      </c>
      <c r="C55" s="176" t="n"/>
      <c r="D55" s="176" t="n"/>
      <c r="E55" s="176" t="n"/>
      <c r="F55" s="176" t="n"/>
      <c r="G55" s="176" t="n"/>
      <c r="H55" s="176" t="n"/>
      <c r="I55" s="176" t="n"/>
      <c r="J55" s="176" t="n"/>
      <c r="K55" s="176" t="n"/>
      <c r="L55" s="176" t="n"/>
      <c r="M55" s="176" t="n"/>
      <c r="N55" s="177" t="n"/>
      <c r="O55" s="177" t="n"/>
      <c r="P55" s="178" t="n"/>
    </row>
    <row r="56" hidden="1" ht="48" customHeight="1">
      <c r="A56" s="15" t="n"/>
      <c r="B56" s="165" t="inlineStr">
        <is>
          <t>F1. Los lineamientos y normas legales se actualizan periódicamente y se les da cumplimiento en las prácticas del proceso. AL SER DE OBLIGATORIO CUMPLIMIENTO, NO SE DEBERÍA CONCEBIR COMO UNA FORTALEZA</t>
        </is>
      </c>
      <c r="C56" s="166" t="n">
        <v>0</v>
      </c>
      <c r="D56" s="168" t="n">
        <v>1</v>
      </c>
      <c r="E56" s="168" t="n">
        <v>5</v>
      </c>
      <c r="F56" s="168" t="n">
        <v>2</v>
      </c>
      <c r="G56" s="168" t="n">
        <v>2</v>
      </c>
      <c r="H56" s="168" t="n">
        <v>4</v>
      </c>
      <c r="I56" s="168" t="n">
        <v>3</v>
      </c>
      <c r="J56" s="168" t="n">
        <v>1</v>
      </c>
      <c r="K56" s="168" t="n">
        <v>5</v>
      </c>
      <c r="L56" s="168" t="n">
        <v>2</v>
      </c>
      <c r="M56" s="168" t="n">
        <v>4</v>
      </c>
      <c r="N56" s="173">
        <f>SUM(D56:M56)</f>
        <v/>
      </c>
      <c r="O56" s="163">
        <f>+SUMPRODUCT(D$8:M$8,D56:M56)/5</f>
        <v/>
      </c>
      <c r="P56" s="174">
        <f>IF(O56&lt;=0.6,"BAJO IMPACTO",IF(O56&lt;=0.8,"MEDIO IMPACTO RECOMENDABLE EVALUARLO",IF(O56&lt;=1,"ALTO IMPACTO OBLIGATORIO ARTICULARLA A UNA DE LAS OPORTUNIDADES")))</f>
        <v/>
      </c>
    </row>
    <row r="57">
      <c r="A57" s="15" t="n"/>
      <c r="B57" s="165" t="inlineStr">
        <is>
          <t>F2. Implementación de  Tecnologías de la Información en los procesos.</t>
        </is>
      </c>
      <c r="C57" s="166" t="n">
        <v>1</v>
      </c>
      <c r="D57" s="168" t="n">
        <v>3</v>
      </c>
      <c r="E57" s="168" t="n">
        <v>2</v>
      </c>
      <c r="F57" s="168" t="n">
        <v>3</v>
      </c>
      <c r="G57" s="168" t="n">
        <v>3</v>
      </c>
      <c r="H57" s="168" t="n">
        <v>4</v>
      </c>
      <c r="I57" s="168" t="n">
        <v>3</v>
      </c>
      <c r="J57" s="168" t="n">
        <v>2</v>
      </c>
      <c r="K57" s="168" t="n">
        <v>1</v>
      </c>
      <c r="L57" s="168" t="n">
        <v>1</v>
      </c>
      <c r="M57" s="168" t="n">
        <v>1</v>
      </c>
      <c r="N57" s="173">
        <f>SUM(D57:M57)</f>
        <v/>
      </c>
      <c r="O57" s="163">
        <f>+SUMPRODUCT(D$8:M$8,D57:M57)/5</f>
        <v/>
      </c>
      <c r="P57" s="174">
        <f>IF(O57&lt;=0.6,"BAJO IMPACTO",IF(O57&lt;=0.8,"MEDIO IMPACTO RECOMENDABLE EVALUARLO",IF(O57&lt;=1,"ALTO IMPACTO OBLIGATORIO ARTICULARLA A UNA DE LAS OPORTUNIDADES")))</f>
        <v/>
      </c>
    </row>
    <row r="58" hidden="1" ht="41.25" customHeight="1">
      <c r="A58" s="15" t="n"/>
      <c r="B58" s="165" t="inlineStr">
        <is>
          <t>F3. Se tiene en cuenta la oferta de pasantes para el apoyo de las actividades operativas de algunas áreas del proceso.</t>
        </is>
      </c>
      <c r="C58" s="166" t="n">
        <v>0</v>
      </c>
      <c r="D58" s="168" t="n">
        <v>2</v>
      </c>
      <c r="E58" s="168" t="n">
        <v>2</v>
      </c>
      <c r="F58" s="168" t="n">
        <v>5</v>
      </c>
      <c r="G58" s="168" t="n">
        <v>1</v>
      </c>
      <c r="H58" s="168" t="n">
        <v>4</v>
      </c>
      <c r="I58" s="168" t="n">
        <v>4</v>
      </c>
      <c r="J58" s="168" t="n">
        <v>1</v>
      </c>
      <c r="K58" s="168" t="n">
        <v>1</v>
      </c>
      <c r="L58" s="168" t="n">
        <v>1</v>
      </c>
      <c r="M58" s="168" t="n">
        <v>1</v>
      </c>
      <c r="N58" s="173">
        <f>SUM(D58:M58)</f>
        <v/>
      </c>
      <c r="O58" s="163">
        <f>+SUMPRODUCT(D$8:M$8,D58:M58)/5</f>
        <v/>
      </c>
      <c r="P58" s="174">
        <f>IF(O58&lt;=0.6,"BAJO IMPACTO",IF(O58&lt;=0.8,"MEDIO IMPACTO RECOMENDABLE EVALUARLO",IF(O58&lt;=1,"ALTO IMPACTO OBLIGATORIO ARTICULARLA A UNA DE LAS OPORTUNIDADES")))</f>
        <v/>
      </c>
    </row>
    <row r="59" hidden="1" ht="25.5" customHeight="1">
      <c r="A59" s="15" t="n"/>
      <c r="B59" s="165" t="inlineStr">
        <is>
          <t>F4. Desarrollo de programas de bienestar laboral que brindan un entorno adecuado para el desarrollo de las actividades.</t>
        </is>
      </c>
      <c r="C59" s="166" t="n">
        <v>0</v>
      </c>
      <c r="D59" s="168" t="n"/>
      <c r="E59" s="168" t="n"/>
      <c r="F59" s="168" t="n"/>
      <c r="G59" s="168" t="n"/>
      <c r="H59" s="168" t="n"/>
      <c r="I59" s="168" t="n"/>
      <c r="J59" s="168" t="n"/>
      <c r="K59" s="168" t="n"/>
      <c r="L59" s="168" t="n"/>
      <c r="M59" s="168" t="n"/>
      <c r="N59" s="173">
        <f>SUM(D59:M59)</f>
        <v/>
      </c>
      <c r="O59" s="163">
        <f>+SUMPRODUCT(D$8:M$8,D59:M59)/5</f>
        <v/>
      </c>
      <c r="P59" s="174">
        <f>IF(O59&lt;=0.6,"BAJO IMPACTO",IF(O59&lt;=0.8,"MEDIO IMPACTO RECOMENDABLE EVALUARLO",IF(O59&lt;=1,"ALTO IMPACTO OBLIGATORIO ARTICULARLA A UNA DE LAS OPORTUNIDADES")))</f>
        <v/>
      </c>
    </row>
    <row r="60" ht="25.5" customHeight="1">
      <c r="A60" s="15" t="n"/>
      <c r="B60" s="165" t="inlineStr">
        <is>
          <t>F5. Colaboradores comprometidos con el proceso y las mejoras que se deban implementar.</t>
        </is>
      </c>
      <c r="C60" s="166" t="n">
        <v>1</v>
      </c>
      <c r="D60" s="168" t="n">
        <v>3</v>
      </c>
      <c r="E60" s="168" t="n">
        <v>3</v>
      </c>
      <c r="F60" s="168" t="n">
        <v>5</v>
      </c>
      <c r="G60" s="168" t="n">
        <v>3</v>
      </c>
      <c r="H60" s="168" t="n">
        <v>5</v>
      </c>
      <c r="I60" s="168" t="n">
        <v>4</v>
      </c>
      <c r="J60" s="168" t="n">
        <v>1</v>
      </c>
      <c r="K60" s="168" t="n">
        <v>1</v>
      </c>
      <c r="L60" s="168" t="n">
        <v>1</v>
      </c>
      <c r="M60" s="168" t="n">
        <v>1</v>
      </c>
      <c r="N60" s="173">
        <f>SUM(D60:M60)</f>
        <v/>
      </c>
      <c r="O60" s="163">
        <f>+SUMPRODUCT(D$8:M$8,D60:M60)/5</f>
        <v/>
      </c>
      <c r="P60" s="174">
        <f>IF(O60&lt;=0.6,"BAJO IMPACTO",IF(O60&lt;=0.8,"MEDIO IMPACTO RECOMENDABLE EVALUARLO",IF(O60&lt;=1,"ALTO IMPACTO OBLIGATORIO ARTICULARLA A UNA DE LAS OPORTUNIDADES")))</f>
        <v/>
      </c>
    </row>
    <row r="61" hidden="1">
      <c r="A61" s="15" t="n"/>
      <c r="B61" s="165" t="inlineStr">
        <is>
          <t>F6. Baja rotación laboral permitiendo la continuidad en el desarrollo de las actividades.</t>
        </is>
      </c>
      <c r="C61" s="166" t="n">
        <v>0</v>
      </c>
      <c r="D61" s="168" t="n"/>
      <c r="E61" s="168" t="n"/>
      <c r="F61" s="168" t="n"/>
      <c r="G61" s="168" t="n"/>
      <c r="H61" s="168" t="n"/>
      <c r="I61" s="168" t="n"/>
      <c r="J61" s="168" t="n"/>
      <c r="K61" s="168" t="n"/>
      <c r="L61" s="168" t="n"/>
      <c r="M61" s="168" t="n"/>
      <c r="N61" s="173">
        <f>SUM(D61:M61)</f>
        <v/>
      </c>
      <c r="O61" s="163">
        <f>+SUMPRODUCT(D$8:M$8,D61:M61)/5</f>
        <v/>
      </c>
      <c r="P61" s="174">
        <f>IF(O61&lt;=0.6,"BAJO IMPACTO",IF(O61&lt;=0.8,"MEDIO IMPACTO RECOMENDABLE EVALUARLO",IF(O61&lt;=1,"ALTO IMPACTO OBLIGATORIO ARTICULARLA A UNA DE LAS OPORTUNIDADES")))</f>
        <v/>
      </c>
    </row>
    <row r="62" hidden="1" ht="38.25" customHeight="1">
      <c r="A62" s="15" t="n"/>
      <c r="B62" s="165" t="inlineStr">
        <is>
          <t>F7. Se realiza mantenimiento preventivo y/o correctivo de los elementos que dispone el proceso. (Mobiliario, Equipos de cómputo, Internet, etc.). ESTO NO ES PROPIO DEL PROCESO</t>
        </is>
      </c>
      <c r="C62" s="166" t="n">
        <v>0</v>
      </c>
      <c r="D62" s="168" t="n"/>
      <c r="E62" s="168" t="n"/>
      <c r="F62" s="168" t="n"/>
      <c r="G62" s="168" t="n"/>
      <c r="H62" s="168" t="n"/>
      <c r="I62" s="168" t="n"/>
      <c r="J62" s="168" t="n"/>
      <c r="K62" s="168" t="n"/>
      <c r="L62" s="168" t="n"/>
      <c r="M62" s="168" t="n"/>
      <c r="N62" s="173">
        <f>SUM(D62:M62)</f>
        <v/>
      </c>
      <c r="O62" s="163">
        <f>+SUMPRODUCT(D$8:M$8,D62:M62)/5</f>
        <v/>
      </c>
      <c r="P62" s="174">
        <f>IF(O62&lt;=0.6,"BAJO IMPACTO",IF(O62&lt;=0.8,"MEDIO IMPACTO RECOMENDABLE EVALUARLO",IF(O62&lt;=1,"ALTO IMPACTO OBLIGATORIO ARTICULARLA A UNA DE LAS OPORTUNIDADES")))</f>
        <v/>
      </c>
    </row>
    <row r="63" ht="29.25" customHeight="1">
      <c r="A63" s="15" t="n"/>
      <c r="B63" s="165" t="inlineStr">
        <is>
          <t>F8. Canales de comunicación claramente establecidos en el proceso y definidos para el desarrollo de las actividades.</t>
        </is>
      </c>
      <c r="C63" s="166" t="n">
        <v>1</v>
      </c>
      <c r="D63" s="168" t="n">
        <v>4</v>
      </c>
      <c r="E63" s="168" t="n">
        <v>3</v>
      </c>
      <c r="F63" s="168" t="n">
        <v>4</v>
      </c>
      <c r="G63" s="168" t="n">
        <v>4</v>
      </c>
      <c r="H63" s="168" t="n">
        <v>4</v>
      </c>
      <c r="I63" s="168" t="n">
        <v>4</v>
      </c>
      <c r="J63" s="168" t="n">
        <v>2</v>
      </c>
      <c r="K63" s="168" t="n">
        <v>1</v>
      </c>
      <c r="L63" s="168" t="n">
        <v>1</v>
      </c>
      <c r="M63" s="168" t="n">
        <v>1</v>
      </c>
      <c r="N63" s="173">
        <f>SUM(D63:M63)</f>
        <v/>
      </c>
      <c r="O63" s="163">
        <f>+SUMPRODUCT(D$8:M$8,D63:M63)/5</f>
        <v/>
      </c>
      <c r="P63" s="174">
        <f>IF(O63&lt;=0.6,"BAJO IMPACTO",IF(O63&lt;=0.8,"MEDIO IMPACTO RECOMENDABLE EVALUARLO",IF(O63&lt;=1,"ALTO IMPACTO OBLIGATORIO ARTICULARLA A UNA DE LAS OPORTUNIDADES")))</f>
        <v/>
      </c>
    </row>
    <row r="64" hidden="1" ht="42.75" customHeight="1">
      <c r="A64" s="15" t="n"/>
      <c r="B64" s="165" t="inlineStr">
        <is>
          <t>F9. Constante actualización de procedimientos y formatos del proceso. SON ACTIVIDADES PROPIAS DEL PROCESO. NO SE CONCIBE COMO FORTALEZA.</t>
        </is>
      </c>
      <c r="C64" s="166" t="n">
        <v>0</v>
      </c>
      <c r="D64" s="168" t="n"/>
      <c r="E64" s="168" t="n"/>
      <c r="F64" s="168" t="n"/>
      <c r="G64" s="168" t="n"/>
      <c r="H64" s="168" t="n"/>
      <c r="I64" s="168" t="n"/>
      <c r="J64" s="168" t="n"/>
      <c r="K64" s="168" t="n"/>
      <c r="L64" s="168" t="n"/>
      <c r="M64" s="168" t="n"/>
      <c r="N64" s="173">
        <f>SUM(D64:M64)</f>
        <v/>
      </c>
      <c r="O64" s="163">
        <f>+SUMPRODUCT(D$8:M$8,D64:M64)/5</f>
        <v/>
      </c>
      <c r="P64" s="174">
        <f>IF(O64&lt;=0.6,"BAJO IMPACTO",IF(O64&lt;=0.8,"MEDIO IMPACTO RECOMENDABLE EVALUARLO",IF(O64&lt;=1,"ALTO IMPACTO OBLIGATORIO ARTICULARLA A UNA DE LAS OPORTUNIDADES")))</f>
        <v/>
      </c>
    </row>
    <row r="65" hidden="1" ht="42" customHeight="1">
      <c r="A65" s="15" t="n"/>
      <c r="B65" s="165" t="inlineStr">
        <is>
          <t>F10. Estricta sujeción a las normas establecidas en materia de contratación   (Manual de Contratación, Estatuto de Contratación).SON ACTIVIDADES PROPIAS DEL PROCESO. NO SE CONCIBE COMO FORTALEZA</t>
        </is>
      </c>
      <c r="C65" s="166" t="n">
        <v>0</v>
      </c>
      <c r="D65" s="168" t="n"/>
      <c r="E65" s="168" t="n"/>
      <c r="F65" s="168" t="n"/>
      <c r="G65" s="168" t="n"/>
      <c r="H65" s="168" t="n"/>
      <c r="I65" s="168" t="n"/>
      <c r="J65" s="168" t="n"/>
      <c r="K65" s="168" t="n"/>
      <c r="L65" s="168" t="n"/>
      <c r="M65" s="168" t="n"/>
      <c r="N65" s="173">
        <f>SUM(D65:M65)</f>
        <v/>
      </c>
      <c r="O65" s="163">
        <f>+SUMPRODUCT(D$8:M$8,D65:M65)/5</f>
        <v/>
      </c>
      <c r="P65" s="174">
        <f>IF(O65&lt;=0.6,"BAJO IMPACTO",IF(O65&lt;=0.8,"MEDIO IMPACTO RECOMENDABLE EVALUARLO",IF(O65&lt;=1,"ALTO IMPACTO OBLIGATORIO ARTICULARLA A UNA DE LAS OPORTUNIDADES")))</f>
        <v/>
      </c>
    </row>
    <row r="66" hidden="1" ht="58.5" customHeight="1">
      <c r="A66" s="15" t="n"/>
      <c r="B66" s="165" t="inlineStr">
        <is>
          <t>F11. Existen indicadores para medir la eficacia y eficiencia del proceso, los cuales se miden de manera objetiva para tomar las acciones necesarias que permitan obtener los resultados previstos y aportar al logro de los objetivos institucionales.</t>
        </is>
      </c>
      <c r="C66" s="166" t="n">
        <v>0</v>
      </c>
      <c r="D66" s="168" t="n"/>
      <c r="E66" s="168" t="n"/>
      <c r="F66" s="168" t="n"/>
      <c r="G66" s="168" t="n"/>
      <c r="H66" s="168" t="n"/>
      <c r="I66" s="168" t="n"/>
      <c r="J66" s="168" t="n"/>
      <c r="K66" s="168" t="n"/>
      <c r="L66" s="168" t="n"/>
      <c r="M66" s="168" t="n"/>
      <c r="N66" s="173">
        <f>SUM(D66:M66)</f>
        <v/>
      </c>
      <c r="O66" s="163">
        <f>+SUMPRODUCT(D$8:M$8,D66:M66)/5</f>
        <v/>
      </c>
      <c r="P66" s="174">
        <f>IF(O66&lt;=0.6,"BAJO IMPACTO",IF(O66&lt;=0.8,"MEDIO IMPACTO RECOMENDABLE EVALUARLO",IF(O66&lt;=1,"ALTO IMPACTO OBLIGATORIO ARTICULARLA A UNA DE LAS OPORTUNIDADES")))</f>
        <v/>
      </c>
    </row>
    <row r="67" ht="42" customHeight="1">
      <c r="A67" s="15" t="n"/>
      <c r="B67" s="165" t="inlineStr">
        <is>
          <t>F12. Existe retroalimentación de las conclusiones al análisis de los indicadores para la formulación o reformulación de los planes de mejora o para el mejoramiento del proceso.</t>
        </is>
      </c>
      <c r="C67" s="166" t="n">
        <v>1</v>
      </c>
      <c r="D67" s="168" t="n">
        <v>4</v>
      </c>
      <c r="E67" s="168" t="n">
        <v>2</v>
      </c>
      <c r="F67" s="168" t="n">
        <v>4</v>
      </c>
      <c r="G67" s="168" t="n">
        <v>2</v>
      </c>
      <c r="H67" s="168" t="n">
        <v>4</v>
      </c>
      <c r="I67" s="168" t="n">
        <v>2</v>
      </c>
      <c r="J67" s="168" t="n">
        <v>1</v>
      </c>
      <c r="K67" s="168" t="n">
        <v>1</v>
      </c>
      <c r="L67" s="168" t="n">
        <v>1</v>
      </c>
      <c r="M67" s="168" t="n">
        <v>1</v>
      </c>
      <c r="N67" s="173">
        <f>SUM(D67:M67)</f>
        <v/>
      </c>
      <c r="O67" s="163">
        <f>+SUMPRODUCT(D$8:M$8,D67:M67)/5</f>
        <v/>
      </c>
      <c r="P67" s="174">
        <f>IF(O67&lt;=0.6,"BAJO IMPACTO",IF(O67&lt;=0.8,"MEDIO IMPACTO RECOMENDABLE EVALUARLO",IF(O67&lt;=1,"ALTO IMPACTO OBLIGATORIO ARTICULARLA A UNA DE LAS OPORTUNIDADES")))</f>
        <v/>
      </c>
    </row>
    <row r="68" ht="25.5" customHeight="1">
      <c r="A68" s="15" t="n"/>
      <c r="B68" s="165" t="inlineStr">
        <is>
          <t>F13. Se asegura por medio de mesas de trabajo la gestión del conocimiento al interior del proceso.</t>
        </is>
      </c>
      <c r="C68" s="166" t="n">
        <v>1</v>
      </c>
      <c r="D68" s="168" t="n">
        <v>2</v>
      </c>
      <c r="E68" s="168" t="n">
        <v>2</v>
      </c>
      <c r="F68" s="168" t="n">
        <v>5</v>
      </c>
      <c r="G68" s="168" t="n">
        <v>2</v>
      </c>
      <c r="H68" s="168" t="n">
        <v>4</v>
      </c>
      <c r="I68" s="168" t="n">
        <v>2</v>
      </c>
      <c r="J68" s="168" t="n">
        <v>1</v>
      </c>
      <c r="K68" s="168" t="n">
        <v>1</v>
      </c>
      <c r="L68" s="168" t="n">
        <v>1</v>
      </c>
      <c r="M68" s="168" t="n">
        <v>1</v>
      </c>
      <c r="N68" s="173">
        <f>SUM(D68:M68)</f>
        <v/>
      </c>
      <c r="O68" s="163">
        <f>+SUMPRODUCT(D$8:M$8,D68:M68)/5</f>
        <v/>
      </c>
      <c r="P68" s="174">
        <f>IF(O68&lt;=0.6,"BAJO IMPACTO",IF(O68&lt;=0.8,"MEDIO IMPACTO RECOMENDABLE EVALUARLO",IF(O68&lt;=1,"ALTO IMPACTO OBLIGATORIO ARTICULARLA A UNA DE LAS OPORTUNIDADES")))</f>
        <v/>
      </c>
    </row>
    <row r="69" hidden="1" ht="35.25" customHeight="1">
      <c r="A69" s="15" t="n"/>
      <c r="B69" s="165" t="inlineStr">
        <is>
          <t>F14. Existe y se conoce el direccionamiento estratégico de la universidad. NO SE CONCIBE COMO FORTALEZA</t>
        </is>
      </c>
      <c r="C69" s="166" t="n">
        <v>0</v>
      </c>
      <c r="D69" s="168" t="n"/>
      <c r="E69" s="168" t="n"/>
      <c r="F69" s="168" t="n"/>
      <c r="G69" s="168" t="n"/>
      <c r="H69" s="168" t="n"/>
      <c r="I69" s="168" t="n"/>
      <c r="J69" s="168" t="n"/>
      <c r="K69" s="168" t="n"/>
      <c r="L69" s="168" t="n"/>
      <c r="M69" s="168" t="n"/>
      <c r="N69" s="173">
        <f>SUM(D69:M69)</f>
        <v/>
      </c>
      <c r="O69" s="163">
        <f>+SUMPRODUCT(D$8:M$8,D69:M69)/5</f>
        <v/>
      </c>
      <c r="P69" s="174">
        <f>IF(O69&lt;=0.6,"BAJO IMPACTO",IF(O69&lt;=0.8,"MEDIO IMPACTO RECOMENDABLE EVALUARLO",IF(O69&lt;=1,"ALTO IMPACTO OBLIGATORIO ARTICULARLA A UNA DE LAS OPORTUNIDADES")))</f>
        <v/>
      </c>
    </row>
    <row r="70" ht="33.75" customHeight="1">
      <c r="A70" s="15" t="n"/>
      <c r="B70" s="165" t="inlineStr">
        <is>
          <t>F15. Se aplican diversas estrategias institucionales al interior del proceso, con el fin de aportar a la Alta Dirección en el logro de los objetivos previstos.</t>
        </is>
      </c>
      <c r="C70" s="166" t="n">
        <v>1</v>
      </c>
      <c r="D70" s="168" t="n">
        <v>3</v>
      </c>
      <c r="E70" s="168" t="n">
        <v>3</v>
      </c>
      <c r="F70" s="168" t="n">
        <v>4</v>
      </c>
      <c r="G70" s="168" t="n">
        <v>2</v>
      </c>
      <c r="H70" s="168" t="n">
        <v>5</v>
      </c>
      <c r="I70" s="168" t="n">
        <v>2</v>
      </c>
      <c r="J70" s="168" t="n">
        <v>1</v>
      </c>
      <c r="K70" s="168" t="n">
        <v>1</v>
      </c>
      <c r="L70" s="168" t="n">
        <v>1</v>
      </c>
      <c r="M70" s="168" t="n">
        <v>1</v>
      </c>
      <c r="N70" s="173">
        <f>SUM(D70:M70)</f>
        <v/>
      </c>
      <c r="O70" s="163">
        <f>+SUMPRODUCT(D$8:M$8,D70:M70)/5</f>
        <v/>
      </c>
      <c r="P70" s="174">
        <f>IF(O70&lt;=0.6,"BAJO IMPACTO",IF(O70&lt;=0.8,"MEDIO IMPACTO RECOMENDABLE EVALUARLO",IF(O70&lt;=1,"ALTO IMPACTO OBLIGATORIO ARTICULARLA A UNA DE LAS OPORTUNIDADES")))</f>
        <v/>
      </c>
    </row>
    <row r="71" ht="18" customHeight="1">
      <c r="A71" s="15" t="n"/>
      <c r="B71" s="165" t="inlineStr">
        <is>
          <t>F16. Personal altamente calificado en las áreas que componen el proceso.</t>
        </is>
      </c>
      <c r="C71" s="166" t="n">
        <v>1</v>
      </c>
      <c r="D71" s="168" t="n">
        <v>1</v>
      </c>
      <c r="E71" s="168" t="n">
        <v>1</v>
      </c>
      <c r="F71" s="168" t="n">
        <v>4</v>
      </c>
      <c r="G71" s="168" t="n">
        <v>2</v>
      </c>
      <c r="H71" s="168" t="n">
        <v>4</v>
      </c>
      <c r="I71" s="168" t="n">
        <v>3</v>
      </c>
      <c r="J71" s="168" t="n">
        <v>1</v>
      </c>
      <c r="K71" s="168" t="n">
        <v>1</v>
      </c>
      <c r="L71" s="168" t="n">
        <v>1</v>
      </c>
      <c r="M71" s="168" t="n">
        <v>1</v>
      </c>
      <c r="N71" s="173">
        <f>SUM(D71:M71)</f>
        <v/>
      </c>
      <c r="O71" s="163">
        <f>+SUMPRODUCT(D$8:M$8,D71:M71)/5</f>
        <v/>
      </c>
      <c r="P71" s="174">
        <f>IF(O71&lt;=0.6,"BAJO IMPACTO",IF(O71&lt;=0.8,"MEDIO IMPACTO RECOMENDABLE EVALUARLO",IF(O71&lt;=1,"ALTO IMPACTO OBLIGATORIO ARTICULARLA A UNA DE LAS OPORTUNIDADES")))</f>
        <v/>
      </c>
    </row>
    <row r="72" ht="51.75" customHeight="1">
      <c r="A72" s="15" t="n"/>
      <c r="B72" s="165" t="inlineStr">
        <is>
          <t>F17. Planificación de las actividades de contratación para la Universidad por medio del Plan Anual de Adquisiciones, lo que permite asegurar los recursos necesarios con tiempo y promover la ejecución oportuna de los proyectos que se establecen.</t>
        </is>
      </c>
      <c r="C72" s="166" t="n">
        <v>1</v>
      </c>
      <c r="D72" s="168" t="n">
        <v>4</v>
      </c>
      <c r="E72" s="168" t="n">
        <v>4</v>
      </c>
      <c r="F72" s="168" t="n">
        <v>4</v>
      </c>
      <c r="G72" s="168" t="n">
        <v>4</v>
      </c>
      <c r="H72" s="168" t="n">
        <v>4</v>
      </c>
      <c r="I72" s="168" t="n">
        <v>5</v>
      </c>
      <c r="J72" s="168" t="n">
        <v>2</v>
      </c>
      <c r="K72" s="168" t="n">
        <v>1</v>
      </c>
      <c r="L72" s="168" t="n">
        <v>1</v>
      </c>
      <c r="M72" s="168" t="n">
        <v>1</v>
      </c>
      <c r="N72" s="173">
        <f>SUM(D72:M72)</f>
        <v/>
      </c>
      <c r="O72" s="163">
        <f>+SUMPRODUCT(D$8:M$8,D72:M72)/5</f>
        <v/>
      </c>
      <c r="P72" s="174">
        <f>IF(O72&lt;=0.6,"BAJO IMPACTO",IF(O72&lt;=0.8,"MEDIO IMPACTO RECOMENDABLE EVALUARLO",IF(O72&lt;=1,"ALTO IMPACTO OBLIGATORIO ARTICULARLA A UNA DE LAS OPORTUNIDADES")))</f>
        <v/>
      </c>
    </row>
    <row r="73" ht="25.5" customHeight="1">
      <c r="A73" s="15" t="n"/>
      <c r="B73" s="165" t="inlineStr">
        <is>
          <t>F18. Alta digitalización de los procedimientos.</t>
        </is>
      </c>
      <c r="C73" s="166" t="n">
        <v>1</v>
      </c>
      <c r="D73" s="168" t="n">
        <v>4</v>
      </c>
      <c r="E73" s="168" t="n">
        <v>2</v>
      </c>
      <c r="F73" s="168" t="n">
        <v>5</v>
      </c>
      <c r="G73" s="168" t="n">
        <v>1</v>
      </c>
      <c r="H73" s="168" t="n">
        <v>5</v>
      </c>
      <c r="I73" s="168" t="n">
        <v>4</v>
      </c>
      <c r="J73" s="168" t="n">
        <v>2</v>
      </c>
      <c r="K73" s="168" t="n">
        <v>1</v>
      </c>
      <c r="L73" s="168" t="n">
        <v>1</v>
      </c>
      <c r="M73" s="168" t="n">
        <v>1</v>
      </c>
      <c r="N73" s="173">
        <f>SUM(D73:M73)</f>
        <v/>
      </c>
      <c r="O73" s="163">
        <f>+SUMPRODUCT(D$8:M$8,D73:M73)/5</f>
        <v/>
      </c>
      <c r="P73" s="174">
        <f>IF(O73&lt;=0.6,"BAJO IMPACTO",IF(O73&lt;=0.8,"MEDIO IMPACTO RECOMENDABLE EVALUARLO",IF(O73&lt;=1,"ALTO IMPACTO OBLIGATORIO ARTICULARLA A UNA DE LAS OPORTUNIDADES")))</f>
        <v/>
      </c>
    </row>
    <row r="74">
      <c r="A74" s="15" t="n"/>
      <c r="B74" s="169" t="inlineStr">
        <is>
          <t>OPORTUNIDADES</t>
        </is>
      </c>
      <c r="C74" s="176" t="n"/>
      <c r="D74" s="176" t="n"/>
      <c r="E74" s="176" t="n"/>
      <c r="F74" s="176" t="n"/>
      <c r="G74" s="176" t="n"/>
      <c r="H74" s="176" t="n"/>
      <c r="I74" s="176" t="n"/>
      <c r="J74" s="176" t="n"/>
      <c r="K74" s="176" t="n"/>
      <c r="L74" s="176" t="n"/>
      <c r="M74" s="176" t="n"/>
      <c r="N74" s="177" t="n"/>
      <c r="O74" s="177" t="n"/>
      <c r="P74" s="178" t="n"/>
    </row>
    <row r="75">
      <c r="A75" s="15" t="n"/>
      <c r="B75" s="165" t="inlineStr">
        <is>
          <t>O1. Accesibilidad a capacitaciones con Entes Externos.</t>
        </is>
      </c>
      <c r="C75" s="166" t="n">
        <v>1</v>
      </c>
      <c r="D75" s="168" t="n">
        <v>4</v>
      </c>
      <c r="E75" s="168" t="n">
        <v>3</v>
      </c>
      <c r="F75" s="168" t="n">
        <v>4</v>
      </c>
      <c r="G75" s="168" t="n">
        <v>2</v>
      </c>
      <c r="H75" s="168" t="n">
        <v>3</v>
      </c>
      <c r="I75" s="168" t="n">
        <v>2</v>
      </c>
      <c r="J75" s="168" t="n">
        <v>2</v>
      </c>
      <c r="K75" s="168" t="n">
        <v>1</v>
      </c>
      <c r="L75" s="168" t="n">
        <v>1</v>
      </c>
      <c r="M75" s="168" t="n">
        <v>1</v>
      </c>
      <c r="N75" s="173">
        <f>SUM(D75:M75)</f>
        <v/>
      </c>
      <c r="O75" s="163">
        <f>+SUMPRODUCT(D$8:M$8,D75:M75)/5</f>
        <v/>
      </c>
      <c r="P75" s="174">
        <f>IF(O75&lt;=0.6,"BAJO IMPACTO",IF(O75&lt;=0.8,"MEDIO IMPACTO RECOMENDABLE EVALUARLO",IF(O75&lt;=1,"ALTO IMPACTO OBLIGATORIO ARTICULARLA A UNA DE LAS OPORTUNIDADES")))</f>
        <v/>
      </c>
    </row>
    <row r="76">
      <c r="A76" s="15" t="n"/>
      <c r="B76" s="165" t="inlineStr">
        <is>
          <t>O2. Fortalecimiento de los canales de comunicación con los Proveedores.</t>
        </is>
      </c>
      <c r="C76" s="166" t="n">
        <v>1</v>
      </c>
      <c r="D76" s="168" t="n">
        <v>3</v>
      </c>
      <c r="E76" s="168" t="n">
        <v>2</v>
      </c>
      <c r="F76" s="168" t="n">
        <v>4</v>
      </c>
      <c r="G76" s="168" t="n">
        <v>4</v>
      </c>
      <c r="H76" s="168" t="n">
        <v>2</v>
      </c>
      <c r="I76" s="168" t="n">
        <v>2</v>
      </c>
      <c r="J76" s="168" t="n">
        <v>1</v>
      </c>
      <c r="K76" s="168" t="n">
        <v>1</v>
      </c>
      <c r="L76" s="168" t="n">
        <v>1</v>
      </c>
      <c r="M76" s="168" t="n">
        <v>1</v>
      </c>
      <c r="N76" s="173">
        <f>SUM(D76:M76)</f>
        <v/>
      </c>
      <c r="O76" s="163">
        <f>+SUMPRODUCT(D$8:M$8,D76:M76)/5</f>
        <v/>
      </c>
      <c r="P76" s="174">
        <f>IF(O76&lt;=0.6,"BAJO IMPACTO",IF(O76&lt;=0.8,"MEDIO IMPACTO RECOMENDABLE EVALUARLO",IF(O76&lt;=1,"ALTO IMPACTO OBLIGATORIO ARTICULARLA A UNA DE LAS OPORTUNIDADES")))</f>
        <v/>
      </c>
    </row>
    <row r="77" ht="25.5" customHeight="1">
      <c r="A77" s="15" t="n"/>
      <c r="B77" s="165" t="inlineStr">
        <is>
          <t>O3. Formulación de proyectos de inversión orientados a la eliminación de barreras arquitectónicas y otros elementos inclusivos.</t>
        </is>
      </c>
      <c r="C77" s="166" t="n">
        <v>1</v>
      </c>
      <c r="D77" s="168" t="n">
        <v>4</v>
      </c>
      <c r="E77" s="168" t="n">
        <v>2</v>
      </c>
      <c r="F77" s="168" t="n">
        <v>4</v>
      </c>
      <c r="G77" s="168" t="n">
        <v>3</v>
      </c>
      <c r="H77" s="168" t="n">
        <v>5</v>
      </c>
      <c r="I77" s="168" t="n">
        <v>4</v>
      </c>
      <c r="J77" s="168" t="n">
        <v>4</v>
      </c>
      <c r="K77" s="168" t="n">
        <v>1</v>
      </c>
      <c r="L77" s="168" t="n">
        <v>1</v>
      </c>
      <c r="M77" s="168" t="n">
        <v>1</v>
      </c>
      <c r="N77" s="173">
        <f>SUM(D77:M77)</f>
        <v/>
      </c>
      <c r="O77" s="163">
        <f>+SUMPRODUCT(D$8:M$8,D77:M77)/5</f>
        <v/>
      </c>
      <c r="P77" s="174">
        <f>IF(O77&lt;=0.6,"BAJO IMPACTO",IF(O77&lt;=0.8,"MEDIO IMPACTO RECOMENDABLE EVALUARLO",IF(O77&lt;=1,"ALTO IMPACTO OBLIGATORIO ARTICULARLA A UNA DE LAS OPORTUNIDADES")))</f>
        <v/>
      </c>
    </row>
    <row r="78" hidden="1" ht="35.25" customHeight="1">
      <c r="A78" s="15" t="n"/>
      <c r="B78" s="165" t="inlineStr">
        <is>
          <t>O4. Optimización del Uso de las Tecnologías de la información disponibles. ESTA COMO FORTALEZA 2</t>
        </is>
      </c>
      <c r="C78" s="166" t="n">
        <v>0</v>
      </c>
      <c r="D78" s="168" t="n"/>
      <c r="E78" s="168" t="n"/>
      <c r="F78" s="168" t="n"/>
      <c r="G78" s="168" t="n"/>
      <c r="H78" s="168" t="n"/>
      <c r="I78" s="168" t="n"/>
      <c r="J78" s="168" t="n"/>
      <c r="K78" s="168" t="n"/>
      <c r="L78" s="168" t="n"/>
      <c r="M78" s="168" t="n"/>
      <c r="N78" s="173">
        <f>SUM(D78:M78)</f>
        <v/>
      </c>
      <c r="O78" s="163">
        <f>+SUMPRODUCT(D$8:M$8,D78:M78)/5</f>
        <v/>
      </c>
      <c r="P78" s="174">
        <f>IF(O78&lt;=0.6,"BAJO IMPACTO",IF(O78&lt;=0.8,"MEDIO IMPACTO RECOMENDABLE EVALUARLO",IF(O78&lt;=1,"ALTO IMPACTO OBLIGATORIO ARTICULARLA A UNA DE LAS OPORTUNIDADES")))</f>
        <v/>
      </c>
    </row>
    <row r="79" ht="25.5" customHeight="1">
      <c r="A79" s="15" t="n"/>
      <c r="B79" s="165" t="inlineStr">
        <is>
          <t>O5. Los lineamientos de acreditación pueden fortalecer aspectos como la infraestructura y la gestión administrativa de la Institución.</t>
        </is>
      </c>
      <c r="C79" s="166" t="n">
        <v>1</v>
      </c>
      <c r="D79" s="168" t="n">
        <v>3</v>
      </c>
      <c r="E79" s="168" t="n">
        <v>2</v>
      </c>
      <c r="F79" s="168" t="n">
        <v>4</v>
      </c>
      <c r="G79" s="168" t="n">
        <v>2</v>
      </c>
      <c r="H79" s="168" t="n">
        <v>4</v>
      </c>
      <c r="I79" s="168" t="n">
        <v>4</v>
      </c>
      <c r="J79" s="168" t="n">
        <v>3</v>
      </c>
      <c r="K79" s="168" t="n">
        <v>2</v>
      </c>
      <c r="L79" s="168" t="n">
        <v>1</v>
      </c>
      <c r="M79" s="168" t="n">
        <v>1</v>
      </c>
      <c r="N79" s="173">
        <f>SUM(D79:M79)</f>
        <v/>
      </c>
      <c r="O79" s="163">
        <f>+SUMPRODUCT(D$8:M$8,D79:M79)/5</f>
        <v/>
      </c>
      <c r="P79" s="174">
        <f>IF(O79&lt;=0.6,"BAJO IMPACTO",IF(O79&lt;=0.8,"MEDIO IMPACTO RECOMENDABLE EVALUARLO",IF(O79&lt;=1,"ALTO IMPACTO OBLIGATORIO ARTICULARLA A UNA DE LAS OPORTUNIDADES")))</f>
        <v/>
      </c>
    </row>
    <row r="80" ht="29.25" customHeight="1">
      <c r="A80" s="15" t="n"/>
      <c r="B80" s="165" t="inlineStr">
        <is>
          <t>O6. La normatividad legal, reglamentación interna y los tiempos de aplicación en la contratación son conocidos y ejecutados por la Institución.</t>
        </is>
      </c>
      <c r="C80" s="166" t="n">
        <v>1</v>
      </c>
      <c r="D80" s="168" t="n">
        <v>4</v>
      </c>
      <c r="E80" s="168" t="n">
        <v>2</v>
      </c>
      <c r="F80" s="168" t="n">
        <v>4</v>
      </c>
      <c r="G80" s="168" t="n">
        <v>4</v>
      </c>
      <c r="H80" s="168" t="n">
        <v>4</v>
      </c>
      <c r="I80" s="168" t="n">
        <v>3</v>
      </c>
      <c r="J80" s="168" t="n">
        <v>3</v>
      </c>
      <c r="K80" s="168" t="n">
        <v>1</v>
      </c>
      <c r="L80" s="168" t="n">
        <v>1</v>
      </c>
      <c r="M80" s="168" t="n">
        <v>1</v>
      </c>
      <c r="N80" s="173">
        <f>SUM(D80:M80)</f>
        <v/>
      </c>
      <c r="O80" s="163">
        <f>+SUMPRODUCT(D$8:M$8,D80:M80)/5</f>
        <v/>
      </c>
      <c r="P80" s="174">
        <f>IF(O80&lt;=0.6,"BAJO IMPACTO",IF(O80&lt;=0.8,"MEDIO IMPACTO RECOMENDABLE EVALUARLO",IF(O80&lt;=1,"ALTO IMPACTO OBLIGATORIO ARTICULARLA A UNA DE LAS OPORTUNIDADES")))</f>
        <v/>
      </c>
    </row>
    <row r="81" ht="25.5" customHeight="1" thickBot="1">
      <c r="A81" s="15" t="n"/>
      <c r="B81" s="179" t="inlineStr">
        <is>
          <t>O7. Oportunidad de usar nuevos softwares que optimicen las actividades del proceso.</t>
        </is>
      </c>
      <c r="C81" s="180" t="n">
        <v>1</v>
      </c>
      <c r="D81" s="168" t="n">
        <v>4</v>
      </c>
      <c r="E81" s="168" t="n">
        <v>3</v>
      </c>
      <c r="F81" s="168" t="n">
        <v>4</v>
      </c>
      <c r="G81" s="168" t="n">
        <v>3</v>
      </c>
      <c r="H81" s="168" t="n">
        <v>4</v>
      </c>
      <c r="I81" s="168" t="n">
        <v>2</v>
      </c>
      <c r="J81" s="168" t="n">
        <v>1</v>
      </c>
      <c r="K81" s="168" t="n">
        <v>1</v>
      </c>
      <c r="L81" s="168" t="n">
        <v>1</v>
      </c>
      <c r="M81" s="168" t="n">
        <v>1</v>
      </c>
      <c r="N81" s="182">
        <f>SUM(D81:M81)</f>
        <v/>
      </c>
      <c r="O81" s="183">
        <f>+SUMPRODUCT(D$8:M$8,D81:M81)/5</f>
        <v/>
      </c>
      <c r="P81" s="184">
        <f>IF(O81&lt;=0.6,"BAJO IMPACTO",IF(O81&lt;=0.8,"MEDIO IMPACTO RECOMENDABLE EVALUARLO",IF(O81&lt;=1,"ALTO IMPACTO OBLIGATORIO ARTICULARLA A UNA DE LAS OPORTUNIDADES")))</f>
        <v/>
      </c>
    </row>
    <row r="82" hidden="1">
      <c r="A82" s="15" t="n"/>
      <c r="B82" s="159" t="n"/>
      <c r="C82" s="160" t="n"/>
      <c r="D82" s="185" t="n"/>
      <c r="E82" s="185" t="n"/>
      <c r="F82" s="185" t="n"/>
      <c r="G82" s="185" t="n"/>
      <c r="H82" s="185" t="n"/>
      <c r="I82" s="185" t="n"/>
      <c r="J82" s="185" t="n"/>
      <c r="K82" s="185" t="n"/>
      <c r="L82" s="185" t="n"/>
      <c r="M82" s="185" t="n"/>
      <c r="N82" s="162">
        <f>SUM(D82:M82)</f>
        <v/>
      </c>
      <c r="O82" s="186">
        <f>+SUMPRODUCT(D$8:M$8,D82:M82)/5</f>
        <v/>
      </c>
      <c r="P82" s="164">
        <f>IF(O82&lt;=0.6,"BAJO IMPACTO",IF(O82&lt;=0.8,"MEDIO IMPACTO RECOMENDABLE EVALUARLO",IF(O82&lt;=1,"ALTO IMPACTO OBLIGATORIO ARTICULARLA A UNA DE LAS OPORTUNIDADES")))</f>
        <v/>
      </c>
    </row>
    <row r="83" hidden="1">
      <c r="A83" s="15" t="n"/>
      <c r="B83" s="165" t="n"/>
      <c r="C83" s="166" t="n"/>
      <c r="D83" s="168" t="n"/>
      <c r="E83" s="168" t="n"/>
      <c r="F83" s="168" t="n"/>
      <c r="G83" s="168" t="n"/>
      <c r="H83" s="168" t="n"/>
      <c r="I83" s="168" t="n"/>
      <c r="J83" s="168" t="n"/>
      <c r="K83" s="168" t="n"/>
      <c r="L83" s="168" t="n"/>
      <c r="M83" s="168" t="n"/>
      <c r="N83" s="173">
        <f>SUM(D83:M83)</f>
        <v/>
      </c>
      <c r="O83" s="163">
        <f>+SUMPRODUCT(D$8:M$8,D83:M83)/5</f>
        <v/>
      </c>
      <c r="P83" s="174">
        <f>IF(O83&lt;=0.6,"BAJO IMPACTO",IF(O83&lt;=0.8,"MEDIO IMPACTO RECOMENDABLE EVALUARLO",IF(O83&lt;=1,"ALTO IMPACTO OBLIGATORIO ARTICULARLA A UNA DE LAS OPORTUNIDADES")))</f>
        <v/>
      </c>
    </row>
    <row r="84" hidden="1" ht="15" customHeight="1" thickBot="1">
      <c r="A84" s="15" t="n"/>
      <c r="B84" s="179" t="n"/>
      <c r="C84" s="180" t="n"/>
      <c r="D84" s="181" t="n"/>
      <c r="E84" s="181" t="n"/>
      <c r="F84" s="181" t="n"/>
      <c r="G84" s="181" t="n"/>
      <c r="H84" s="181" t="n"/>
      <c r="I84" s="181" t="n"/>
      <c r="J84" s="181" t="n"/>
      <c r="K84" s="181" t="n"/>
      <c r="L84" s="181" t="n"/>
      <c r="M84" s="181" t="n"/>
      <c r="N84" s="182">
        <f>SUM(D84:M84)</f>
        <v/>
      </c>
      <c r="O84" s="183">
        <f>+SUMPRODUCT(D$8:M$8,D84:M84)/5</f>
        <v/>
      </c>
      <c r="P84" s="174">
        <f>IF(O84&lt;=0.6,"BAJO IMPACTO",IF(O84&lt;=0.8,"MEDIO IMPACTO RECOMENDABLE EVALUARLO",IF(O84&lt;=1,"ALTO IMPACTO OBLIGATORIO ARTICULARLA A UNA DE LAS OPORTUNIDADES")))</f>
        <v/>
      </c>
    </row>
    <row r="85" ht="25.5" customHeight="1" thickBot="1">
      <c r="A85" s="15" t="n"/>
      <c r="B85" s="179" t="inlineStr">
        <is>
          <t>O8. Se tiene en cuenta la oferta de pasantes para el apoyo de las actividades operativas de algunas áreas del proceso.</t>
        </is>
      </c>
      <c r="C85" s="180" t="n">
        <v>1</v>
      </c>
      <c r="D85" s="168" t="n">
        <v>2</v>
      </c>
      <c r="E85" s="168" t="n">
        <v>2</v>
      </c>
      <c r="F85" s="168" t="n">
        <v>5</v>
      </c>
      <c r="G85" s="168" t="n">
        <v>1</v>
      </c>
      <c r="H85" s="168" t="n">
        <v>4</v>
      </c>
      <c r="I85" s="168" t="n">
        <v>4</v>
      </c>
      <c r="J85" s="168" t="n">
        <v>1</v>
      </c>
      <c r="K85" s="168" t="n">
        <v>1</v>
      </c>
      <c r="L85" s="168" t="n">
        <v>1</v>
      </c>
      <c r="M85" s="168" t="n">
        <v>1</v>
      </c>
      <c r="N85" s="182">
        <f>SUM(D85:M85)</f>
        <v/>
      </c>
      <c r="O85" s="183">
        <f>+SUMPRODUCT(D$8:M$8,D85:M85)/5</f>
        <v/>
      </c>
      <c r="P85" s="184">
        <f>IF(O85&lt;=0.6,"BAJO IMPACTO",IF(O85&lt;=0.8,"MEDIO IMPACTO RECOMENDABLE EVALUARLO",IF(O85&lt;=1,"ALTO IMPACTO OBLIGATORIO ARTICULARLA A UNA DE LAS OPORTUNIDADES")))</f>
        <v/>
      </c>
    </row>
    <row r="86" ht="60" customHeight="1">
      <c r="A86" s="452" t="inlineStr">
        <is>
          <t>Diagonal 18 No. 20-29 Fusagasugá – Cundinamarca
Teléfono (601) 8281483 Línea Gratuita 018000180414
www.ucundinamarca.edu.co   E-mail: info@ucundinamarca.edu.co
NIT: 890.680.062-2</t>
        </is>
      </c>
      <c r="M86" s="15" t="n"/>
      <c r="N86" s="15" t="n"/>
      <c r="O86" s="15" t="n"/>
      <c r="P86" s="54" t="n"/>
    </row>
    <row r="87" ht="15" customHeight="1">
      <c r="A87" s="227" t="n"/>
      <c r="B87" s="228" t="n"/>
      <c r="C87" s="538" t="inlineStr">
        <is>
          <t>Documento controlado por el Sistema de Gestión de la Calidad
Asegúrese que corresponde a la última versión consultando el Portal Institucional</t>
        </is>
      </c>
    </row>
    <row r="88" ht="25.5" customHeight="1">
      <c r="A88" s="227" t="n"/>
      <c r="B88" s="228" t="n"/>
    </row>
    <row r="89" ht="15" customHeight="1">
      <c r="A89" s="230" t="n"/>
      <c r="B89" s="230" t="n"/>
    </row>
  </sheetData>
  <sheetProtection selectLockedCells="0" selectUnlockedCells="0" algorithmName="SHA-512" sheet="1" objects="0" insertRows="1" insertHyperlinks="1" autoFilter="1" scenarios="0" formatColumns="0" deleteColumns="1" insertColumns="1" pivotTables="1" deleteRows="1" formatCells="0" saltValue="pp+ZJXxtMFcMRfe0Dh71ng==" formatRows="0" sort="1" spinCount="100000" hashValue="ivNllf5Uc1cP3jeGFmVWv2GZ0ed+aeqN8/Aiar8grRG3aTxQ/FB4v8kncSq5YHzgtERF3h7oEb8waiEwFNxuNQ=="/>
  <mergeCells count="11">
    <mergeCell ref="A86:L86"/>
    <mergeCell ref="B1:B4"/>
    <mergeCell ref="C87:P89"/>
    <mergeCell ref="B6:C7"/>
    <mergeCell ref="D6:M6"/>
    <mergeCell ref="C3:O4"/>
    <mergeCell ref="P6:P8"/>
    <mergeCell ref="N6:N7"/>
    <mergeCell ref="O6:O7"/>
    <mergeCell ref="C1:O1"/>
    <mergeCell ref="C2:O2"/>
  </mergeCells>
  <conditionalFormatting sqref="C9 C34:C46 C56:C59 C61:C72 C75:C84">
    <cfRule type="iconSet" priority="87">
      <iconSet>
        <cfvo type="percent" val="0"/>
        <cfvo type="percent" val="33"/>
        <cfvo type="percent" val="67"/>
      </iconSet>
    </cfRule>
  </conditionalFormatting>
  <conditionalFormatting sqref="P9">
    <cfRule type="cellIs" priority="83" operator="equal" dxfId="2">
      <formula>"ALTO IMPACTO OBLIGATORIO ARTICULARLA A UNO DE LOS RIESGOS"</formula>
    </cfRule>
    <cfRule type="cellIs" priority="84" operator="equal" dxfId="1">
      <formula>"MEDIO IMPACTO RECOMENDABLE EVALUARLO EN EL RIESGO"</formula>
    </cfRule>
    <cfRule type="cellIs" priority="85" operator="equal" dxfId="0">
      <formula>"BAJO IMPACTO"</formula>
    </cfRule>
  </conditionalFormatting>
  <conditionalFormatting sqref="P56:P59 P61:P72">
    <cfRule type="cellIs" priority="72" operator="equal" dxfId="0">
      <formula>"ALTO IMPACTO OBLIGATORIO ARTICULARLA A UNA DE LAS OPORTUNIDADES"</formula>
    </cfRule>
    <cfRule type="cellIs" priority="73" operator="equal" dxfId="1">
      <formula>"MEDIO IMPACTO RECOMENDABLE EVALUARLO"</formula>
    </cfRule>
    <cfRule type="cellIs" priority="74" operator="equal" dxfId="2">
      <formula>"BAJO IMPACTO"</formula>
    </cfRule>
  </conditionalFormatting>
  <conditionalFormatting sqref="P75:P84">
    <cfRule type="cellIs" priority="69" operator="equal" dxfId="0">
      <formula>"ALTO IMPACTO OBLIGATORIO ARTICULARLA A UNA DE LAS OPORTUNIDADES"</formula>
    </cfRule>
    <cfRule type="cellIs" priority="70" operator="equal" dxfId="1">
      <formula>"MEDIO IMPACTO RECOMENDABLE EVALUARLO"</formula>
    </cfRule>
    <cfRule type="cellIs" priority="71" operator="equal" dxfId="2">
      <formula>"BAJO IMPACTO"</formula>
    </cfRule>
  </conditionalFormatting>
  <conditionalFormatting sqref="P34:P46">
    <cfRule type="cellIs" priority="66" operator="equal" dxfId="2">
      <formula>"ALTO IMPACTO OBLIGATORIO ARTICULARLA A UNO DE LOS RIESGOS"</formula>
    </cfRule>
    <cfRule type="cellIs" priority="67" operator="equal" dxfId="1">
      <formula>"MEDIO IMPACTO RECOMENDABLE EVALUARLO EN EL RIESGO"</formula>
    </cfRule>
    <cfRule type="cellIs" priority="68" operator="equal" dxfId="0">
      <formula>"BAJO IMPACTO"</formula>
    </cfRule>
  </conditionalFormatting>
  <conditionalFormatting sqref="C48">
    <cfRule type="iconSet" priority="65">
      <iconSet>
        <cfvo type="percent" val="0"/>
        <cfvo type="percent" val="33"/>
        <cfvo type="percent" val="67"/>
      </iconSet>
    </cfRule>
  </conditionalFormatting>
  <conditionalFormatting sqref="P48">
    <cfRule type="cellIs" priority="61" operator="equal" dxfId="2">
      <formula>"ALTO IMPACTO OBLIGATORIO ARTICULARLA A UNO DE LOS RIESGOS"</formula>
    </cfRule>
    <cfRule type="cellIs" priority="62" operator="equal" dxfId="1">
      <formula>"MEDIO IMPACTO RECOMENDABLE EVALUARLO EN EL RIESGO"</formula>
    </cfRule>
    <cfRule type="cellIs" priority="63" operator="equal" dxfId="0">
      <formula>"BAJO IMPACTO"</formula>
    </cfRule>
  </conditionalFormatting>
  <conditionalFormatting sqref="C85">
    <cfRule type="iconSet" priority="30">
      <iconSet>
        <cfvo type="percent" val="0"/>
        <cfvo type="percent" val="33"/>
        <cfvo type="percent" val="67"/>
      </iconSet>
    </cfRule>
  </conditionalFormatting>
  <conditionalFormatting sqref="P85">
    <cfRule type="cellIs" priority="26" operator="equal" dxfId="0">
      <formula>"ALTO IMPACTO OBLIGATORIO ARTICULARLA A UNA DE LAS OPORTUNIDADES"</formula>
    </cfRule>
    <cfRule type="cellIs" priority="27" operator="equal" dxfId="1">
      <formula>"MEDIO IMPACTO RECOMENDABLE EVALUARLO"</formula>
    </cfRule>
    <cfRule type="cellIs" priority="28" operator="equal" dxfId="2">
      <formula>"BAJO IMPACTO"</formula>
    </cfRule>
  </conditionalFormatting>
  <conditionalFormatting sqref="C73">
    <cfRule type="iconSet" priority="25">
      <iconSet>
        <cfvo type="percent" val="0"/>
        <cfvo type="percent" val="33"/>
        <cfvo type="percent" val="67"/>
      </iconSet>
    </cfRule>
  </conditionalFormatting>
  <conditionalFormatting sqref="P73">
    <cfRule type="cellIs" priority="21" operator="equal" dxfId="0">
      <formula>"ALTO IMPACTO OBLIGATORIO ARTICULARLA A UNA DE LAS OPORTUNIDADES"</formula>
    </cfRule>
    <cfRule type="cellIs" priority="22" operator="equal" dxfId="1">
      <formula>"MEDIO IMPACTO RECOMENDABLE EVALUARLO"</formula>
    </cfRule>
    <cfRule type="cellIs" priority="23" operator="equal" dxfId="2">
      <formula>"BAJO IMPACTO"</formula>
    </cfRule>
  </conditionalFormatting>
  <conditionalFormatting sqref="C60">
    <cfRule type="iconSet" priority="20">
      <iconSet>
        <cfvo type="percent" val="0"/>
        <cfvo type="percent" val="33"/>
        <cfvo type="percent" val="67"/>
      </iconSet>
    </cfRule>
  </conditionalFormatting>
  <conditionalFormatting sqref="P60">
    <cfRule type="cellIs" priority="16" operator="equal" dxfId="0">
      <formula>"ALTO IMPACTO OBLIGATORIO ARTICULARLA A UNA DE LAS OPORTUNIDADES"</formula>
    </cfRule>
    <cfRule type="cellIs" priority="17" operator="equal" dxfId="1">
      <formula>"MEDIO IMPACTO RECOMENDABLE EVALUARLO"</formula>
    </cfRule>
    <cfRule type="cellIs" priority="18" operator="equal" dxfId="2">
      <formula>"BAJO IMPACTO"</formula>
    </cfRule>
  </conditionalFormatting>
  <conditionalFormatting sqref="C49:C54">
    <cfRule type="iconSet" priority="15">
      <iconSet>
        <cfvo type="percent" val="0"/>
        <cfvo type="percent" val="33"/>
        <cfvo type="percent" val="67"/>
      </iconSet>
    </cfRule>
  </conditionalFormatting>
  <conditionalFormatting sqref="P49:P54">
    <cfRule type="cellIs" priority="11" operator="equal" dxfId="2">
      <formula>"ALTO IMPACTO OBLIGATORIO ARTICULARLA A UNO DE LOS RIESGOS"</formula>
    </cfRule>
    <cfRule type="cellIs" priority="12" operator="equal" dxfId="1">
      <formula>"MEDIO IMPACTO RECOMENDABLE EVALUARLO EN EL RIESGO"</formula>
    </cfRule>
    <cfRule type="cellIs" priority="13" operator="equal" dxfId="0">
      <formula>"BAJO IMPACTO"</formula>
    </cfRule>
  </conditionalFormatting>
  <conditionalFormatting sqref="C47">
    <cfRule type="iconSet" priority="10">
      <iconSet>
        <cfvo type="percent" val="0"/>
        <cfvo type="percent" val="33"/>
        <cfvo type="percent" val="67"/>
      </iconSet>
    </cfRule>
  </conditionalFormatting>
  <conditionalFormatting sqref="P47">
    <cfRule type="cellIs" priority="6" operator="equal" dxfId="2">
      <formula>"ALTO IMPACTO OBLIGATORIO ARTICULARLA A UNO DE LOS RIESGOS"</formula>
    </cfRule>
    <cfRule type="cellIs" priority="7" operator="equal" dxfId="1">
      <formula>"MEDIO IMPACTO RECOMENDABLE EVALUARLO EN EL RIESGO"</formula>
    </cfRule>
    <cfRule type="cellIs" priority="8" operator="equal" dxfId="0">
      <formula>"BAJO IMPACTO"</formula>
    </cfRule>
  </conditionalFormatting>
  <conditionalFormatting sqref="C10:C32">
    <cfRule type="iconSet" priority="5">
      <iconSet>
        <cfvo type="percent" val="0"/>
        <cfvo type="percent" val="33"/>
        <cfvo type="percent" val="67"/>
      </iconSet>
    </cfRule>
  </conditionalFormatting>
  <conditionalFormatting sqref="P10:P32">
    <cfRule type="cellIs" priority="1" operator="equal" dxfId="2">
      <formula>"ALTO IMPACTO OBLIGATORIO ARTICULARLA A UNO DE LOS RIESGOS"</formula>
    </cfRule>
    <cfRule type="cellIs" priority="2" operator="equal" dxfId="1">
      <formula>"MEDIO IMPACTO RECOMENDABLE EVALUARLO EN EL RIESGO"</formula>
    </cfRule>
    <cfRule type="cellIs" priority="3" operator="equal" dxfId="0">
      <formula>"BAJO IMPACTO"</formula>
    </cfRule>
  </conditionalFormatting>
  <dataValidations xWindow="492" yWindow="364" count="1">
    <dataValidation sqref="D8:M8" showDropDown="0" showInputMessage="1" showErrorMessage="1" allowBlank="1" prompt="Establezca un peso porcentual (%) por cada parte interesada, donde la suma de todas no supere el 100%. Ejemplo:_x000a__x000a_1 - Parte interesada 1: 30%_x000a_2 - Parte interesada 2: 20%_x000a_3 - Parte interesada 3: 50%"/>
  </dataValidations>
  <hyperlinks>
    <hyperlink ref="A7" location="'INICIO (2)'!A1" display="REGRESAR"/>
  </hyperlinks>
  <pageMargins left="0.7" right="0.7" top="0.75" bottom="0.75" header="0.3" footer="0.3"/>
  <pageSetup orientation="portrait" paperSize="9"/>
  <drawing xmlns:r="http://schemas.openxmlformats.org/officeDocument/2006/relationships" r:id="rId1"/>
  <legacyDrawing xmlns:r="http://schemas.openxmlformats.org/officeDocument/2006/relationships" r:id="anysvml"/>
</worksheet>
</file>

<file path=xl/worksheets/sheet14.xml><?xml version="1.0" encoding="utf-8"?>
<worksheet xmlns="http://schemas.openxmlformats.org/spreadsheetml/2006/main">
  <sheetPr codeName="Hoja1">
    <tabColor rgb="FFD5C93D"/>
    <outlinePr summaryBelow="1" summaryRight="1"/>
    <pageSetUpPr fitToPage="1"/>
  </sheetPr>
  <dimension ref="A1:BO56"/>
  <sheetViews>
    <sheetView zoomScale="60" zoomScaleNormal="60" zoomScaleSheetLayoutView="25" workbookViewId="0">
      <pane xSplit="5" ySplit="8" topLeftCell="F9" activePane="bottomRight" state="frozen"/>
      <selection pane="topRight" activeCell="F1" sqref="F1"/>
      <selection pane="bottomLeft" activeCell="D9" sqref="D9"/>
      <selection pane="bottomRight" activeCell="A1" sqref="A1"/>
    </sheetView>
  </sheetViews>
  <sheetFormatPr baseColWidth="10" defaultColWidth="11.42578125" defaultRowHeight="15"/>
  <cols>
    <col hidden="1" width="11.42578125" customWidth="1" style="281" min="1" max="2"/>
    <col hidden="1" width="6.28515625" customWidth="1" style="281" min="3" max="3"/>
    <col width="6.85546875" customWidth="1" style="327" min="4" max="4"/>
    <col width="43.85546875" customWidth="1" style="190" min="5" max="5"/>
    <col width="31" customWidth="1" style="190" min="6" max="6"/>
    <col width="21.28515625" customWidth="1" style="190" min="7" max="7"/>
    <col width="27.85546875" customWidth="1" style="190" min="8" max="8"/>
    <col width="28.85546875" customWidth="1" style="191" min="9" max="9"/>
    <col width="23.7109375" customWidth="1" style="190" min="10" max="10"/>
    <col width="12.42578125" customWidth="1" style="191" min="11" max="11"/>
    <col width="7.85546875" customWidth="1" style="191" min="12" max="12"/>
    <col width="24" customWidth="1" style="191" min="13" max="13"/>
    <col width="13.140625" customWidth="1" style="191" min="14" max="14"/>
    <col width="9" customWidth="1" style="191" min="15" max="15"/>
    <col width="18.28515625" customWidth="1" style="328" min="16" max="16"/>
    <col width="52.28515625" customWidth="1" style="190" min="17" max="17"/>
    <col width="19.7109375" customWidth="1" style="191" min="18" max="18"/>
    <col width="38.85546875" customWidth="1" style="190" min="19" max="19"/>
    <col width="47.5703125" customWidth="1" style="190" min="20" max="20"/>
    <col width="26.7109375" customWidth="1" style="191" min="21" max="21"/>
    <col width="29" customWidth="1" style="191" min="22" max="22"/>
    <col width="16.42578125" customWidth="1" style="191" min="23" max="23"/>
    <col width="15.28515625" customWidth="1" style="190" min="24" max="24"/>
    <col width="11" customWidth="1" style="144" min="25" max="25"/>
    <col width="12" customWidth="1" style="190" min="26" max="26"/>
    <col width="13.85546875" customWidth="1" style="191" min="27" max="27"/>
    <col width="20.85546875" customWidth="1" style="190" min="28" max="28"/>
    <col width="19.85546875" customWidth="1" style="329" min="29" max="29"/>
    <col width="19.85546875" customWidth="1" style="330" min="30" max="30"/>
    <col width="55.5703125" customWidth="1" style="328" min="31" max="31"/>
    <col width="19.85546875" customWidth="1" style="330" min="32" max="32"/>
    <col width="63.28515625" customWidth="1" style="328" min="33" max="33"/>
    <col width="24.7109375" customWidth="1" style="328" min="34" max="34"/>
    <col width="63.28515625" customWidth="1" style="328" min="35" max="35"/>
    <col width="24" customWidth="1" style="328" min="36" max="36"/>
    <col width="39" customWidth="1" style="328" min="37" max="37"/>
    <col width="13.42578125" customWidth="1" style="328" min="38" max="38"/>
    <col width="32.28515625" customWidth="1" style="328" min="39" max="39"/>
    <col width="17.42578125" customWidth="1" style="328" min="40" max="40"/>
    <col width="92" customWidth="1" style="328" min="41" max="41"/>
    <col width="35.7109375" customWidth="1" style="328" min="42" max="42"/>
    <col width="76.140625" customWidth="1" style="328" min="43" max="43"/>
    <col width="17.140625" customWidth="1" style="331" min="44" max="44"/>
    <col width="41.42578125" customWidth="1" style="190" min="45" max="45"/>
    <col width="17.140625" customWidth="1" style="331" min="46" max="46"/>
    <col width="69.28515625" customWidth="1" style="190" min="47" max="47"/>
    <col width="17.140625" customWidth="1" style="331" min="48" max="48"/>
    <col width="41.42578125" customWidth="1" style="190" min="49" max="49"/>
    <col width="17.140625" customWidth="1" style="331" min="50" max="50"/>
    <col width="41.42578125" customWidth="1" style="190" min="51" max="51"/>
    <col width="17.140625" customWidth="1" style="331" min="52" max="52"/>
    <col width="41.42578125" customWidth="1" style="190" min="53" max="53"/>
    <col width="17.140625" customWidth="1" style="331" min="54" max="54"/>
    <col width="41.42578125" customWidth="1" style="190" min="55" max="55"/>
    <col width="28.5703125" customWidth="1" style="287" min="56" max="58"/>
    <col width="41" customWidth="1" style="287" min="59" max="59"/>
    <col width="28.5703125" customWidth="1" style="287" min="60" max="64"/>
    <col width="43.7109375" customWidth="1" style="287" min="65" max="65"/>
    <col width="28.5703125" customWidth="1" style="287" min="66" max="66"/>
    <col width="43.7109375" customWidth="1" style="287" min="67" max="67"/>
    <col width="11.42578125" customWidth="1" style="287" min="68" max="16384"/>
  </cols>
  <sheetData>
    <row r="1" ht="23.25" customFormat="1" customHeight="1" s="146">
      <c r="A1" s="2" t="n"/>
      <c r="B1" s="450" t="n"/>
      <c r="C1" s="187" t="n"/>
      <c r="D1" s="471" t="inlineStr">
        <is>
          <t xml:space="preserve"> </t>
        </is>
      </c>
      <c r="E1" s="747" t="n"/>
      <c r="F1" s="643" t="inlineStr">
        <is>
          <t>MACROPROCESO ESTRATÉGICO</t>
        </is>
      </c>
      <c r="G1" s="784" t="n"/>
      <c r="H1" s="784" t="n"/>
      <c r="I1" s="784" t="n"/>
      <c r="J1" s="784" t="n"/>
      <c r="K1" s="784" t="n"/>
      <c r="L1" s="784" t="n"/>
      <c r="M1" s="784" t="n"/>
      <c r="N1" s="784" t="n"/>
      <c r="O1" s="784" t="n"/>
      <c r="P1" s="784" t="n"/>
      <c r="Q1" s="784" t="n"/>
      <c r="R1" s="784" t="n"/>
      <c r="S1" s="784" t="n"/>
      <c r="T1" s="784" t="n"/>
      <c r="U1" s="784" t="n"/>
      <c r="V1" s="784" t="n"/>
      <c r="W1" s="784" t="n"/>
      <c r="X1" s="784" t="n"/>
      <c r="Y1" s="784" t="n"/>
      <c r="Z1" s="784" t="n"/>
      <c r="AA1" s="784" t="n"/>
      <c r="AB1" s="784" t="n"/>
      <c r="AC1" s="784" t="n"/>
      <c r="AD1" s="784" t="n"/>
      <c r="AE1" s="784" t="n"/>
      <c r="AF1" s="784" t="n"/>
      <c r="AG1" s="784" t="n"/>
      <c r="AH1" s="784" t="n"/>
      <c r="AI1" s="784" t="n"/>
      <c r="AJ1" s="784" t="n"/>
      <c r="AK1" s="784" t="n"/>
      <c r="AL1" s="784" t="n"/>
      <c r="AM1" s="784" t="n"/>
      <c r="AN1" s="784" t="n"/>
      <c r="AO1" s="784" t="n"/>
      <c r="AP1" s="784" t="n"/>
      <c r="AQ1" s="784" t="n"/>
      <c r="AR1" s="784" t="n"/>
      <c r="AS1" s="784" t="n"/>
      <c r="AT1" s="784" t="n"/>
      <c r="AU1" s="784" t="n"/>
      <c r="AV1" s="784" t="n"/>
      <c r="AW1" s="784" t="n"/>
      <c r="AX1" s="784" t="n"/>
      <c r="AY1" s="784" t="n"/>
      <c r="AZ1" s="784" t="n"/>
      <c r="BA1" s="784" t="n"/>
      <c r="BB1" s="784" t="n"/>
      <c r="BC1" s="784" t="n"/>
      <c r="BD1" s="784" t="n"/>
      <c r="BE1" s="784" t="n"/>
      <c r="BF1" s="784" t="n"/>
      <c r="BG1" s="784" t="n"/>
      <c r="BH1" s="784" t="n"/>
      <c r="BI1" s="784" t="n"/>
      <c r="BJ1" s="784" t="n"/>
      <c r="BK1" s="784" t="n"/>
      <c r="BL1" s="784" t="n"/>
      <c r="BM1" s="785" t="n"/>
      <c r="BN1" s="472" t="inlineStr">
        <is>
          <t>CÓDIGO: ESGr028</t>
        </is>
      </c>
      <c r="BO1" s="744" t="n"/>
    </row>
    <row r="2" ht="21.75" customFormat="1" customHeight="1" s="146">
      <c r="A2" s="2" t="n"/>
      <c r="B2" s="776" t="n"/>
      <c r="C2" s="187" t="n"/>
      <c r="F2" s="643" t="inlineStr">
        <is>
          <t>PROCESO GESTIÓN SISTEMAS INTEGRADOS - CALIDAD</t>
        </is>
      </c>
      <c r="G2" s="784" t="n"/>
      <c r="H2" s="784" t="n"/>
      <c r="I2" s="784" t="n"/>
      <c r="J2" s="784" t="n"/>
      <c r="K2" s="784" t="n"/>
      <c r="L2" s="784" t="n"/>
      <c r="M2" s="784" t="n"/>
      <c r="N2" s="784" t="n"/>
      <c r="O2" s="784" t="n"/>
      <c r="P2" s="784" t="n"/>
      <c r="Q2" s="784" t="n"/>
      <c r="R2" s="784" t="n"/>
      <c r="S2" s="784" t="n"/>
      <c r="T2" s="784" t="n"/>
      <c r="U2" s="784" t="n"/>
      <c r="V2" s="784" t="n"/>
      <c r="W2" s="784" t="n"/>
      <c r="X2" s="784" t="n"/>
      <c r="Y2" s="784" t="n"/>
      <c r="Z2" s="784" t="n"/>
      <c r="AA2" s="784" t="n"/>
      <c r="AB2" s="784" t="n"/>
      <c r="AC2" s="784" t="n"/>
      <c r="AD2" s="784" t="n"/>
      <c r="AE2" s="784" t="n"/>
      <c r="AF2" s="784" t="n"/>
      <c r="AG2" s="784" t="n"/>
      <c r="AH2" s="784" t="n"/>
      <c r="AI2" s="784" t="n"/>
      <c r="AJ2" s="784" t="n"/>
      <c r="AK2" s="784" t="n"/>
      <c r="AL2" s="784" t="n"/>
      <c r="AM2" s="784" t="n"/>
      <c r="AN2" s="784" t="n"/>
      <c r="AO2" s="784" t="n"/>
      <c r="AP2" s="784" t="n"/>
      <c r="AQ2" s="784" t="n"/>
      <c r="AR2" s="784" t="n"/>
      <c r="AS2" s="784" t="n"/>
      <c r="AT2" s="784" t="n"/>
      <c r="AU2" s="784" t="n"/>
      <c r="AV2" s="784" t="n"/>
      <c r="AW2" s="784" t="n"/>
      <c r="AX2" s="784" t="n"/>
      <c r="AY2" s="784" t="n"/>
      <c r="AZ2" s="784" t="n"/>
      <c r="BA2" s="784" t="n"/>
      <c r="BB2" s="784" t="n"/>
      <c r="BC2" s="784" t="n"/>
      <c r="BD2" s="784" t="n"/>
      <c r="BE2" s="784" t="n"/>
      <c r="BF2" s="784" t="n"/>
      <c r="BG2" s="784" t="n"/>
      <c r="BH2" s="784" t="n"/>
      <c r="BI2" s="784" t="n"/>
      <c r="BJ2" s="784" t="n"/>
      <c r="BK2" s="784" t="n"/>
      <c r="BL2" s="784" t="n"/>
      <c r="BM2" s="785" t="n"/>
      <c r="BN2" s="472" t="inlineStr">
        <is>
          <t>VERSIÓN: 18</t>
        </is>
      </c>
      <c r="BO2" s="744" t="n"/>
    </row>
    <row r="3" ht="15" customFormat="1" customHeight="1" s="146">
      <c r="A3" s="2" t="n"/>
      <c r="B3" s="776" t="n"/>
      <c r="C3" s="188" t="n"/>
      <c r="F3" s="643" t="inlineStr">
        <is>
          <t>GESTIÓN DEL RIESGO Y LAS OPORTUNIDADES</t>
        </is>
      </c>
      <c r="G3" s="786" t="n"/>
      <c r="H3" s="786" t="n"/>
      <c r="I3" s="786" t="n"/>
      <c r="J3" s="786" t="n"/>
      <c r="K3" s="786" t="n"/>
      <c r="L3" s="786" t="n"/>
      <c r="M3" s="786" t="n"/>
      <c r="N3" s="786" t="n"/>
      <c r="O3" s="786" t="n"/>
      <c r="P3" s="786" t="n"/>
      <c r="Q3" s="786" t="n"/>
      <c r="R3" s="786" t="n"/>
      <c r="S3" s="786" t="n"/>
      <c r="T3" s="786" t="n"/>
      <c r="U3" s="786" t="n"/>
      <c r="V3" s="786" t="n"/>
      <c r="W3" s="786" t="n"/>
      <c r="X3" s="786" t="n"/>
      <c r="Y3" s="786" t="n"/>
      <c r="Z3" s="786" t="n"/>
      <c r="AA3" s="786" t="n"/>
      <c r="AB3" s="786" t="n"/>
      <c r="AC3" s="786" t="n"/>
      <c r="AD3" s="786" t="n"/>
      <c r="AE3" s="786" t="n"/>
      <c r="AF3" s="786" t="n"/>
      <c r="AG3" s="786" t="n"/>
      <c r="AH3" s="786" t="n"/>
      <c r="AI3" s="786" t="n"/>
      <c r="AJ3" s="786" t="n"/>
      <c r="AK3" s="786" t="n"/>
      <c r="AL3" s="786" t="n"/>
      <c r="AM3" s="786" t="n"/>
      <c r="AN3" s="786" t="n"/>
      <c r="AO3" s="786" t="n"/>
      <c r="AP3" s="786" t="n"/>
      <c r="AQ3" s="786" t="n"/>
      <c r="AR3" s="786" t="n"/>
      <c r="AS3" s="786" t="n"/>
      <c r="AT3" s="786" t="n"/>
      <c r="AU3" s="786" t="n"/>
      <c r="AV3" s="786" t="n"/>
      <c r="AW3" s="786" t="n"/>
      <c r="AX3" s="786" t="n"/>
      <c r="AY3" s="786" t="n"/>
      <c r="AZ3" s="786" t="n"/>
      <c r="BA3" s="786" t="n"/>
      <c r="BB3" s="786" t="n"/>
      <c r="BC3" s="786" t="n"/>
      <c r="BD3" s="786" t="n"/>
      <c r="BE3" s="786" t="n"/>
      <c r="BF3" s="786" t="n"/>
      <c r="BG3" s="786" t="n"/>
      <c r="BH3" s="786" t="n"/>
      <c r="BI3" s="786" t="n"/>
      <c r="BJ3" s="786" t="n"/>
      <c r="BK3" s="786" t="n"/>
      <c r="BL3" s="786" t="n"/>
      <c r="BM3" s="787" t="n"/>
      <c r="BN3" s="472" t="inlineStr">
        <is>
          <t>VIGENCIA: 2025-04-11</t>
        </is>
      </c>
      <c r="BO3" s="744" t="n"/>
    </row>
    <row r="4" ht="12.75" customFormat="1" customHeight="1" s="146">
      <c r="A4" s="2" t="n"/>
      <c r="B4" s="775" t="n"/>
      <c r="C4" s="189" t="n"/>
      <c r="D4" s="750" t="n"/>
      <c r="E4" s="750" t="n"/>
      <c r="F4" s="788" t="n"/>
      <c r="G4" s="789" t="n"/>
      <c r="H4" s="789" t="n"/>
      <c r="I4" s="789" t="n"/>
      <c r="J4" s="789" t="n"/>
      <c r="K4" s="789" t="n"/>
      <c r="L4" s="789" t="n"/>
      <c r="M4" s="789" t="n"/>
      <c r="N4" s="789" t="n"/>
      <c r="O4" s="789" t="n"/>
      <c r="P4" s="789" t="n"/>
      <c r="Q4" s="789" t="n"/>
      <c r="R4" s="789" t="n"/>
      <c r="S4" s="789" t="n"/>
      <c r="T4" s="789" t="n"/>
      <c r="U4" s="789" t="n"/>
      <c r="V4" s="789" t="n"/>
      <c r="W4" s="789" t="n"/>
      <c r="X4" s="789" t="n"/>
      <c r="Y4" s="789" t="n"/>
      <c r="Z4" s="789" t="n"/>
      <c r="AA4" s="789" t="n"/>
      <c r="AB4" s="789" t="n"/>
      <c r="AC4" s="789" t="n"/>
      <c r="AD4" s="789" t="n"/>
      <c r="AE4" s="789" t="n"/>
      <c r="AF4" s="789" t="n"/>
      <c r="AG4" s="789" t="n"/>
      <c r="AH4" s="789" t="n"/>
      <c r="AI4" s="789" t="n"/>
      <c r="AJ4" s="789" t="n"/>
      <c r="AK4" s="789" t="n"/>
      <c r="AL4" s="789" t="n"/>
      <c r="AM4" s="789" t="n"/>
      <c r="AN4" s="789" t="n"/>
      <c r="AO4" s="789" t="n"/>
      <c r="AP4" s="789" t="n"/>
      <c r="AQ4" s="789" t="n"/>
      <c r="AR4" s="789" t="n"/>
      <c r="AS4" s="789" t="n"/>
      <c r="AT4" s="789" t="n"/>
      <c r="AU4" s="789" t="n"/>
      <c r="AV4" s="789" t="n"/>
      <c r="AW4" s="789" t="n"/>
      <c r="AX4" s="789" t="n"/>
      <c r="AY4" s="789" t="n"/>
      <c r="AZ4" s="789" t="n"/>
      <c r="BA4" s="789" t="n"/>
      <c r="BB4" s="789" t="n"/>
      <c r="BC4" s="789" t="n"/>
      <c r="BD4" s="789" t="n"/>
      <c r="BE4" s="789" t="n"/>
      <c r="BF4" s="789" t="n"/>
      <c r="BG4" s="789" t="n"/>
      <c r="BH4" s="789" t="n"/>
      <c r="BI4" s="789" t="n"/>
      <c r="BJ4" s="789" t="n"/>
      <c r="BK4" s="789" t="n"/>
      <c r="BL4" s="789" t="n"/>
      <c r="BM4" s="790" t="n"/>
      <c r="BN4" s="472" t="inlineStr">
        <is>
          <t>PÁGINA: 7 de 11</t>
        </is>
      </c>
      <c r="BO4" s="744" t="n"/>
    </row>
    <row r="5" ht="15.75" customFormat="1" customHeight="1" s="146">
      <c r="A5" s="2" t="n"/>
      <c r="B5" s="279" t="n"/>
      <c r="C5" s="280" t="n"/>
      <c r="D5" s="635" t="n"/>
      <c r="E5" s="635" t="n"/>
      <c r="F5" s="635" t="n"/>
      <c r="G5" s="635" t="n"/>
      <c r="H5" s="635" t="n"/>
      <c r="I5" s="635" t="n"/>
      <c r="J5" s="635" t="n"/>
      <c r="K5" s="635" t="n"/>
      <c r="L5" s="635" t="n"/>
      <c r="M5" s="635" t="n"/>
      <c r="N5" s="635" t="n"/>
      <c r="O5" s="635" t="n"/>
      <c r="P5" s="635" t="n"/>
      <c r="Q5" s="635" t="n"/>
      <c r="R5" s="635" t="n"/>
      <c r="S5" s="635" t="n"/>
      <c r="T5" s="635" t="n"/>
      <c r="U5" s="635" t="n"/>
      <c r="V5" s="635" t="n"/>
      <c r="W5" s="635" t="n"/>
      <c r="X5" s="635" t="n"/>
      <c r="Y5" s="635" t="n"/>
      <c r="Z5" s="635" t="n"/>
      <c r="AA5" s="635" t="n"/>
      <c r="AB5" s="635" t="n"/>
      <c r="AC5" s="635" t="n"/>
      <c r="AD5" s="635" t="n"/>
      <c r="AE5" s="635" t="n"/>
      <c r="AF5" s="635" t="n"/>
      <c r="AG5" s="635" t="n"/>
      <c r="AH5" s="635" t="n"/>
      <c r="AI5" s="635" t="n"/>
      <c r="AJ5" s="635" t="n"/>
      <c r="AK5" s="635" t="n"/>
      <c r="AL5" s="635" t="n"/>
      <c r="AM5" s="635" t="n"/>
      <c r="AN5" s="635" t="n"/>
      <c r="AO5" s="635" t="n"/>
      <c r="AP5" s="635" t="n"/>
      <c r="AQ5" s="635" t="n"/>
      <c r="AR5" s="635" t="n"/>
      <c r="AS5" s="635" t="n"/>
      <c r="AT5" s="635" t="n"/>
      <c r="AU5" s="635" t="n"/>
      <c r="AV5" s="635" t="n"/>
      <c r="AW5" s="635" t="n"/>
      <c r="AX5" s="635" t="n"/>
      <c r="AY5" s="635" t="n"/>
      <c r="AZ5" s="635" t="n"/>
      <c r="BA5" s="635" t="n"/>
      <c r="BB5" s="635" t="n"/>
      <c r="BC5" s="635" t="n"/>
      <c r="BD5" s="635" t="n"/>
      <c r="BE5" s="635" t="n"/>
      <c r="BF5" s="635" t="n"/>
      <c r="BG5" s="635" t="n"/>
      <c r="BH5" s="635" t="n"/>
      <c r="BI5" s="635" t="n"/>
      <c r="BJ5" s="635" t="n"/>
      <c r="BK5" s="635" t="n"/>
      <c r="BL5" s="635" t="n"/>
      <c r="BM5" s="635" t="n"/>
      <c r="BN5" s="635" t="n"/>
      <c r="BO5" s="635" t="n"/>
    </row>
    <row r="6" ht="14.25" customHeight="1">
      <c r="D6" s="519" t="n"/>
      <c r="E6" s="249" t="inlineStr">
        <is>
          <t>REGRESAR</t>
        </is>
      </c>
      <c r="F6" s="202" t="n"/>
      <c r="G6" s="202" t="n"/>
      <c r="H6" s="202" t="n"/>
      <c r="I6" s="117" t="n"/>
      <c r="J6" s="202" t="n"/>
      <c r="K6" s="117" t="n"/>
      <c r="L6" s="117" t="n"/>
      <c r="M6" s="117" t="n"/>
      <c r="N6" s="117" t="n"/>
      <c r="O6" s="117" t="n"/>
      <c r="P6" s="282" t="n"/>
      <c r="Q6" s="202" t="n"/>
      <c r="R6" s="117" t="n"/>
      <c r="S6" s="202" t="n"/>
      <c r="T6" s="202" t="n"/>
      <c r="U6" s="117" t="n"/>
      <c r="V6" s="117" t="n"/>
      <c r="W6" s="117" t="n"/>
      <c r="X6" s="202" t="n"/>
      <c r="Y6" s="250" t="n"/>
      <c r="Z6" s="202" t="n"/>
      <c r="AA6" s="117" t="n"/>
      <c r="AB6" s="202" t="n"/>
      <c r="AC6" s="283" t="n"/>
      <c r="AD6" s="284" t="n"/>
      <c r="AE6" s="282" t="n"/>
      <c r="AF6" s="284" t="n"/>
      <c r="AG6" s="282" t="n"/>
      <c r="AH6" s="282" t="n"/>
      <c r="AI6" s="282" t="n"/>
      <c r="AJ6" s="282" t="n"/>
      <c r="AK6" s="282" t="n"/>
      <c r="AL6" s="282" t="n"/>
      <c r="AM6" s="282" t="n"/>
      <c r="AN6" s="282" t="n"/>
      <c r="AO6" s="282" t="n"/>
      <c r="AP6" s="282" t="n"/>
      <c r="AQ6" s="282" t="n"/>
      <c r="AR6" s="285" t="n"/>
      <c r="AS6" s="202" t="n"/>
      <c r="AT6" s="285" t="n"/>
      <c r="AU6" s="202" t="n"/>
      <c r="AV6" s="285" t="n"/>
      <c r="AW6" s="202" t="n"/>
      <c r="AX6" s="285" t="n"/>
      <c r="AY6" s="202" t="n"/>
      <c r="AZ6" s="285" t="n"/>
      <c r="BA6" s="202" t="n"/>
      <c r="BB6" s="285" t="n"/>
      <c r="BC6" s="202" t="n"/>
      <c r="BD6" s="286" t="n"/>
      <c r="BE6" s="286" t="n"/>
      <c r="BF6" s="286" t="n"/>
      <c r="BG6" s="286" t="n"/>
      <c r="BH6" s="286" t="n"/>
      <c r="BI6" s="286" t="n"/>
      <c r="BJ6" s="286" t="n"/>
      <c r="BK6" s="286" t="n"/>
      <c r="BL6" s="286" t="n"/>
      <c r="BM6" s="286" t="n"/>
      <c r="BN6" s="286" t="n"/>
      <c r="BO6" s="286" t="n"/>
    </row>
    <row r="7" ht="32.25" customFormat="1" customHeight="1" s="290">
      <c r="A7" s="288" t="n"/>
      <c r="B7" s="288" t="n"/>
      <c r="C7" s="288" t="n"/>
      <c r="D7" s="638" t="inlineStr">
        <is>
          <t>IDENTIFICACIÓN DEL RIESGO</t>
        </is>
      </c>
      <c r="E7" s="770" t="n"/>
      <c r="F7" s="770" t="n"/>
      <c r="G7" s="770" t="n"/>
      <c r="H7" s="791" t="n"/>
      <c r="I7" s="638" t="inlineStr">
        <is>
          <t>VALORACIÓN DEL RIESGO INHERENTE</t>
        </is>
      </c>
      <c r="J7" s="770" t="n"/>
      <c r="K7" s="770" t="n"/>
      <c r="L7" s="770" t="n"/>
      <c r="M7" s="770" t="n"/>
      <c r="N7" s="770" t="n"/>
      <c r="O7" s="770" t="n"/>
      <c r="P7" s="770" t="n"/>
      <c r="Q7" s="770" t="n"/>
      <c r="R7" s="770" t="n"/>
      <c r="S7" s="770" t="n"/>
      <c r="T7" s="791" t="n"/>
      <c r="U7" s="642" t="inlineStr">
        <is>
          <t>VALORACIÓN DE CONTROLES</t>
        </is>
      </c>
      <c r="V7" s="770" t="n"/>
      <c r="W7" s="770" t="n"/>
      <c r="X7" s="636" t="inlineStr">
        <is>
          <t>VALORACIÓN DE RIESGO RESIDUAL</t>
        </is>
      </c>
      <c r="Y7" s="770" t="n"/>
      <c r="Z7" s="770" t="n"/>
      <c r="AA7" s="770" t="n"/>
      <c r="AB7" s="770" t="n"/>
      <c r="AC7" s="770" t="n"/>
      <c r="AD7" s="770" t="n"/>
      <c r="AE7" s="770" t="n"/>
      <c r="AF7" s="770" t="n"/>
      <c r="AG7" s="770" t="n"/>
      <c r="AH7" s="289" t="n"/>
      <c r="AI7" s="289" t="n"/>
      <c r="AJ7" s="289" t="n"/>
      <c r="AK7" s="289" t="n"/>
      <c r="AL7" s="289" t="n"/>
      <c r="AM7" s="289" t="n"/>
      <c r="AN7" s="289" t="n"/>
      <c r="AO7" s="289" t="n"/>
      <c r="AP7" s="289" t="n"/>
      <c r="AQ7" s="289" t="n"/>
      <c r="AR7" s="565" t="inlineStr">
        <is>
          <t>CONCLUSIONES DEL SEGUIMIENTO (DILIGENCIADO POR LA OFICINA DE CONTROL INTERNO)</t>
        </is>
      </c>
      <c r="AS7" s="792" t="n"/>
      <c r="AT7" s="792" t="n"/>
      <c r="AU7" s="792" t="n"/>
      <c r="AV7" s="792" t="n"/>
      <c r="AW7" s="792" t="n"/>
      <c r="AX7" s="792" t="n"/>
      <c r="AY7" s="792" t="n"/>
      <c r="AZ7" s="792" t="n"/>
      <c r="BA7" s="792" t="n"/>
      <c r="BB7" s="792" t="n"/>
      <c r="BC7" s="792" t="n"/>
      <c r="BD7" s="792" t="n"/>
      <c r="BE7" s="792" t="n"/>
      <c r="BF7" s="792" t="n"/>
      <c r="BG7" s="792" t="n"/>
      <c r="BH7" s="792" t="n"/>
      <c r="BI7" s="792" t="n"/>
      <c r="BJ7" s="792" t="n"/>
      <c r="BK7" s="792" t="n"/>
      <c r="BL7" s="792" t="n"/>
      <c r="BM7" s="792" t="n"/>
      <c r="BN7" s="792" t="n"/>
      <c r="BO7" s="792" t="n"/>
    </row>
    <row r="8" ht="88.5" customFormat="1" customHeight="1" s="290">
      <c r="A8" s="288" t="inlineStr">
        <is>
          <t>CUADRANTE</t>
        </is>
      </c>
      <c r="B8" s="288" t="inlineStr">
        <is>
          <t>DECIMAL</t>
        </is>
      </c>
      <c r="C8" s="288" t="inlineStr">
        <is>
          <t>SUMA</t>
        </is>
      </c>
      <c r="D8" s="192" t="inlineStr">
        <is>
          <t>ID</t>
        </is>
      </c>
      <c r="E8" s="291" t="inlineStr">
        <is>
          <t>CAUSAS (FACTORES DOFA)</t>
        </is>
      </c>
      <c r="F8" s="292" t="inlineStr">
        <is>
          <t>EVENTO (RIESGO)</t>
        </is>
      </c>
      <c r="G8" s="291" t="inlineStr">
        <is>
          <t>CONSECUENCIA</t>
        </is>
      </c>
      <c r="H8" s="292" t="inlineStr">
        <is>
          <t>CLASIFICACIÓN DEL RIESGO</t>
        </is>
      </c>
      <c r="I8" s="292" t="inlineStr">
        <is>
          <t>PROBABILIDAD: FRECUENCIA DE LA ACTIVIDAD</t>
        </is>
      </c>
      <c r="J8" s="291" t="inlineStr">
        <is>
          <t>ARGUMENTO O DESCRIPCIÓN DE LA PROBABILIDAD</t>
        </is>
      </c>
      <c r="K8" s="291" t="inlineStr">
        <is>
          <t>PROBABILIDAD INHERENTE 
(%)</t>
        </is>
      </c>
      <c r="L8" s="793" t="n"/>
      <c r="M8" s="292" t="inlineStr">
        <is>
          <t>MAGNITUD DEL IMPACTO</t>
        </is>
      </c>
      <c r="N8" s="291" t="inlineStr">
        <is>
          <t>IMPACTO INHERENTE
(%)</t>
        </is>
      </c>
      <c r="O8" s="793" t="n"/>
      <c r="P8" s="291" t="inlineStr">
        <is>
          <t>NIVEL DE RIESGO INHERENTE</t>
        </is>
      </c>
      <c r="Q8" s="292" t="inlineStr">
        <is>
          <t>CONTROLES APLICABLES</t>
        </is>
      </c>
      <c r="R8" s="291" t="inlineStr">
        <is>
          <t>FRECUENCIA O PERIODICIDAD</t>
        </is>
      </c>
      <c r="S8" s="337" t="inlineStr">
        <is>
          <t>DOCUMENTACIÓN</t>
        </is>
      </c>
      <c r="T8" s="337" t="inlineStr">
        <is>
          <t>ENTREGABLES Y/O EVIDENCIAS</t>
        </is>
      </c>
      <c r="U8" s="338" t="inlineStr">
        <is>
          <t>CLASIFICACIÓN DE LOS CONTROLES</t>
        </is>
      </c>
      <c r="V8" s="338" t="inlineStr">
        <is>
          <t>IMPLEMENTACIÓN DEL CONTROL</t>
        </is>
      </c>
      <c r="W8" s="339" t="inlineStr">
        <is>
          <t>AFECTACIÓN DEL CONTROL</t>
        </is>
      </c>
      <c r="X8" s="339" t="inlineStr">
        <is>
          <t>CALIFICACIÓN DE LOS ATRIBUTOS DE EFICIENCIA</t>
        </is>
      </c>
      <c r="Y8" s="340" t="inlineStr">
        <is>
          <t>PROBABILIDAD RESIDUAL (%)</t>
        </is>
      </c>
      <c r="Z8" s="339" t="inlineStr">
        <is>
          <t>PROBABILIDAD RESIDUAL</t>
        </is>
      </c>
      <c r="AA8" s="339" t="inlineStr">
        <is>
          <t>IMPACTO RESIDUAL (%)</t>
        </is>
      </c>
      <c r="AB8" s="339" t="inlineStr">
        <is>
          <t>IMPACTO RESIDUAL</t>
        </is>
      </c>
      <c r="AC8" s="339" t="inlineStr">
        <is>
          <t>ZONA DEL RIESGO RESIDUAL</t>
        </is>
      </c>
      <c r="AD8" s="339" t="inlineStr">
        <is>
          <t>FECHA DE SEGUIMIENTO</t>
        </is>
      </c>
      <c r="AE8" s="293" t="inlineStr">
        <is>
          <t>OBSERVACIONES, COMENTARIOS Y/O SUGERENCIAS</t>
        </is>
      </c>
      <c r="AF8" s="293" t="inlineStr">
        <is>
          <t>FECHA DE SEGUIMIENTO</t>
        </is>
      </c>
      <c r="AG8" s="293" t="inlineStr">
        <is>
          <t>OBSERVACIONES, COMENTARIOS Y/O SUGERENCIAS</t>
        </is>
      </c>
      <c r="AH8" s="293" t="inlineStr">
        <is>
          <t>FECHA DE SEGUIMIENTO</t>
        </is>
      </c>
      <c r="AI8" s="293" t="inlineStr">
        <is>
          <t>OBSERVACIONES, COMENTARIOS Y/O SUGERENCIAS</t>
        </is>
      </c>
      <c r="AJ8" s="293" t="inlineStr">
        <is>
          <t>FECHA DE SEGUIMIENTO</t>
        </is>
      </c>
      <c r="AK8" s="293" t="inlineStr">
        <is>
          <t>OBSERVACIONES, COMENTARIOS Y/O SUGERENCIAS</t>
        </is>
      </c>
      <c r="AL8" s="293" t="inlineStr">
        <is>
          <t>FECHA DE SEGUIMIENTO</t>
        </is>
      </c>
      <c r="AM8" s="293" t="inlineStr">
        <is>
          <t>OBSERVACIONES, COMENTARIOS Y/O SUGERENCIAS</t>
        </is>
      </c>
      <c r="AN8" s="293" t="inlineStr">
        <is>
          <t>FECHA DE SEGUIMIENTO</t>
        </is>
      </c>
      <c r="AO8" s="293" t="inlineStr">
        <is>
          <t>OBSERVACIONES, COMENTARIOS Y/O SUGERENCIAS</t>
        </is>
      </c>
      <c r="AP8" s="293" t="inlineStr">
        <is>
          <t>FECHA DE SEGUIMIENTO</t>
        </is>
      </c>
      <c r="AQ8" s="293" t="inlineStr">
        <is>
          <t>OBSERVACIONES, COMENTARIOS Y/O SUGERENCIAS</t>
        </is>
      </c>
      <c r="AR8" s="294" t="inlineStr">
        <is>
          <t>FECHA DE SEGUIMIENTO</t>
        </is>
      </c>
      <c r="AS8" s="195" t="inlineStr">
        <is>
          <t>OBSERVACIONES Y RECOMENDACIONES</t>
        </is>
      </c>
      <c r="AT8" s="295" t="inlineStr">
        <is>
          <t>FECHA DE SEGUIMIENTO</t>
        </is>
      </c>
      <c r="AU8" s="195" t="inlineStr">
        <is>
          <t>OBSERVACIONES Y RECOMENDACIONES</t>
        </is>
      </c>
      <c r="AV8" s="295" t="inlineStr">
        <is>
          <t>FECHA DE SEGUIMIENTO</t>
        </is>
      </c>
      <c r="AW8" s="195" t="inlineStr">
        <is>
          <t>OBSERVACIONES Y RECOMENDACIONES</t>
        </is>
      </c>
      <c r="AX8" s="295" t="inlineStr">
        <is>
          <t>FECHA DE SEGUIMIENTO</t>
        </is>
      </c>
      <c r="AY8" s="195" t="inlineStr">
        <is>
          <t>OBSERVACIONES Y RECOMENDACIONES</t>
        </is>
      </c>
      <c r="AZ8" s="295" t="inlineStr">
        <is>
          <t>FECHA DE SEGUIMIENTO</t>
        </is>
      </c>
      <c r="BA8" s="195" t="inlineStr">
        <is>
          <t>OBSERVACIONES Y RECOMENDACIONES</t>
        </is>
      </c>
      <c r="BB8" s="295" t="inlineStr">
        <is>
          <t>FECHA DE SEGUIMIENTO</t>
        </is>
      </c>
      <c r="BC8" s="195" t="inlineStr">
        <is>
          <t>OBSERVACIONES Y RECOMENDACIONES</t>
        </is>
      </c>
      <c r="BD8" s="295" t="inlineStr">
        <is>
          <t>FECHA DE SEGUIMIENTO</t>
        </is>
      </c>
      <c r="BE8" s="195" t="inlineStr">
        <is>
          <t>OBSERVACIONES Y RECOMENDACIONES</t>
        </is>
      </c>
      <c r="BF8" s="295" t="inlineStr">
        <is>
          <t>FECHA DE SEGUIMIENTO</t>
        </is>
      </c>
      <c r="BG8" s="195" t="inlineStr">
        <is>
          <t>OBSERVACIONES Y RECOMENDACIONES</t>
        </is>
      </c>
      <c r="BH8" s="295" t="inlineStr">
        <is>
          <t>FECHA DE SEGUIMIENTO</t>
        </is>
      </c>
      <c r="BI8" s="195" t="inlineStr">
        <is>
          <t>OBSERVACIONES Y RECOMENDACIONES</t>
        </is>
      </c>
      <c r="BJ8" s="295" t="inlineStr">
        <is>
          <t>FECHA DE SEGUIMIENTO</t>
        </is>
      </c>
      <c r="BK8" s="195" t="inlineStr">
        <is>
          <t>OBSERVACIONES Y RECOMENDACIONES</t>
        </is>
      </c>
      <c r="BL8" s="295" t="inlineStr">
        <is>
          <t>FECHA DE SEGUIMIENTO</t>
        </is>
      </c>
      <c r="BM8" s="195" t="inlineStr">
        <is>
          <t>OBSERVACIONES Y RECOMENDACIONES</t>
        </is>
      </c>
      <c r="BN8" s="295" t="inlineStr">
        <is>
          <t>FECHA DE SEGUIMIENTO</t>
        </is>
      </c>
      <c r="BO8" s="195" t="inlineStr">
        <is>
          <t>OBSERVACIONES Y RECOMENDACIONES</t>
        </is>
      </c>
    </row>
    <row r="9" ht="132" customHeight="1">
      <c r="A9" s="296">
        <f>IF(OR(#REF!=0,#REF!=0),"",IF(AND(#REF!&lt;=0.2,#REF!&lt;=0.2),1,IF(AND(#REF!&lt;=0.2,#REF!&lt;=0.4),2,IF(AND(#REF!&lt;=0.2,#REF!&lt;=0.6),3,IF(AND(#REF!&lt;=0.2,#REF!&lt;=0.8),4,IF(AND(#REF!&lt;=0.2,#REF!&lt;=1),5,IF(AND(#REF!&lt;=0.4,#REF!&lt;=0.2),6,IF(AND(#REF!&lt;=0.4,#REF!&lt;=0.4),7,IF(AND(#REF!&lt;=0.4,#REF!&lt;=0.6),8,IF(AND(#REF!&lt;=0.4,#REF!&lt;=0.8),9,IF(AND(#REF!&lt;=0.4,#REF!&lt;=1),10,IF(AND(#REF!&lt;=0.6,#REF!&lt;=0.2),11,IF(AND(#REF!&lt;=0.6,#REF!&lt;=0.4),12,IF(AND(#REF!&lt;=0.6,#REF!&lt;=0.6),13,IF(AND(#REF!&lt;=0.6,#REF!&lt;=0.8),14,IF(AND(#REF!&lt;=0.6,#REF!&lt;=1),15,IF(AND(#REF!&lt;=0.8,#REF!&lt;=0.2),16,IF(AND(#REF!&lt;=0.8,#REF!&lt;=0.4),17,IF(AND(#REF!&lt;=0.8,#REF!&lt;=0.6),18,IF(AND(#REF!&lt;=0.8,#REF!&lt;=0.8),19,IF(AND(#REF!&lt;=0.8,#REF!&lt;=1),20,IF(AND(#REF!&lt;=1,#REF!&lt;=0.2),21,IF(AND(#REF!&lt;=1,#REF!&lt;=0.4),22,IF(AND(#REF!&lt;=1,#REF!&lt;=0.6),23,IF(AND(#REF!&lt;=1,#REF!&lt;=0.8),24,IF(AND(#REF!&lt;=1,#REF!&lt;=1),25,""))))))))))))))))))))))))))</f>
        <v/>
      </c>
      <c r="B9" s="296">
        <f>IF(A9="","",1/100)</f>
        <v/>
      </c>
      <c r="C9" s="296">
        <f>IFERROR(A9+B9,"")</f>
        <v/>
      </c>
      <c r="D9" s="794" t="n">
        <v>6</v>
      </c>
      <c r="E9" s="567" t="inlineStr">
        <is>
          <t>D3. Falta de lineamientos para comercialización, desintegración y/o renovación del parque automotor.</t>
        </is>
      </c>
      <c r="F9" s="567" t="inlineStr">
        <is>
          <t>Posibilidad de deterioro y/o detrimento del parque automotor de la Universidad de Cundinamarca</t>
        </is>
      </c>
      <c r="G9" s="567" t="inlineStr">
        <is>
          <t>Posible afectación en la disponibilidad del servicio de transporte institucional</t>
        </is>
      </c>
      <c r="H9" s="567" t="inlineStr">
        <is>
          <t>EJECUCIÓN Y ADMINISTRACIÓN DE PROCESOS: Pérdidas derivadas de errores en la ejecución y administración de procesos.</t>
        </is>
      </c>
      <c r="I9" s="648" t="n">
        <v>240</v>
      </c>
      <c r="J9" s="567" t="inlineStr">
        <is>
          <t>Corresponde a  la cantidad total de mantenimientos preventivos teniendo en cuenta los vehiculos con los que cuenta el parque automotor de la Universidad</t>
        </is>
      </c>
      <c r="K9" s="507">
        <f>IF(I9&lt;=0,"",IF(I9&lt;=2,"Muy Baja",IF(I9&lt;=10,"Baja",IF(I9&lt;=30,"Media",IF(I9&lt;=100,"Alta",IF(I9&gt;100,"Muy Alta"))))))</f>
        <v/>
      </c>
      <c r="L9" s="647">
        <f>IF(K9="","",IF(K9="Muy Baja",0.2,IF(K9="Baja",0.4,IF(K9="Media",0.6,IF(K9="Alta",0.8,IF(K9="Muy Alta",1,))))))</f>
        <v/>
      </c>
      <c r="M9" s="567" t="inlineStr">
        <is>
          <t>El riesgo afecta la imagen de la entidad con algunos usuarios de relevancia frente al logro de los objetivos.</t>
        </is>
      </c>
      <c r="N9" s="507">
        <f>IF(OR(M9=CRITERIOS!$C$182,M9=CRITERIOS!$D$182),"Leve",IF(OR(M9=CRITERIOS!$C$183,M9=CRITERIOS!$D$183),"Menor",IF(OR(M9=CRITERIOS!$C$184,M9=CRITERIOS!$D$184),"Moderado",IF(OR(M9=CRITERIOS!$C$185,M9=CRITERIOS!$D$185),"Mayor",IF(OR(M9=CRITERIOS!$C$186,M9=CRITERIOS!$D$186),"Catastrófico","")))))</f>
        <v/>
      </c>
      <c r="O9" s="551">
        <f>IF(N9="","",IF(N9="Leve",0.2,IF(N9="Menor",0.4,IF(N9="Moderado",0.6,IF(N9="Mayor",0.8,IF(N9="Catastrófico",1,))))))</f>
        <v/>
      </c>
      <c r="P9" s="552">
        <f>IF(OR(AND(K9="Muy Baja",N9="Leve"),AND(K9="Muy Baja",N9="Menor"),AND(K9="Baja",N9="Leve")),"BAJO",IF(OR(AND(K9="Muy baja",N9="Moderado"),AND(K9="Baja",N9="Menor"),AND(K9="Baja",N9="Moderado"),AND(K9="Media",N9="Leve"),AND(K9="Media",N9="Menor"),AND(K9="Media",N9="Moderado"),AND(K9="Alta",N9="Leve"),AND(K9="Alta",N9="Menor")),"MODERADO",IF(OR(AND(K9="Muy Baja",N9="Mayor"),AND(K9="Baja",N9="Mayor"),AND(K9="Media",N9="Mayor"),AND(K9="Alta",N9="Moderado"),AND(K9="Alta",N9="Mayor"),AND(K9="Muy Alta",N9="Leve"),AND(K9="Muy Alta",N9="Menor"),AND(K9="Muy Alta",N9="Moderado"),YQ9="Muy Alta",N9="Mayor"),"ALTO",IF(OR(AND(K9="Muy Baja",N9="Catastrófico"),AND(K9="Baja",N9="Catastrófico"),AND(K9="Media",N9="Catastrófico"),AND(K9="Alta",N9="Catastrófico"),AND(K9="Muy Alta",N9="Catastrófico")),"EXTREMO",""))))</f>
        <v/>
      </c>
      <c r="Q9" s="354" t="inlineStr">
        <is>
          <t>El Jefe de Recursos Físicos y Servicios Generales o el Director de Unidad Regional según competencia y mediante contrato, caja menor o fondo realizan las actividades de mantenimiento de la flota vehicular en conformidad con lo establecido en el procedimiento ABSP10 Administración del parque automotor.</t>
        </is>
      </c>
      <c r="R9" s="567" t="inlineStr">
        <is>
          <t>TRIMESTRAL</t>
        </is>
      </c>
      <c r="S9" s="354" t="inlineStr">
        <is>
          <t>ABSP10 - Administración y mantenimiento del parque automotor.
ABSF077  - Cronograma de actividades programadas para el parque automotor de la Universidad de Cundinamarca.
ABSF119 - Solicitud de mantenimiento para vehiculos automotores y maquinaria.
ASIF021 Hoja de vida Activos</t>
        </is>
      </c>
      <c r="T9" s="354" t="inlineStr">
        <is>
          <t>ABSr077  - Cronograma de actividades programadas para el parque automotor de la Universidad de Cundinamarca
Registros de inspecciones preoperacionales y posoperacionales.
BSr119 - Solicitud de mantenimiento para vehiculos automotores y maquinaria.
ASIr021  - Hoja de vida Activos</t>
        </is>
      </c>
      <c r="U9" s="567" t="inlineStr">
        <is>
          <t>PREVENTIVO</t>
        </is>
      </c>
      <c r="V9" s="567" t="inlineStr">
        <is>
          <t>MANUAL</t>
        </is>
      </c>
      <c r="W9" s="567">
        <f>IF(OR(U9="PREVENTIVO",U9="DETECTIVO"),"PROBABILIDAD",IF(U9="CORRECTIVO","IMPACTO",""))</f>
        <v/>
      </c>
      <c r="X9" s="567">
        <f>IF(AND(U9="PREVENTIVO",V9="AUTOMÁTICO"),"50%",IF(AND(U9="PREVENTIVO",V9="MANUAL"),"40%",IF(AND(U9="DETECTIVO",V9="AUTOMÁTICO"),"40%",IF(AND(U9="DETECTIVO",V9="MANUAL"),"30%",IF(AND(U9="CORRECTIVO",V9="AUTOMÁTICO"),"35%",IF(AND(U9="CORRECTIVO",V9="MANUAL"),"25%",""))))))</f>
        <v/>
      </c>
      <c r="Y9" s="647">
        <f>IFERROR(IF(W9="Probabilidad",(L9-(L9*X9)),IF(W9="Impacto",L9,"")),"")</f>
        <v/>
      </c>
      <c r="Z9" s="265">
        <f>IFERROR(IF(Y9="","",IF(Y9&lt;=0.2,"MUY BAJA",IF(Y9&lt;=0.4,"BAJA",IF(Y9&lt;=0.6,"MEDIA",IF(Y9&lt;=0.8,"ALTA",IF(Y9=1,"MUY ALTA")))))),"")</f>
        <v/>
      </c>
      <c r="AA9" s="265">
        <f>IFERROR(IF(W9="Impacto",(O9-(O9*X9)),IF(W9="Probabilidad",O9,"")),"")</f>
        <v/>
      </c>
      <c r="AB9" s="265">
        <f>IFERROR(IF(AA9="","",IF(AA9&lt;=0.2,"LEVE",IF(AA9&lt;=0.4,"MENOR",IF(AA9&lt;=0.6,"MODERADO",IF(AA9&lt;=0.8,"MAYOR",IF(AA9=1,"CATASTRÓFICO")))))),"")</f>
        <v/>
      </c>
      <c r="AC9" s="552">
        <f>IFERROR(IF(OR(AND(Z9="Muy Baja",AB9="Leve"),AND(Z9="Muy Baja",AB9="Menor"),AND(Z9="Baja",AB9="Leve")),"BAJO",IF(OR(AND(Z9="Muy baja",AB9="Moderado"),AND(Z9="Baja",AB9="Menor"),AND(Z9="Baja",AB9="Moderado"),AND(Z9="Media",AB9="Leve"),AND(Z9="Media",AB9="Menor"),AND(Z9="Media",AB9="Moderado"),AND(Z9="Alta",AB9="Leve"),AND(Z9="Alta",AB9="Menor")),"MODERADO",IF(OR(AND(Z9="Muy Baja",AB9="Mayor"),AND(Z9="Baja",AB9="Mayor"),AND(Z9="Media",AB9="Mayor"),AND(Z9="Alta",AB9="Moderado"),AND(Z9="Alta",AB9="Mayor"),AND(Z9="Muy Alta",AB9="Leve"),AND(Z9="Muy Alta",AB9="Menor"),AND(Z9="Muy Alta",AB9="Moderado"),AND(Z9="Muy Alta",AB9="Mayor")),"ALTO",IF(OR(AND(Z9="Muy Baja",AB9="Catastrófico"),AND(Z9="Baja",AB9="Catastrófico"),AND(Z9="Media",AB9="Catastrófico"),AND(Z9="Alta",AB9="Catastrófico"),AND(Z9="Muy Alta",AB9="Catastrófico")),"EXTREMO","")))),"")</f>
        <v/>
      </c>
      <c r="AD9" s="628" t="n">
        <v>44498</v>
      </c>
      <c r="AE9" s="567" t="inlineStr">
        <is>
          <t>Las actividades se vienen desarrollando periódicamente, a pesar de estar en alternancia. Se recomienda efectuar validaciones con las seccionales y extensiones a fin de evitar retrasos en la ejecución de las tareas</t>
        </is>
      </c>
      <c r="AF9" s="628" t="n">
        <v>44713</v>
      </c>
      <c r="AG9" s="354" t="inlineStr">
        <is>
          <t>Para la vigencia 2021 se encuentran los soporte de los mantenimientos realizados al Parque Automotor. Para la Vigencia 2022 se encuentra en proceso de publicación para Contratación.</t>
        </is>
      </c>
      <c r="AH9" s="628" t="n">
        <v>44896</v>
      </c>
      <c r="AI9" s="354" t="inlineStr">
        <is>
          <t xml:space="preserve">El proceso actualmente realiza los seguimientos trimestrales a las actividades de mantenimiento preventivo por medio del Cronograma.
Se sugiere que se realice un informe en donde se muestren los avances en las actividades de mantenimiento preventivo. </t>
        </is>
      </c>
      <c r="AJ9" s="628" t="n">
        <v>45058</v>
      </c>
      <c r="AK9" s="567" t="inlineStr">
        <is>
          <t>La oficina de Recursos Físicos y Servicios Generales realiza el seguimiento diario del parque automotor a través del diligenciamiento de la preoperacional, además de la adecuación de la guía ABSG001, la cual llevaría los lineamientos para la administración y mantenimiento del parque automotor.</t>
        </is>
      </c>
      <c r="AL9" s="628" t="n">
        <v>45531</v>
      </c>
      <c r="AM9" s="567" t="inlineStr">
        <is>
          <t>La oficina de Recursos Fisicos realizo  la reingenieria del procedimiento ABSP10 y continua con la programaciòn del cronograma de mantenimiento del parque automotor al igual con el seguimiento a las preoperacionales diarias de los vehiculos</t>
        </is>
      </c>
      <c r="AN9" s="628" t="n">
        <v>45726</v>
      </c>
      <c r="AO9" s="629" t="inlineStr">
        <is>
          <t>El Área de Recursos Físicos suministra como evidencia el Cronograma de actividades programadas para el parque automotor de la Universidad de Cundinamarca (ABSF077), proyectado por trimestre.
Este documento, con fecha 31 de diciembre de 2024, detalla las acciones planificadas para el mantenimiento, uso y control de los vehículos institucionales, garantizando su adecuado funcionamiento y disponibilidad para las actividades de la universidad.
Adicionalmente, se presenta la Solicitud de mantenimiento para vehículos automotores y/o maquinaria (ABSF119), que incluye los vehículos, tractores y motocicletas de la institución.
Como parte del seguimiento y control, se anexa el detalle de la inspección preoperativa y postoperativa diaria realizada por los conductores, asegurando el cumplimiento de los protocolos de seguridad y operatividad.</t>
        </is>
      </c>
      <c r="AP9" s="628" t="n">
        <v>46133</v>
      </c>
      <c r="AQ9" s="629" t="inlineStr">
        <is>
          <t>Se evidencia cumplimiento al control, mediante registros de los cronogramas correspondientes a Fusagasugá, Girardot, Ubaté, Facatativá, Soacha y Chía, se evidencia registro consolidado de inspecciones preoperacionales y posoperacionales del parque automotor de la institución. CUMPLE.</t>
        </is>
      </c>
      <c r="AR9" s="583" t="n">
        <v>43733</v>
      </c>
      <c r="AS9" s="597" t="inlineStr">
        <is>
          <t>No se evidencia materialización del riesgo</t>
        </is>
      </c>
      <c r="AT9" s="577" t="n">
        <v>43859</v>
      </c>
      <c r="AU9" s="597" t="inlineStr">
        <is>
          <t xml:space="preserve">Se evidencia la materialización del riesgo a través del informe de auditoría financiera realizada el 16 de diciembre de 2019, se presenta el hallazgo N°2 relacionado con los bienes de la Universidad de Cundinamarca los cuales presentan falta de custodia y mantenimiento. </t>
        </is>
      </c>
      <c r="AV9" s="577" t="n">
        <v>44061</v>
      </c>
      <c r="AW9" s="597" t="inlineStr">
        <is>
          <t>No se evidencia materialización del riesgo, ya que no se cuenta con material soporte probatorio evidente, con el cual permita evidenciar el hecho, por impedimento de realizarse manera presencial.</t>
        </is>
      </c>
      <c r="AX9" s="577" t="n">
        <v>44272</v>
      </c>
      <c r="AY9" s="597" t="inlineStr">
        <is>
          <t>Se evidencia materialización del riesgo mediante plan de mejoramiento de la Contraloría de Cundinamarca vigencia 2019 hallazgo No. 4 "Chatarrización de vehículos"</t>
        </is>
      </c>
      <c r="AZ9" s="577" t="n">
        <v>44587</v>
      </c>
      <c r="BA9" s="597" t="inlineStr">
        <is>
          <t>Se evidencia materialización del riesgo a través del hallazgo 6 del plan de mejoramiento de contraloría vigencia  2020 el cual se encuentra en proceso,</t>
        </is>
      </c>
      <c r="BB9" s="577" t="n">
        <v>44795</v>
      </c>
      <c r="BC9" s="597" t="inlineStr">
        <is>
          <t xml:space="preserve">Se evidencia materialización del riesgo a través del hallazgo 6 del plan de mejoramiento de contraloría vigencia  2020 el cual se encuentra en proceso,
En relación con el martillo: El Jefe de Almacén manifiesta que el remate martillo se encuentra en el banco popular la construcción del contrato para el remate respectivo, se encuentra el trámite del pago del certificado de representación legal de instituciones educativas como requisito. En relación con la chatarrización: Como seguimiento se evidencia que la actividad planteada se lleva a cabo y celebran el contrato f-OCS 155 de 2021, objeto servicio de desintegración física total de los automotores en estado de inutilización, inservibles y obsoletos de la universidad de Cundinamarca, valor: quinientos cincuenta pesos ($550) por kilo de chatarra. Se verifica que se suspende la orden contractual de servicios F-OCS-155 de 2021, por el término de dos (02) meses, desde el 31 de diciembre de 2021 hasta el 28 de febrero de 2022. Segundo: reiniciar de forma automática la orden contractual de servicios f-ocs-155 de 2021 a partir del 1° de marzo de 2022. El contrato se encuentra en ejecución, en consecuencia hasta tanto no alleguen el acta de chatarrización o desintegración física perfeccionada, el hallazgo se mantiene no siendo eficaz la actividad. Así las cosas, el avance de esta actividad se verificará en ambiente de la auditoría de Bienes y Servicios vigencia 2022. En ejecución. Ver seguimiento en el Anexo N° 001. </t>
        </is>
      </c>
      <c r="BD9" s="577" t="n">
        <v>44960</v>
      </c>
      <c r="BE9" s="597" t="inlineStr">
        <is>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t>
        </is>
      </c>
      <c r="BF9" s="577" t="inlineStr">
        <is>
          <t>30-06-2023</t>
        </is>
      </c>
      <c r="BG9" s="597" t="inlineStr">
        <is>
          <t>teniendo en cuenta que elaboran contrato de chatarrizacion que esta en ejcucion, no se materializa el riesgo.</t>
        </is>
      </c>
      <c r="BH9" s="577" t="n">
        <v>45400</v>
      </c>
      <c r="BI9" s="597" t="inlineStr">
        <is>
          <t xml:space="preserve">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 </t>
        </is>
      </c>
      <c r="BJ9" s="577" t="n">
        <v>45551</v>
      </c>
      <c r="BK9" s="597" t="inlineStr">
        <is>
          <t>No se materializa en el primer semestre 2024 el riesgo respecto a la usabilidad de los predios sin embargo de las vigencias anteriores cursa hallazgo 5 actividad 1. respecto la pérdida del parque automotor por debilidad en los mantenimientos no se materializa para la vigencia, sin embargo, viene arrastrado el H6 act 1 2020 contraloría y el PM interno hallazgo 4 de 2021 en ejecución.</t>
        </is>
      </c>
      <c r="BL9" s="577" t="n">
        <v>45750</v>
      </c>
      <c r="BM9" s="597" t="inlineStr">
        <is>
          <t xml:space="preserve">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 </t>
        </is>
      </c>
      <c r="BN9" s="795" t="n">
        <v>45902</v>
      </c>
      <c r="BO9" s="796" t="inlineStr">
        <is>
          <t xml:space="preserve">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 </t>
        </is>
      </c>
    </row>
    <row r="10" ht="204.75" customHeight="1">
      <c r="D10" s="797" t="n"/>
      <c r="E10" s="776" t="n"/>
      <c r="F10" s="776" t="n"/>
      <c r="G10" s="776" t="n"/>
      <c r="H10" s="776" t="n"/>
      <c r="I10" s="776" t="n"/>
      <c r="J10" s="776" t="n"/>
      <c r="K10" s="776" t="n"/>
      <c r="L10" s="776" t="n"/>
      <c r="M10" s="776" t="n"/>
      <c r="N10" s="776" t="n"/>
      <c r="O10" s="776" t="n"/>
      <c r="P10" s="776" t="n"/>
      <c r="Q10" s="354" t="inlineStr">
        <is>
          <t xml:space="preserve">El Jefe de Recursos Físicos gestiona la implementación del Plan Estrategico de seguridad Vial  en conjunto con el Comité de Seguridad Vial, de acuerdo a la normativa nacional y de la Universidad.  </t>
        </is>
      </c>
      <c r="R10" s="567" t="inlineStr">
        <is>
          <t>ANUAL</t>
        </is>
      </c>
      <c r="S10" s="354" t="inlineStr">
        <is>
          <t>1.ABSP10 - Administración y mantenimiento del parque automotor.
2.  ABSG01 - Plan Estrategico de Seguridad Víal.
3. Resolución 40595 de 2022, emitida por el Ministerio de Transito y Transporte.
4. Resolución 186 y 187 de 2016, Universidad de Cundinamarca.</t>
        </is>
      </c>
      <c r="T10" s="354" t="inlineStr">
        <is>
          <t>Indicadores y Reporte de Informe de Autogestión.</t>
        </is>
      </c>
      <c r="U10" s="567" t="inlineStr">
        <is>
          <t>PREVENTIVO</t>
        </is>
      </c>
      <c r="V10" s="567" t="inlineStr">
        <is>
          <t>MANUAL</t>
        </is>
      </c>
      <c r="W10" s="567">
        <f>IF(OR(U10="PREVENTIVO",U10="DETECTIVO"),"PROBABILIDAD",IF(U10="CORRECTIVO","IMPACTO",""))</f>
        <v/>
      </c>
      <c r="X10" s="567">
        <f>IF(AND(U10="PREVENTIVO",V10="AUTOMÁTICO"),"50%",IF(AND(U10="PREVENTIVO",V10="MANUAL"),"40%",IF(AND(U10="DETECTIVO",V10="AUTOMÁTICO"),"40%",IF(AND(U10="DETECTIVO",V10="MANUAL"),"30%",IF(AND(U10="CORRECTIVO",V10="AUTOMÁTICO"),"35%",IF(AND(U10="CORRECTIVO",V10="MANUAL"),"25%",""))))))</f>
        <v/>
      </c>
      <c r="Y10" s="647">
        <f>IFERROR(IF(AND(W9="Probabilidad",W10="Probabilidad"),(Y9-(Y9*X10)),IF(W10="Probabilidad",(L9-(L9*X10)),IF(W10="Impacto",Y9,""))),"")</f>
        <v/>
      </c>
      <c r="Z10" s="265">
        <f>IFERROR(IF(Y10="","",IF(Y10&lt;=0.2,"MUY BAJA",IF(Y10&lt;=0.4,"BAJA",IF(Y10&lt;=0.6,"MEDIA",IF(Y10&lt;=0.8,"ALTA",IF(Y10=1,"MUY ALTA")))))),"")</f>
        <v/>
      </c>
      <c r="AA10" s="265">
        <f>IFERROR(IF(AND(W9="Impacto",W10="Impacto"),(AA9-(AA9*X10)),IF(W10="Impacto",(O9-(+O9*X10)),IF(W10="Probabilidad",AA9,""))),"")</f>
        <v/>
      </c>
      <c r="AB10" s="265">
        <f>IFERROR(IF(AA10="","",IF(AA10&lt;=0.2,"LEVE",IF(AA10&lt;=0.4,"MENOR",IF(AA10&lt;=0.6,"MODERADO",IF(AA10&lt;=0.8,"MAYOR",IF(AA10=1,"CATASTRÓFICO")))))),"")</f>
        <v/>
      </c>
      <c r="AC10" s="552">
        <f>IFERROR(IF(OR(AND(Z10="Muy Baja",AB10="Leve"),AND(Z10="Muy Baja",AB10="Menor"),AND(Z10="Baja",AB10="Leve")),"BAJO",IF(OR(AND(Z10="Muy baja",AB10="Moderado"),AND(Z10="Baja",AB10="Menor"),AND(Z10="Baja",AB10="Moderado"),AND(Z10="Media",AB10="Leve"),AND(Z10="Media",AB10="Menor"),AND(Z10="Media",AB10="Moderado"),AND(Z10="Alta",AB10="Leve"),AND(Z10="Alta",AB10="Menor")),"MODERADO",IF(OR(AND(Z10="Muy Baja",AB10="Mayor"),AND(Z10="Baja",AB10="Mayor"),AND(Z10="Media",AB10="Mayor"),AND(Z10="Alta",AB10="Moderado"),AND(Z10="Alta",AB10="Mayor"),AND(Z10="Muy Alta",AB10="Leve"),AND(Z10="Muy Alta",AB10="Menor"),AND(Z10="Muy Alta",AB10="Moderado"),AND(Z10="Muy Alta",AB10="Mayor")),"ALTO",IF(OR(AND(Z10="Muy Baja",AB10="Catastrófico"),AND(Z10="Baja",AB10="Catastrófico"),AND(Z10="Media",AB10="Catastrófico"),AND(Z10="Alta",AB10="Catastrófico"),AND(Z10="Muy Alta",AB10="Catastrófico")),"EXTREMO","")))),"")</f>
        <v/>
      </c>
      <c r="AD10" s="775" t="n"/>
      <c r="AE10" s="567" t="inlineStr">
        <is>
          <t>Se evidencia que el tema de la implementación aún continúa con aspectos por mejorar en cuanto a la ejecución y definición de responsabilidades. No se logra constatar que esta implementación tenga avance significativo.</t>
        </is>
      </c>
      <c r="AF10" s="775" t="n"/>
      <c r="AG10" s="354" t="inlineStr">
        <is>
          <t>Se evidencia la Tecnomecánica de todo el Parque Automotor.</t>
        </is>
      </c>
      <c r="AH10" s="628" t="n">
        <v>44896</v>
      </c>
      <c r="AI10" s="354" t="inlineStr">
        <is>
          <t>El proceso realiza las actividades descritas en el ABSG001, del capítulo 3 Vehículos seguros. 
Se recomienda que el documento ABSG001 - PLAN ESTRATÉGICO DE SEGURIDAD VIAL, se desligue del proceso de Bienes y Servicios y se vincule al Sistema de Gestión de Seguridad y Salud en el Trabajo.</t>
        </is>
      </c>
      <c r="AJ10" s="775" t="n"/>
      <c r="AK10" s="775" t="n"/>
      <c r="AL10" s="775" t="n"/>
      <c r="AM10" s="775" t="n"/>
      <c r="AN10" s="628" t="n">
        <v>45726</v>
      </c>
      <c r="AO10" s="629" t="inlineStr">
        <is>
          <t>Como parte del seguimiento a la seguridad vial, se anexa el Reporte de Autogestión del Plan Estratégico de Seguridad Vial 2024, en el cual se detallan los resultados obtenidos en la medición y análisis de los indicadores establecidos en la normativa. Además, se especifican las acciones implementadas para garantizar la seguridad vial en la institución.</t>
        </is>
      </c>
      <c r="AP10" s="628" t="n">
        <v>46133</v>
      </c>
      <c r="AQ10" s="629" t="inlineStr">
        <is>
          <t>Se evidencia documento con asunto "REPORTE DE AUTOGESTIÓN PLAN ESTRATEGICO DE SEGURIDAD VIAL UNIVERSIDAD DE CUNDINAMARCA" con fecha 29 de enero de 2026, dirigido a el Coordinador Grupo de Prevención y Promoción, Dirección de Riesgos Laborales, Ministerio de Trabajo, sin embargo, durante el mes de marzo el Ministerio de Trabajo emitio la Circular 0034, en la cual, se modifico el metodo mediante el cual se debe hacer el reporte, generando un plazo hasta el mes de mayo para su ajuste. se verificará durante el siguiente periodo de seguimiento.</t>
        </is>
      </c>
      <c r="AR10" s="798" t="n"/>
      <c r="AS10" s="764" t="n"/>
      <c r="AT10" s="764" t="n"/>
      <c r="AU10" s="764" t="n"/>
      <c r="AV10" s="764" t="n"/>
      <c r="AW10" s="764" t="n"/>
      <c r="AX10" s="764" t="n"/>
      <c r="AY10" s="764" t="n"/>
      <c r="AZ10" s="764" t="n"/>
      <c r="BA10" s="764" t="n"/>
      <c r="BB10" s="764" t="n"/>
      <c r="BC10" s="764" t="n"/>
      <c r="BD10" s="764" t="n"/>
      <c r="BE10" s="764" t="n"/>
      <c r="BF10" s="764" t="n"/>
      <c r="BG10" s="764" t="n"/>
      <c r="BH10" s="764" t="n"/>
      <c r="BI10" s="764" t="n"/>
      <c r="BJ10" s="764" t="n"/>
      <c r="BK10" s="764" t="n"/>
      <c r="BL10" s="764" t="n"/>
      <c r="BM10" s="764" t="n"/>
      <c r="BN10" s="799" t="n"/>
      <c r="BO10" s="799" t="n"/>
    </row>
    <row r="11" ht="132" customHeight="1">
      <c r="D11" s="797" t="n"/>
      <c r="E11" s="775" t="n"/>
      <c r="F11" s="776" t="n"/>
      <c r="G11" s="776" t="n"/>
      <c r="H11" s="776" t="n"/>
      <c r="I11" s="776" t="n"/>
      <c r="J11" s="776" t="n"/>
      <c r="K11" s="776" t="n"/>
      <c r="L11" s="776" t="n"/>
      <c r="M11" s="776" t="n"/>
      <c r="N11" s="776" t="n"/>
      <c r="O11" s="776" t="n"/>
      <c r="P11" s="776" t="n"/>
      <c r="Q11" s="567" t="inlineStr">
        <is>
          <t>El Jefe de Recursos Físicos para la sede Fusagasuga y/o Directores Administrativos de Seccionales y Extensiones realizan informe del estado de los vehiculos para la baja ante el comite de sostenibilidad contable.</t>
        </is>
      </c>
      <c r="R11" s="567" t="inlineStr">
        <is>
          <t>CADA VEZ QUE SE PRESENTE LA NECESIDAD</t>
        </is>
      </c>
      <c r="S11" s="567" t="inlineStr">
        <is>
          <t>Información documentada:
Contrato de Mantenimiento del vehículo
Hoja de vida activos - Gestasoft</t>
        </is>
      </c>
      <c r="T11" s="567" t="inlineStr">
        <is>
          <t xml:space="preserve">* Actas del Comité de Sostenibilidad Contable de baja de vehiculos.
* Solicitudes por parte de Recursos Físicos y/o Directores Administrativos de Seccionales y Extensiones
* Hoja de vida activos - Gestasoft
* Informe del estado del Vehiculo </t>
        </is>
      </c>
      <c r="U11" s="567" t="inlineStr">
        <is>
          <t>DETECTIVO</t>
        </is>
      </c>
      <c r="V11" s="567" t="inlineStr">
        <is>
          <t>MANUAL</t>
        </is>
      </c>
      <c r="W11" s="567">
        <f>IF(OR(U11="PREVENTIVO",U11="DETECTIVO"),"PROBABILIDAD",IF(U11="CORRECTIVO","IMPACTO",""))</f>
        <v/>
      </c>
      <c r="X11" s="567">
        <f>IF(AND(U11="PREVENTIVO",V11="AUTOMÁTICO"),"50%",IF(AND(U11="PREVENTIVO",V11="MANUAL"),"40%",IF(AND(U11="DETECTIVO",V11="AUTOMÁTICO"),"40%",IF(AND(U11="DETECTIVO",V11="MANUAL"),"30%",IF(AND(U11="CORRECTIVO",V11="AUTOMÁTICO"),"35%",IF(AND(U11="CORRECTIVO",V11="MANUAL"),"25%",""))))))</f>
        <v/>
      </c>
      <c r="Y11" s="647">
        <f>IFERROR(IF(AND(W10="Probabilidad",W11="Probabilidad"),(Y10-(Y10*X11)),IF(AND(W10="Impacto",W11="Probabilidad"),(Y9-(Y9*X11)),IF(W11="Impacto",Y10,""))),"")</f>
        <v/>
      </c>
      <c r="Z11" s="265">
        <f>IFERROR(IF(Y11="","",IF(Y11&lt;=0.2,"MUY BAJA",IF(Y11&lt;=0.4,"BAJA",IF(Y11&lt;=0.6,"MEDIA",IF(Y11&lt;=0.8,"ALTA",IF(Y11=1,"MUY ALTA")))))),"")</f>
        <v/>
      </c>
      <c r="AA11" s="265">
        <f>IFERROR(IF(AND(W10="Impacto",W11="Impacto"),(AA10-(AA10*X11)),IF(AND(W10="Probabilidad",W11="Impacto"),(AA9-(AA9*X11)),IF(W11="Probabilidad",AA10,""))),"")</f>
        <v/>
      </c>
      <c r="AB11" s="265">
        <f>IFERROR(IF(AA11="","",IF(AA11&lt;=0.2,"LEVE",IF(AA11&lt;=0.4,"MENOR",IF(AA11&lt;=0.6,"MODERADO",IF(AA11&lt;=0.8,"MAYOR",IF(AA11=1,"CATASTRÓFICO")))))),"")</f>
        <v/>
      </c>
      <c r="AC11" s="552">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
      </c>
      <c r="AD11" s="567" t="n"/>
      <c r="AE11" s="567" t="n"/>
      <c r="AF11" s="628" t="n"/>
      <c r="AG11" s="567" t="n"/>
      <c r="AH11" s="628" t="n"/>
      <c r="AI11" s="567" t="n"/>
      <c r="AJ11" s="628" t="n">
        <v>45058</v>
      </c>
      <c r="AK11" s="629" t="inlineStr">
        <is>
          <t>La oficina de RF y SG confirma que se encuentra con los VoBo del proceso de Jurídica del manual (MODELO DE RENOVACIÓN, comercialización Y/O desintegración DEL Parque Automotor DE LA UNIVERSIDAD DE CUNDINAMARCA), que se encontraba en construcción, esta pendiente articular unos temas referentes al Plan Estratégico de Seguridad Vial  daría los lineamientos de la comercialización, desintegración, modernización y/o renovación del parque automotor.</t>
        </is>
      </c>
      <c r="AL11" s="628" t="n">
        <v>45531</v>
      </c>
      <c r="AM11" s="629" t="inlineStr">
        <is>
          <t>La informacion de los activos de la Universidad son continuamente registrados en la hoja de vida en el aplicativo Gestasoft; igualmente se cuenta con la Guia "plan de seguridad vial" el cual se encuentra en etapa de implementaciòn en coordinacion con la Oficina de SST.</t>
        </is>
      </c>
      <c r="AN11" s="628" t="n">
        <v>45726</v>
      </c>
      <c r="AO11" s="629" t="inlineStr">
        <is>
          <t>La gestión realizada se encuentra documentada en el Acta No. 002 del Comité Ordinario de Sostenibilidad, fechada el 28 de mayo de 2024. En dicha sesión, y conforme al orden del día, se trató la solicitud de baja de vehículos, presentada por la Ingeniera Paola Andrea Ramírez Suaza, Jefe de Recursos Físicos y Servicios Generales.
Como soporte, se adjunta la hoja de vida de los activos (vehículos propiedad de la Universidad de Cundinamarca), registrada en Gestasoft ASIr021.
Asimismo, se relacionan las solicitudes de baja de vehículos presentadas por la Jefe de la Oficina de Recursos Fisicos al Comité de Sostenibilidad Contable en las sesiones del 3 de abril y 9 de octubre de 2024, cada una con sus respectivos conceptos técnicos.</t>
        </is>
      </c>
      <c r="AP11" s="628" t="n">
        <v>46135</v>
      </c>
      <c r="AQ11" s="629" t="inlineStr">
        <is>
          <t>La gestión realizada se encuentra documentada en el Acta No. 002 del Comité Ordinario de Sostenibilidad, fechada el 28 de mayo de 2024. En dicha sesión, y conforme al orden del día, se trató la solicitud de baja de vehículos, presentada por la Ingeniera Paola Andrea Ramírez Suaza, Jefe de Recursos Físicos y Servicios Generales.
Como soporte, se adjunta la hoja de vida de los activos (vehículos propiedad de la Universidad de Cundinamarca), registrada en Gestasoft ASIr021.
Asimismo, se relacionan las solicitudes de baja de vehículos presentadas por la Jefe de la Oficina de Recursos Físicos al Comité de Sostenibilidad Contable en las sesiones del 3 de abril y 9 de octubre de 2024, cada una con sus respectivos conceptos técnicos.
A corte de 2026, no se han identificado nuevas solicitudes de baja de vehículos por parte de la Oficina de Recursos Físicos y Servicios Generales.</t>
        </is>
      </c>
      <c r="AR11" s="798" t="n"/>
      <c r="AS11" s="764" t="n"/>
      <c r="AT11" s="764" t="n"/>
      <c r="AU11" s="764" t="n"/>
      <c r="AV11" s="764" t="n"/>
      <c r="AW11" s="764" t="n"/>
      <c r="AX11" s="764" t="n"/>
      <c r="AY11" s="764" t="n"/>
      <c r="AZ11" s="764" t="n"/>
      <c r="BA11" s="764" t="n"/>
      <c r="BB11" s="764" t="n"/>
      <c r="BC11" s="764" t="n"/>
      <c r="BD11" s="764" t="n"/>
      <c r="BE11" s="764" t="n"/>
      <c r="BF11" s="764" t="n"/>
      <c r="BG11" s="764" t="n"/>
      <c r="BH11" s="764" t="n"/>
      <c r="BI11" s="764" t="n"/>
      <c r="BJ11" s="764" t="n"/>
      <c r="BK11" s="764" t="n"/>
      <c r="BL11" s="764" t="n"/>
      <c r="BM11" s="764" t="n"/>
      <c r="BN11" s="799" t="n"/>
      <c r="BO11" s="799" t="n"/>
    </row>
    <row r="12" ht="168.75" customHeight="1">
      <c r="D12" s="797" t="n"/>
      <c r="E12" s="567" t="inlineStr">
        <is>
          <t xml:space="preserve">A.16.Fallas mecánicas o desgaste del parque automotor por la alta demanda en la prestación del servicio. </t>
        </is>
      </c>
      <c r="F12" s="776" t="n"/>
      <c r="G12" s="776" t="n"/>
      <c r="H12" s="776" t="n"/>
      <c r="I12" s="776" t="n"/>
      <c r="J12" s="776" t="n"/>
      <c r="K12" s="776" t="n"/>
      <c r="L12" s="776" t="n"/>
      <c r="M12" s="776" t="n"/>
      <c r="N12" s="776" t="n"/>
      <c r="O12" s="776" t="n"/>
      <c r="P12" s="776" t="n"/>
      <c r="Q12" s="776" t="n"/>
      <c r="R12" s="776" t="n"/>
      <c r="S12" s="776" t="n"/>
      <c r="T12" s="776" t="n"/>
      <c r="U12" s="776" t="n"/>
      <c r="V12" s="776" t="n"/>
      <c r="W12" s="776" t="n"/>
      <c r="X12" s="776" t="n"/>
      <c r="Y12" s="776" t="n"/>
      <c r="Z12" s="776" t="n"/>
      <c r="AA12" s="776" t="n"/>
      <c r="AB12" s="776" t="n"/>
      <c r="AC12" s="776" t="n"/>
      <c r="AD12" s="775" t="n"/>
      <c r="AE12" s="775" t="n"/>
      <c r="AF12" s="775" t="n"/>
      <c r="AG12" s="775" t="n"/>
      <c r="AH12" s="775" t="n"/>
      <c r="AI12" s="775" t="n"/>
      <c r="AJ12" s="775" t="n"/>
      <c r="AK12" s="775" t="n"/>
      <c r="AL12" s="775" t="n"/>
      <c r="AM12" s="775" t="n"/>
      <c r="AN12" s="775" t="n"/>
      <c r="AO12" s="775" t="n"/>
      <c r="AP12" s="775" t="n"/>
      <c r="AQ12" s="775" t="n"/>
      <c r="AR12" s="798" t="n"/>
      <c r="AS12" s="764" t="n"/>
      <c r="AT12" s="764" t="n"/>
      <c r="AU12" s="764" t="n"/>
      <c r="AV12" s="764" t="n"/>
      <c r="AW12" s="764" t="n"/>
      <c r="AX12" s="764" t="n"/>
      <c r="AY12" s="764" t="n"/>
      <c r="AZ12" s="764" t="n"/>
      <c r="BA12" s="764" t="n"/>
      <c r="BB12" s="764" t="n"/>
      <c r="BC12" s="764" t="n"/>
      <c r="BD12" s="764" t="n"/>
      <c r="BE12" s="764" t="n"/>
      <c r="BF12" s="764" t="n"/>
      <c r="BG12" s="764" t="n"/>
      <c r="BH12" s="764" t="n"/>
      <c r="BI12" s="764" t="n"/>
      <c r="BJ12" s="764" t="n"/>
      <c r="BK12" s="764" t="n"/>
      <c r="BL12" s="764" t="n"/>
      <c r="BM12" s="764" t="n"/>
      <c r="BN12" s="799" t="n"/>
      <c r="BO12" s="799" t="n"/>
    </row>
    <row r="13" ht="285" customHeight="1">
      <c r="D13" s="800" t="n"/>
      <c r="E13" s="354" t="inlineStr">
        <is>
          <t>D14. Fallas del contratista y/o supervisor durante la ejecución de la orden contractual o contrato.</t>
        </is>
      </c>
      <c r="F13" s="775" t="n"/>
      <c r="G13" s="775" t="n"/>
      <c r="H13" s="775" t="n"/>
      <c r="I13" s="775" t="n"/>
      <c r="J13" s="775" t="n"/>
      <c r="K13" s="775" t="n"/>
      <c r="L13" s="775" t="n"/>
      <c r="M13" s="775" t="n"/>
      <c r="N13" s="775" t="n"/>
      <c r="O13" s="775" t="n"/>
      <c r="P13" s="775" t="n"/>
      <c r="Q13" s="775" t="n"/>
      <c r="R13" s="775" t="n"/>
      <c r="S13" s="775" t="n"/>
      <c r="T13" s="775" t="n"/>
      <c r="U13" s="775" t="n"/>
      <c r="V13" s="775" t="n"/>
      <c r="W13" s="775" t="n"/>
      <c r="X13" s="775" t="n"/>
      <c r="Y13" s="775" t="n"/>
      <c r="Z13" s="775" t="n"/>
      <c r="AA13" s="775" t="n"/>
      <c r="AB13" s="775" t="n"/>
      <c r="AC13" s="775" t="n"/>
      <c r="AD13" s="567" t="n"/>
      <c r="AE13" s="567" t="n"/>
      <c r="AF13" s="628" t="n">
        <v>44713</v>
      </c>
      <c r="AG13" s="354" t="inlineStr">
        <is>
          <t>No se cuenta con evidencia al ser un control nuevo. Dado control da tratamiento al Hallazgo N° 17 del Informe de Control Interno del 31/01/2022</t>
        </is>
      </c>
      <c r="AH13" s="628" t="n">
        <v>44896</v>
      </c>
      <c r="AI13" s="354" t="inlineStr">
        <is>
          <t>El proceso realiza las inspecciones de la planta física y el parque automotor en los tiempos establecidos en los documentos ABSr080 y el ABSr077, se sugiere separar los controles dado que la periodicidad de la información resultante de estos documentos es diferente (Semestral - Trimestral)</t>
        </is>
      </c>
      <c r="AJ13" s="628" t="n">
        <v>45058</v>
      </c>
      <c r="AK13" s="354" t="inlineStr">
        <is>
          <t>La oficina de RF y SG controla de manera trimestral a partir del ABSF096 Cronograma de mantenimiento a planta física, el cual permite evidenciar las necesidades para el mantenimiento de la planta física, al igual que la medición trimestral del indicador de Planta física, desde el plan de acción.</t>
        </is>
      </c>
      <c r="AL13" s="628" t="n">
        <v>45531</v>
      </c>
      <c r="AM13" s="354" t="inlineStr">
        <is>
          <t xml:space="preserve">la oficina de recursos fisicos a traves de la Inspección del estado del parque automotor, Inspección preoperacional, se documenta en el ABSF077 Cronograma de actividades para el mantenimiento del parque automotor de la Universidad de Cundinamarca, tambien se realiza seguimiento de la documentación de los operarios de conducción y los vehículos (Licencia de Conducción, SOAT, Tecno mecánica, cursos de manejo) ABSF073 Matriz de control de documentación y registros de conductores.
para el caso de la planta física se documenta en el formato ABSr080 Inspección a planta física y ABSF096 Cronograma de seguimiento a los mantenimientos de la planta física.
</t>
        </is>
      </c>
      <c r="AN13" s="628" t="n">
        <v>45726</v>
      </c>
      <c r="AO13" s="354" t="inlineStr">
        <is>
          <t>El Área de Recursos Físicos suministra como evidencia el Cronograma de actividades programadas para el parque automotor de la Universidad de Cundinamarca (ABSF077), proyectado por trimestre, este documento, con fecha 31 de diciembre de 2024, detalla las acciones planificadas para el mantenimiento, uso y control de los vehículos institucionales, garantizando su adecuado funcionamiento y disponibilidad para las actividades de la universidad; adicionalmente, se presenta la Solicitud de mantenimiento para vehículos automotores y/o maquinaria (ABSF119), que incluye los vehículos, tractores y motocicletas de la institución. Como parte del seguimiento y control, se anexa el detalle de la inspección preoperativa y postoperativa diaria realizada por los conductores, asegurando el cumplimiento de los protocolos de seguridad y operatividad.
La oficina de Recursos Fisicos controla de manera trimestral a partir del ABSF096 Cronograma de mantenimiento a planta física, el cual permite evidenciar las necesidades para el mantenimiento de la planta física, al igual que la medición trimestral del indicador de Planta física, desde el plan de acción.</t>
        </is>
      </c>
      <c r="AP13" s="628" t="n">
        <v>46133</v>
      </c>
      <c r="AQ13" s="354" t="inlineStr">
        <is>
          <t>Se evidencia cumplimiento al control, mediante registros de los cronogramas correspondientes a Fusagasugá, Girardot, Ubaté, Facatativá, Soacha y Chía, se evidencia registro consolidado de inspecciones preoperacionales y posoperacionales del parque automotor de la institución. CUMPLE.</t>
        </is>
      </c>
      <c r="AR13" s="801" t="n"/>
      <c r="AS13" s="765" t="n"/>
      <c r="AT13" s="765" t="n"/>
      <c r="AU13" s="765" t="n"/>
      <c r="AV13" s="765" t="n"/>
      <c r="AW13" s="765" t="n"/>
      <c r="AX13" s="765" t="n"/>
      <c r="AY13" s="765" t="n"/>
      <c r="AZ13" s="765" t="n"/>
      <c r="BA13" s="765" t="n"/>
      <c r="BB13" s="765" t="n"/>
      <c r="BC13" s="765" t="n"/>
      <c r="BD13" s="765" t="n"/>
      <c r="BE13" s="765" t="n"/>
      <c r="BF13" s="765" t="n"/>
      <c r="BG13" s="765" t="n"/>
      <c r="BH13" s="765" t="n"/>
      <c r="BI13" s="765" t="n"/>
      <c r="BJ13" s="765" t="n"/>
      <c r="BK13" s="765" t="n"/>
      <c r="BL13" s="765" t="n"/>
      <c r="BM13" s="765" t="n"/>
      <c r="BN13" s="802" t="n"/>
      <c r="BO13" s="802" t="n"/>
    </row>
    <row r="14" ht="180" customHeight="1">
      <c r="A14" s="296">
        <f>IF(OR(#REF!=0,#REF!=0),"",IF(AND(#REF!&lt;=0.2,#REF!&lt;=0.2),1,IF(AND(#REF!&lt;=0.2,#REF!&lt;=0.4),2,IF(AND(#REF!&lt;=0.2,#REF!&lt;=0.6),3,IF(AND(#REF!&lt;=0.2,#REF!&lt;=0.8),4,IF(AND(#REF!&lt;=0.2,#REF!&lt;=1),5,IF(AND(#REF!&lt;=0.4,#REF!&lt;=0.2),6,IF(AND(#REF!&lt;=0.4,#REF!&lt;=0.4),7,IF(AND(#REF!&lt;=0.4,#REF!&lt;=0.6),8,IF(AND(#REF!&lt;=0.4,#REF!&lt;=0.8),9,IF(AND(#REF!&lt;=0.4,#REF!&lt;=1),10,IF(AND(#REF!&lt;=0.6,#REF!&lt;=0.2),11,IF(AND(#REF!&lt;=0.6,#REF!&lt;=0.4),12,IF(AND(#REF!&lt;=0.6,#REF!&lt;=0.6),13,IF(AND(#REF!&lt;=0.6,#REF!&lt;=0.8),14,IF(AND(#REF!&lt;=0.6,#REF!&lt;=1),15,IF(AND(#REF!&lt;=0.8,#REF!&lt;=0.2),16,IF(AND(#REF!&lt;=0.8,#REF!&lt;=0.4),17,IF(AND(#REF!&lt;=0.8,#REF!&lt;=0.6),18,IF(AND(#REF!&lt;=0.8,#REF!&lt;=0.8),19,IF(AND(#REF!&lt;=0.8,#REF!&lt;=1),20,IF(AND(#REF!&lt;=1,#REF!&lt;=0.2),21,IF(AND(#REF!&lt;=1,#REF!&lt;=0.4),22,IF(AND(#REF!&lt;=1,#REF!&lt;=0.6),23,IF(AND(#REF!&lt;=1,#REF!&lt;=0.8),24,IF(AND(#REF!&lt;=1,#REF!&lt;=1),25,""))))))))))))))))))))))))))</f>
        <v/>
      </c>
      <c r="B14" s="296">
        <f>IF(A14="","",1/100)</f>
        <v/>
      </c>
      <c r="C14" s="296">
        <f>IFERROR(A14+B14,"")</f>
        <v/>
      </c>
      <c r="D14" s="592" t="n">
        <v>11</v>
      </c>
      <c r="E14" s="554" t="inlineStr">
        <is>
          <t>A5. Carencia de una cultura de Planeación en las actividades.</t>
        </is>
      </c>
      <c r="F14" s="594" t="inlineStr">
        <is>
          <t>Posibilidad de Incumplimiento en los tiempos de respuesta para los procesos de contratación debido al no acatamiento de las directrices para los procesos y tiempos de contratación.</t>
        </is>
      </c>
      <c r="G14" s="594" t="inlineStr">
        <is>
          <t>Afecta la planeación de las actividades de la Institución y la oportunidad en la prestación de bienes y servicios
No cumplimiento de los indicadores "Oportunidad de la Compra en Contratación Directa e invitación pública y privada."</t>
        </is>
      </c>
      <c r="H14" s="594" t="inlineStr">
        <is>
          <t xml:space="preserve">USUARIOS, PRODUCTOS Y PRÁCTICAS: Fallas negligentes o involuntarias de las obligaciones frente a los usuarios y que impiden satisfacer una obligación profesional frente a éstos. </t>
        </is>
      </c>
      <c r="I14" s="607" t="n">
        <v>591</v>
      </c>
      <c r="J14" s="594" t="inlineStr">
        <is>
          <t>Hace referencia a los procesos de contratación directa que se han realizado durante la vigencia.</t>
        </is>
      </c>
      <c r="K14" s="596">
        <f>IF(I14&lt;=0,"",IF(I14&lt;=2,"Muy Baja",IF(I14&lt;=10,"Baja",IF(I14&lt;=30,"Media",IF(I14&lt;=100,"Alta",IF(I14&gt;100,"Muy Alta"))))))</f>
        <v/>
      </c>
      <c r="L14" s="606">
        <f>IF(K14="","",IF(K14="Muy Baja",0.2,IF(K14="Baja",0.4,IF(K14="Media",0.6,IF(K14="Alta",0.8,IF(K14="Muy Alta",1,))))))</f>
        <v/>
      </c>
      <c r="M14" s="594" t="inlineStr">
        <is>
          <t>El riesgo afecta la imagen de la entidad con algunos usuarios de relevancia frente al logro de los objetivos.</t>
        </is>
      </c>
      <c r="N14" s="596">
        <f>IF(OR(M14=CRITERIOS!$C$182,M14=CRITERIOS!$D$182),"Leve",IF(OR(M14=CRITERIOS!$C$183,M14=CRITERIOS!$D$183),"Menor",IF(OR(M14=CRITERIOS!$C$184,M14=CRITERIOS!$D$184),"Moderado",IF(OR(M14=CRITERIOS!$C$185,M14=CRITERIOS!$D$185),"Mayor",IF(OR(M14=CRITERIOS!$C$186,M14=CRITERIOS!$D$186),"Catastrófico","")))))</f>
        <v/>
      </c>
      <c r="O14" s="601">
        <f>IF(N14="","",IF(N14="Leve",0.2,IF(N14="Menor",0.4,IF(N14="Moderado",0.6,IF(N14="Mayor",0.8,IF(N14="Catastrófico",1,))))))</f>
        <v/>
      </c>
      <c r="P14" s="617">
        <f>IF(OR(AND(K14="Muy Baja",N14="Leve"),AND(K14="Muy Baja",N14="Menor"),AND(K14="Baja",N14="Leve")),"BAJO",IF(OR(AND(K14="Muy baja",N14="Moderado"),AND(K14="Baja",N14="Menor"),AND(K14="Baja",N14="Moderado"),AND(K14="Media",N14="Leve"),AND(K14="Media",N14="Menor"),AND(K14="Media",N14="Moderado"),AND(K14="Alta",N14="Leve"),AND(K14="Alta",N14="Menor")),"MODERADO",IF(OR(AND(K14="Muy Baja",N14="Mayor"),AND(K14="Baja",N14="Mayor"),AND(K14="Media",N14="Mayor"),AND(K14="Alta",N14="Moderado"),AND(K14="Alta",N14="Mayor"),AND(K14="Muy Alta",N14="Leve"),AND(K14="Muy Alta",N14="Menor"),AND(K14="Muy Alta",N14="Moderado"),YQ14="Muy Alta",N14="Mayor"),"ALTO",IF(OR(AND(K14="Muy Baja",N14="Catastrófico"),AND(K14="Baja",N14="Catastrófico"),AND(K14="Media",N14="Catastrófico"),AND(K14="Alta",N14="Catastrófico"),AND(K14="Muy Alta",N14="Catastrófico")),"EXTREMO",""))))</f>
        <v/>
      </c>
      <c r="Q14" s="358" t="inlineStr">
        <is>
          <t>El funcionario designado de la Oficina de Compras inicia el proceso de Contratación Directa a través del aplicativo INTEGRADOC del modulo Contratación Directa, herramienta que permite visualizar el estado en tiempo real de las actividades relacionadas con la etapa precontractual.</t>
        </is>
      </c>
      <c r="R14" s="359" t="inlineStr">
        <is>
          <t>DIARIA</t>
        </is>
      </c>
      <c r="S14" s="360" t="inlineStr">
        <is>
          <t>Información documentada: ABSP01 ,Circular directrices para los procesos y tiempos de contratación.</t>
        </is>
      </c>
      <c r="T14" s="360" t="inlineStr">
        <is>
          <t xml:space="preserve">Registro en el modulo de contratación directa de integradoc - identificador  "CONDIPR" </t>
        </is>
      </c>
      <c r="U14" s="360" t="inlineStr">
        <is>
          <t>PREVENTIVO</t>
        </is>
      </c>
      <c r="V14" s="360" t="inlineStr">
        <is>
          <t>MANUAL</t>
        </is>
      </c>
      <c r="W14" s="360">
        <f>IF(OR(U14="PREVENTIVO",U14="DETECTIVO"),"PROBABILIDAD",IF(U14="CORRECTIVO","IMPACTO",""))</f>
        <v/>
      </c>
      <c r="X14" s="588">
        <f>IF(AND(U14="PREVENTIVO",V14="AUTOMÁTICO"),"50%",IF(AND(U14="PREVENTIVO",V14="MANUAL"),"40%",IF(AND(U14="DETECTIVO",V14="AUTOMÁTICO"),"40%",IF(AND(U14="DETECTIVO",V14="MANUAL"),"30%",IF(AND(U14="CORRECTIVO",V14="AUTOMÁTICO"),"35%",IF(AND(U14="CORRECTIVO",V14="MANUAL"),"25%",""))))))</f>
        <v/>
      </c>
      <c r="Y14" s="361">
        <f>IFERROR(IF(W14="Probabilidad",(L14-(L14*X14)),IF(W14="Impacto",L14,"")),"")</f>
        <v/>
      </c>
      <c r="Z14" s="341">
        <f>IFERROR(IF(Y14="","",IF(Y14&lt;=0.2,"MUY BAJA",IF(Y14&lt;=0.4,"BAJA",IF(Y14&lt;=0.6,"MEDIA",IF(Y14&lt;=0.8,"ALTA",IF(Y14=1,"MUY ALTA")))))),"")</f>
        <v/>
      </c>
      <c r="AA14" s="341">
        <f>IFERROR(IF(W14="Impacto",(O14-(O14*X14)),IF(W14="Probabilidad",O14,"")),"")</f>
        <v/>
      </c>
      <c r="AB14" s="341">
        <f>IFERROR(IF(AA14="","",IF(AA14&lt;=0.2,"LEVE",IF(AA14&lt;=0.4,"MENOR",IF(AA14&lt;=0.6,"MODERADO",IF(AA14&lt;=0.8,"MAYOR",IF(AA14=1,"CATASTRÓFICO")))))),"")</f>
        <v/>
      </c>
      <c r="AC14" s="342">
        <f>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
      </c>
      <c r="AD14" s="599" t="n">
        <v>44498</v>
      </c>
      <c r="AE14" s="608" t="inlineStr">
        <is>
          <t>Se valida la implementación de la herramienta y las mejoras que se han presentado en el último periodo, detectando retrasos y ejerciendo control sobre las áreas que puedan afectar la contratación</t>
        </is>
      </c>
      <c r="AF14" s="599" t="n">
        <v>44713</v>
      </c>
      <c r="AG14" s="653" t="inlineStr">
        <is>
          <t xml:space="preserve">Se evidencia que el proceso  solicita los ajustes y actualizaciones necesarias a Integradoc del Procedimiento de Contratación Directa. </t>
        </is>
      </c>
      <c r="AH14" s="599" t="n">
        <v>44896</v>
      </c>
      <c r="AI14" s="585" t="inlineStr">
        <is>
          <t>Se sugiere que entre los procesos de ABS - Compras y Comunicaciones se haga la solicitud y el ajuste para que el Micrositio de Contratación sea más visible a la comunidad en general e incluso que se dé más alcance o claridad en el nombre del Micrositio.</t>
        </is>
      </c>
      <c r="AJ14" s="655" t="n">
        <v>45064</v>
      </c>
      <c r="AK14" s="656" t="inlineStr">
        <is>
          <t>La oficina de Compras esta realizando los ajustes a la Circular 006, en reuniones con el Comité de Contratación se definirán los ajustes a los tiempos y las actividades que tendrán modificación dentro de las etapas Precontractual, Contractual y Poscontractual.</t>
        </is>
      </c>
      <c r="AL14" s="655" t="n">
        <v>45540</v>
      </c>
      <c r="AM14" s="656" t="inlineStr">
        <is>
          <t>Se realiza actualizacion del procedimiento ABSP01 y ABSP15 en lo recorrido de la vigencia 2024. a la fecha no se ha actualizado la Circular 006. El proceso de ABS se actualizo en la plataforma de Gestasoft, igualmente se valida de acuerdo a las evidencias la gestion de la oficina de compras para mejorar el proceso en la herramienta Ingtegradoc de acuerdo a los procedimentos previamente actualizados.</t>
        </is>
      </c>
      <c r="AN14" s="374" t="n">
        <v>45726</v>
      </c>
      <c r="AO14" s="375" t="inlineStr">
        <is>
          <t>Se verifica el correo electrónico de solicitud de ajustes en Integradoc, específicamente en los módulos CONDIPR, CONPPU y PRUSUP, correspondientes al modelamiento en la herramienta Integradoc, de acuerdo con el Procedimiento ABSP01 - Adquisición de Bienes, Servicios u Obras - Contratación Directa, los ajustes se realizan según los modelos de notificación y los campos de formulario, conforme a las cartas suministradas por el proceso; igualmente se verifica correo de informe de la actualización de los módulos de CONDIPR y CONPPU respecto a los modelos de notificación para "Solicitud de Concepto técnico" y "Solicitud de Evaluación de Requisitos habilitantes" campo de formulario.
Las directrices para los procesos y tiempos de contratación continúan según lo establecido en la Circular vigente No. 006 del 3 de junio de 2022. Además, se anexa el informe de las tareas gestionadas en Integradoc en tiempo real, consulta que permite realizar dicha herramienta.</t>
        </is>
      </c>
      <c r="AP14" s="628" t="n">
        <v>46149</v>
      </c>
      <c r="AQ14" s="629" t="inlineStr">
        <is>
          <t>Se verificó la operación del control, evidenciándose su cumplimiento. Durante la vigencia 2026 se han adelantado actualizaciones al proceso de Adquisición de Bienes y Servicios (ABS), así como ajustes en la herramienta Integradoc en el marco de mesas de trabajo con la Oficina de Compras.
De acuerdo con lo evidenciado, el control se ejecuta de manera adecuada.</t>
        </is>
      </c>
      <c r="AR14" s="583" t="n">
        <v>43733</v>
      </c>
      <c r="AS14" s="581" t="inlineStr">
        <is>
          <t>No se evidencia materialización del riesgo para el segundo trimestre del 2019 se propone hacer una nuevas mediciones a final de año con el fin de verificar la implementación de las actualizaciones al ABSP01</t>
        </is>
      </c>
      <c r="AT14" s="577" t="n">
        <v>43859</v>
      </c>
      <c r="AU14" s="581" t="inlineStr">
        <is>
          <t xml:space="preserve">Se hace necesario incluir la contratación público privada en este riesgo.
 De acuerdo al reporte de indicadores de la Oficina de Calidad con corte a septiembre de 2019 denominado "Oportunidad de compra" se evidencia un 43% de cumplimiento con respecto a una meta establecida del 80%. 
Adicionalmente se evidencia en el Informe de seguimiento de fecha 19 de septiembre 2019 cuyo fin fue verificar los procesos de contratación de una serie de contratos.
</t>
        </is>
      </c>
      <c r="AV14" s="577" t="n">
        <v>44061</v>
      </c>
      <c r="AW14" s="581" t="inlineStr">
        <is>
          <t xml:space="preserve">Se materializa el riesgo con los informes de auditoría, en el cumplimiento a la circular 001 de 2020, y en los indicadores de gestión. el cual del 80% refleja el 27%. </t>
        </is>
      </c>
      <c r="AX14" s="577" t="n">
        <v>44272</v>
      </c>
      <c r="AY14" s="581" t="inlineStr">
        <is>
          <t>Se evidencia materialización del riesgo mediante indicador de gestión "Oportunidad de la Compra", el cual
establece una meta del 80% teniendo como resultado para diciembre del 2020 59%</t>
        </is>
      </c>
      <c r="AZ14" s="577" t="n">
        <v>44587</v>
      </c>
      <c r="BA14" s="581" t="inlineStr">
        <is>
          <t xml:space="preserve">No se realiza seguimiento toda vez que el nivel del riesgo es bajo </t>
        </is>
      </c>
      <c r="BB14" s="580" t="n">
        <v>44795</v>
      </c>
      <c r="BC14" s="581" t="inlineStr">
        <is>
          <t>No se puede medir dado que hubo ley de garantías.</t>
        </is>
      </c>
      <c r="BD14" s="580" t="n">
        <v>44960</v>
      </c>
      <c r="BE14" s="581" t="inlineStr">
        <is>
          <t>No se evidencia materialización del riesgo</t>
        </is>
      </c>
      <c r="BF14" s="580" t="n">
        <v>45138</v>
      </c>
      <c r="BG14" s="555" t="inlineStr">
        <is>
          <t>no se evidencia materializacion del riesgo</t>
        </is>
      </c>
      <c r="BH14" s="580" t="n">
        <v>45400</v>
      </c>
      <c r="BI14" s="581" t="inlineStr">
        <is>
          <t xml:space="preserve">No se evidencia materialización del riesgo. </t>
        </is>
      </c>
      <c r="BJ14" s="577" t="n">
        <v>45551</v>
      </c>
      <c r="BK14" s="581" t="inlineStr">
        <is>
          <t>Para el primer semestre 2024, No se materializa el riesgo de falta de cumplimiento en de la Circular N° 06 de 2024.</t>
        </is>
      </c>
      <c r="BL14" s="577" t="n">
        <v>45750</v>
      </c>
      <c r="BM14" s="581" t="inlineStr">
        <is>
          <t xml:space="preserve">No se evidencia materialización de riesgo. </t>
        </is>
      </c>
      <c r="BN14" s="795" t="n">
        <v>45902</v>
      </c>
      <c r="BO14" s="336" t="inlineStr">
        <is>
          <t>Se evidencia la materialización del riesgo, identificada en la auditoría realizada por la Dirección de Control Interno al proceso de Bienes y Servicios en el IPA2025. Como resultado de esta actuación, se formuló el Plan de Mejoramiento N.° 1097, dirigido a la seccional Ubaté, en el cual se establece la falta de planeación, gestión y aplicación de la normatividad legal vigente.</t>
        </is>
      </c>
    </row>
    <row r="15" ht="121.5" customHeight="1">
      <c r="A15" s="296" t="n"/>
      <c r="B15" s="296" t="n"/>
      <c r="C15" s="296" t="n"/>
      <c r="D15" s="764" t="n"/>
      <c r="E15" s="765" t="n"/>
      <c r="F15" s="764" t="n"/>
      <c r="G15" s="764" t="n"/>
      <c r="H15" s="764" t="n"/>
      <c r="I15" s="764" t="n"/>
      <c r="J15" s="764" t="n"/>
      <c r="K15" s="764" t="n"/>
      <c r="L15" s="764" t="n"/>
      <c r="M15" s="764" t="n"/>
      <c r="N15" s="764" t="n"/>
      <c r="O15" s="764" t="n"/>
      <c r="P15" s="764" t="n"/>
      <c r="Q15" s="354" t="inlineStr">
        <is>
          <t>El funcionario designado de la Oficina de Compras solicita a la Vicerrectoría Administrativa y Financiera iniciar el proceso de invitación público privada  a través del aplicativo INTEGRADOC del modulo contratación invitación público privada, herramienta que permite visualizar el estado en tiempo real de las actividades relacionadas con la etapa precontractual.</t>
        </is>
      </c>
      <c r="R15" s="362" t="inlineStr">
        <is>
          <t>DIARIA</t>
        </is>
      </c>
      <c r="S15" s="362" t="inlineStr">
        <is>
          <t>Información documentada: ABSP15, Circular directrices para los procesos y tiempos de contratación.</t>
        </is>
      </c>
      <c r="T15" s="362" t="inlineStr">
        <is>
          <t xml:space="preserve">Microsoft Office - Outlook - Solicitud correo electrónico por parte de la oficina de compras.
Registro en el modulo de contratación invitación público privada de integradoc - identificador  "CONPPU" </t>
        </is>
      </c>
      <c r="U15" s="362" t="inlineStr">
        <is>
          <t>PREVENTIVO</t>
        </is>
      </c>
      <c r="V15" s="362" t="inlineStr">
        <is>
          <t>MANUAL</t>
        </is>
      </c>
      <c r="W15" s="370">
        <f>IF(OR(U15="PREVENTIVO",U15="DETECTIVO"),"PROBABILIDAD",IF(U15="CORRECTIVO","IMPACTO",""))</f>
        <v/>
      </c>
      <c r="X15" s="627">
        <f>IF(AND(U15="PREVENTIVO",V15="AUTOMÁTICO"),"50%",IF(AND(U15="PREVENTIVO",V15="MANUAL"),"40%",IF(AND(U15="DETECTIVO",V15="AUTOMÁTICO"),"40%",IF(AND(U15="DETECTIVO",V15="MANUAL"),"30%",IF(AND(U15="CORRECTIVO",V15="AUTOMÁTICO"),"35%",IF(AND(U15="CORRECTIVO",V15="MANUAL"),"25%",""))))))</f>
        <v/>
      </c>
      <c r="Y15" s="598">
        <f>IFERROR(IF(AND(W14="Probabilidad",W15="Probabilidad"),(Y14-(Y14*X15)),IF(W15="Probabilidad",(L14-(L14*X15)),IF(W15="Impacto",Y14,""))),"")</f>
        <v/>
      </c>
      <c r="Z15" s="267">
        <f>IFERROR(IF(Y15="","",IF(Y15&lt;=0.2,"MUY BAJA",IF(Y15&lt;=0.4,"BAJA",IF(Y15&lt;=0.6,"MEDIA",IF(Y15&lt;=0.8,"ALTA",IF(Y15=1,"MUY ALTA")))))),"")</f>
        <v/>
      </c>
      <c r="AA15" s="124">
        <f>IFERROR(IF(AND(W14="Impacto",W15="Impacto"),(AA14-(AA14*X15)),IF(W15="Impacto",(O14-(+O14*X15)),IF(W15="Probabilidad",AA14,""))),"")</f>
        <v/>
      </c>
      <c r="AB15" s="267">
        <f>IFERROR(IF(AA15="","",IF(AA15&lt;=0.2,"LEVE",IF(AA15&lt;=0.4,"MENOR",IF(AA15&lt;=0.6,"MODERADO",IF(AA15&lt;=0.8,"MAYOR",IF(AA15=1,"CATASTRÓFICO")))))),"")</f>
        <v/>
      </c>
      <c r="AC15" s="307">
        <f>IFERROR(IF(OR(AND(Z15="Muy Baja",AB15="Leve"),AND(Z15="Muy Baja",AB15="Menor"),AND(Z15="Baja",AB15="Leve")),"BAJO",IF(OR(AND(Z15="Muy baja",AB15="Moderado"),AND(Z15="Baja",AB15="Menor"),AND(Z15="Baja",AB15="Moderado"),AND(Z15="Media",AB15="Leve"),AND(Z15="Media",AB15="Menor"),AND(Z15="Media",AB15="Moderado"),AND(Z15="Alta",AB15="Leve"),AND(Z15="Alta",AB15="Menor")),"MODERADO",IF(OR(AND(Z15="Muy Baja",AB15="Mayor"),AND(Z15="Baja",AB15="Mayor"),AND(Z15="Media",AB15="Mayor"),AND(Z15="Alta",AB15="Moderado"),AND(Z15="Alta",AB15="Mayor"),AND(Z15="Muy Alta",AB15="Leve"),AND(Z15="Muy Alta",AB15="Menor"),AND(Z15="Muy Alta",AB15="Moderado"),AND(Z15="Muy Alta",AB15="Mayor")),"ALTO",IF(OR(AND(Z15="Muy Baja",AB15="Catastrófico"),AND(Z15="Baja",AB15="Catastrófico"),AND(Z15="Media",AB15="Catastrófico"),AND(Z15="Alta",AB15="Catastrófico"),AND(Z15="Muy Alta",AB15="Catastrófico")),"EXTREMO","")))),"")</f>
        <v/>
      </c>
      <c r="AD15" s="764" t="n"/>
      <c r="AE15" s="764" t="n"/>
      <c r="AF15" s="764" t="n"/>
      <c r="AG15" s="764" t="n"/>
      <c r="AH15" s="764" t="n"/>
      <c r="AI15" s="797" t="n"/>
      <c r="AJ15" s="775" t="n"/>
      <c r="AK15" s="775" t="n"/>
      <c r="AL15" s="775" t="n"/>
      <c r="AM15" s="775" t="n"/>
      <c r="AN15" s="655" t="n">
        <v>45882</v>
      </c>
      <c r="AO15" s="741" t="inlineStr">
        <is>
          <t xml:space="preserve">Actividad nueva, no requiere seguimiento a la fecha </t>
        </is>
      </c>
      <c r="AP15" s="776" t="n"/>
      <c r="AQ15" s="776" t="n"/>
      <c r="AR15" s="798" t="n"/>
      <c r="AS15" s="764" t="n"/>
      <c r="AT15" s="764" t="n"/>
      <c r="AU15" s="764" t="n"/>
      <c r="AV15" s="764" t="n"/>
      <c r="AW15" s="764" t="n"/>
      <c r="AX15" s="764" t="n"/>
      <c r="AY15" s="764" t="n"/>
      <c r="AZ15" s="764" t="n"/>
      <c r="BA15" s="764" t="n"/>
      <c r="BB15" s="764" t="n"/>
      <c r="BC15" s="764" t="n"/>
      <c r="BD15" s="764" t="n"/>
      <c r="BE15" s="764" t="n"/>
      <c r="BF15" s="764" t="n"/>
      <c r="BG15" s="556" t="n"/>
      <c r="BH15" s="764" t="n"/>
      <c r="BI15" s="764" t="n"/>
      <c r="BJ15" s="764" t="n"/>
      <c r="BK15" s="764" t="n"/>
      <c r="BL15" s="764" t="n"/>
      <c r="BM15" s="764" t="n"/>
      <c r="BN15" s="799" t="n"/>
      <c r="BO15" s="799" t="n"/>
    </row>
    <row r="16" ht="168" customHeight="1">
      <c r="D16" s="764" t="n"/>
      <c r="E16" s="595" t="inlineStr">
        <is>
          <t>D1. Falta de actualización permanente en temas relacionados a la naturaleza del proceso de contratación.</t>
        </is>
      </c>
      <c r="F16" s="764" t="n"/>
      <c r="G16" s="764" t="n"/>
      <c r="H16" s="764" t="n"/>
      <c r="I16" s="764" t="n"/>
      <c r="J16" s="764" t="n"/>
      <c r="K16" s="764" t="n"/>
      <c r="L16" s="764" t="n"/>
      <c r="M16" s="764" t="n"/>
      <c r="N16" s="764" t="n"/>
      <c r="O16" s="764" t="n"/>
      <c r="P16" s="764" t="n"/>
      <c r="Q16" s="594" t="inlineStr">
        <is>
          <t>El funcionario designado de la Oficina de Compras actualiza procedimientos y solicita ajustes a los módulos del aplicativo integradoc y gestasoft relacionados con tiempos, actividades y responsables de los procesos contractuales en cada una de sus etapas.</t>
        </is>
      </c>
      <c r="R16" s="627" t="inlineStr">
        <is>
          <t>CADA VEZ QUE SE PRESENTE LA NECESIDAD</t>
        </is>
      </c>
      <c r="S16" s="594" t="inlineStr">
        <is>
          <t xml:space="preserve">ABSP01
ABSP15
ABSP18
</t>
        </is>
      </c>
      <c r="T16" s="594" t="inlineStr">
        <is>
          <t>Correo de socializacion a los procesos de la actualización documental de la Oficina de Compras.
Tiket "GESTASOFT"
Correos de solicitud ajustes y mejoras a los aplicativos "INTEGRADOC" "GESTASOFT"</t>
        </is>
      </c>
      <c r="U16" s="627" t="inlineStr">
        <is>
          <t>DETECTIVO</t>
        </is>
      </c>
      <c r="V16" s="627" t="inlineStr">
        <is>
          <t>MANUAL</t>
        </is>
      </c>
      <c r="W16" s="627">
        <f>IF(OR(U16="PREVENTIVO",U16="DETECTIVO"),"PROBABILIDAD",IF(U16="CORRECTIVO","IMPACTO",""))</f>
        <v/>
      </c>
      <c r="X16" s="627">
        <f>IF(AND(U16="PREVENTIVO",V16="AUTOMÁTICO"),"50%",IF(AND(U16="PREVENTIVO",V16="MANUAL"),"40%",IF(AND(U16="DETECTIVO",V16="AUTOMÁTICO"),"40%",IF(AND(U16="DETECTIVO",V16="MANUAL"),"30%",IF(AND(U16="CORRECTIVO",V16="AUTOMÁTICO"),"35%",IF(AND(U16="CORRECTIVO",V16="MANUAL"),"25%",""))))))</f>
        <v/>
      </c>
      <c r="Y16" s="598">
        <f>IFERROR(IF(AND(W15="Probabilidad",W16="Probabilidad"),(Y15-(Y15*X16)),IF(AND(W15="Impacto",W16="Probabilidad"),(Y14-(Y14*X16)),IF(W16="Impacto",Y15,""))),"")</f>
        <v/>
      </c>
      <c r="Z16" s="267">
        <f>IFERROR(IF(Y16="","",IF(Y16&lt;=0.2,"MUY BAJA",IF(Y16&lt;=0.4,"BAJA",IF(Y16&lt;=0.6,"MEDIA",IF(Y16&lt;=0.8,"ALTA",IF(Y16=1,"MUY ALTA")))))),"")</f>
        <v/>
      </c>
      <c r="AA16" s="631">
        <f>IFERROR(IF(AND(W15="Impacto",W16="Impacto"),(AA15-(AA15*X16)),IF(AND(W15="Probabilidad",W16="Impacto"),(AA14-(AA14*X16)),IF(W16="Probabilidad",AA15,""))),"")</f>
        <v/>
      </c>
      <c r="AB16" s="267">
        <f>IFERROR(IF(AA16="","",IF(AA16&lt;=0.2,"LEVE",IF(AA16&lt;=0.4,"MENOR",IF(AA16&lt;=0.6,"MODERADO",IF(AA16&lt;=0.8,"MAYOR",IF(AA16=1,"CATASTRÓFICO")))))),"")</f>
        <v/>
      </c>
      <c r="AC16" s="307">
        <f>IFERROR(IF(OR(AND(Z16="Muy Baja",AB16="Leve"),AND(Z16="Muy Baja",AB16="Menor"),AND(Z16="Baja",AB16="Leve")),"BAJO",IF(OR(AND(Z16="Muy baja",AB16="Moderado"),AND(Z16="Baja",AB16="Menor"),AND(Z16="Baja",AB16="Moderado"),AND(Z16="Media",AB16="Leve"),AND(Z16="Media",AB16="Menor"),AND(Z16="Media",AB16="Moderado"),AND(Z16="Alta",AB16="Leve"),AND(Z16="Alta",AB16="Menor")),"MODERADO",IF(OR(AND(Z16="Muy Baja",AB16="Mayor"),AND(Z16="Baja",AB16="Mayor"),AND(Z16="Media",AB16="Mayor"),AND(Z16="Alta",AB16="Moderado"),AND(Z16="Alta",AB16="Mayor"),AND(Z16="Muy Alta",AB16="Leve"),AND(Z16="Muy Alta",AB16="Menor"),AND(Z16="Muy Alta",AB16="Moderado"),AND(Z16="Muy Alta",AB16="Mayor")),"ALTO",IF(OR(AND(Z16="Muy Baja",AB16="Catastrófico"),AND(Z16="Baja",AB16="Catastrófico"),AND(Z16="Media",AB16="Catastrófico"),AND(Z16="Alta",AB16="Catastrófico"),AND(Z16="Muy Alta",AB16="Catastrófico")),"EXTREMO","")))),"")</f>
        <v/>
      </c>
      <c r="AD16" s="588" t="n"/>
      <c r="AE16" s="588" t="n"/>
      <c r="AF16" s="588" t="n"/>
      <c r="AG16" s="594" t="n"/>
      <c r="AH16" s="588" t="n"/>
      <c r="AI16" s="586" t="n"/>
      <c r="AJ16" s="379" t="n"/>
      <c r="AK16" s="362" t="n"/>
      <c r="AL16" s="379" t="n"/>
      <c r="AM16" s="567" t="n"/>
      <c r="AN16" s="655" t="n">
        <v>45882</v>
      </c>
      <c r="AO16" s="741" t="inlineStr">
        <is>
          <t xml:space="preserve">Actividad nueva, no requiere seguimiento a la fecha </t>
        </is>
      </c>
      <c r="AP16" s="775" t="n"/>
      <c r="AQ16" s="775" t="n"/>
      <c r="AR16" s="798" t="n"/>
      <c r="AS16" s="764" t="n"/>
      <c r="AT16" s="764" t="n"/>
      <c r="AU16" s="764" t="n"/>
      <c r="AV16" s="764" t="n"/>
      <c r="AW16" s="764" t="n"/>
      <c r="AX16" s="764" t="n"/>
      <c r="AY16" s="764" t="n"/>
      <c r="AZ16" s="764" t="n"/>
      <c r="BA16" s="764" t="n"/>
      <c r="BB16" s="764" t="n"/>
      <c r="BC16" s="764" t="n"/>
      <c r="BD16" s="764" t="n"/>
      <c r="BE16" s="764" t="n"/>
      <c r="BF16" s="764" t="n"/>
      <c r="BG16" s="556" t="n"/>
      <c r="BH16" s="764" t="n"/>
      <c r="BI16" s="764" t="n"/>
      <c r="BJ16" s="764" t="n"/>
      <c r="BK16" s="764" t="n"/>
      <c r="BL16" s="764" t="n"/>
      <c r="BM16" s="764" t="n"/>
      <c r="BN16" s="799" t="n"/>
      <c r="BO16" s="799" t="n"/>
    </row>
    <row r="17" ht="165.75" customHeight="1">
      <c r="D17" s="764" t="n"/>
      <c r="E17" s="595" t="inlineStr">
        <is>
          <t xml:space="preserve">D8. La información remitida por los procesos en ocasiones no cumple de manera completa, causando reprocesos en las  actividades. </t>
        </is>
      </c>
      <c r="F17" s="764" t="n"/>
      <c r="G17" s="764" t="n"/>
      <c r="H17" s="764" t="n"/>
      <c r="I17" s="764" t="n"/>
      <c r="J17" s="764" t="n"/>
      <c r="K17" s="764" t="n"/>
      <c r="L17" s="764" t="n"/>
      <c r="M17" s="764" t="n"/>
      <c r="N17" s="764" t="n"/>
      <c r="O17" s="764" t="n"/>
      <c r="P17" s="764" t="n"/>
      <c r="Q17" s="595" t="inlineStr">
        <is>
          <t>El aplicativo Integradoc - Modulos de Contratación (CONDIPR - CONPPU - PRUSUP-SOLP-SOLS) genera alertas por demoras en los tiempos de respuesta a través de correos electrónicos y notificaciones al superior jerárquico durante las etapas precontractual, contractual y postcontractual.</t>
        </is>
      </c>
      <c r="R17" s="627" t="inlineStr">
        <is>
          <t>CADA VEZ QUE SE PRESENTE LA NECESIDAD</t>
        </is>
      </c>
      <c r="S17" s="595" t="inlineStr">
        <is>
          <t>Acuerdo No 004 de 2026
Información documentada: ABSP01, ABSP15 Y ABSP18, Circular directrices para los procesos y tiempos de contratación.</t>
        </is>
      </c>
      <c r="T17" s="595" t="inlineStr">
        <is>
          <t xml:space="preserve">Alertas generadas por INTEGRADOC e informes generados por el sistema.
El control de tiempos por Gestor Responsable desde Integradoc (Métricas en tiempo real). </t>
        </is>
      </c>
      <c r="U17" s="627" t="inlineStr">
        <is>
          <t>DETECTIVO</t>
        </is>
      </c>
      <c r="V17" s="627" t="inlineStr">
        <is>
          <t>AUTOMÁTICO</t>
        </is>
      </c>
      <c r="W17" s="627">
        <f>IF(OR(U17="PREVENTIVO",U17="DETECTIVO"),"PROBABILIDAD",IF(U17="CORRECTIVO","IMPACTO",""))</f>
        <v/>
      </c>
      <c r="X17" s="627">
        <f>IF(AND(U17="PREVENTIVO",V17="AUTOMÁTICO"),"50%",IF(AND(U17="PREVENTIVO",V17="MANUAL"),"40%",IF(AND(U17="DETECTIVO",V17="AUTOMÁTICO"),"40%",IF(AND(U17="DETECTIVO",V17="MANUAL"),"30%",IF(AND(U17="CORRECTIVO",V17="AUTOMÁTICO"),"35%",IF(AND(U17="CORRECTIVO",V17="MANUAL"),"25%",""))))))</f>
        <v/>
      </c>
      <c r="Y17" s="598">
        <f>IFERROR(IF(AND(W16="Probabilidad",W17="Probabilidad"),(Y16-(Y16*X17)),IF(AND(W16="Impacto",W17="Probabilidad"),(Y15-(Y15*X17)),IF(W17="Impacto",Y16,""))),"")</f>
        <v/>
      </c>
      <c r="Z17" s="124">
        <f>IFERROR(IF(Y17="","",IF(Y17&lt;=0.2,"MUY BAJA",IF(Y17&lt;=0.4,"BAJA",IF(Y17&lt;=0.6,"MEDIA",IF(Y17&lt;=0.8,"ALTA",IF(Y17=1,"MUY ALTA")))))),"")</f>
        <v/>
      </c>
      <c r="AA17" s="631">
        <f>IFERROR(IF(AND(W16="Impacto",W17="Impacto"),(AA16-(AA16*X17)),IF(AND(W16="Probabilidad",W17="Impacto"),(AA15-(AA15*X17)),IF(W17="Probabilidad",AA16,""))),"")</f>
        <v/>
      </c>
      <c r="AB17" s="267">
        <f>IFERROR(IF(AA17="","",IF(AA17&lt;=0.2,"LEVE",IF(AA17&lt;=0.4,"MENOR",IF(AA17&lt;=0.6,"MODERADO",IF(AA17&lt;=0.8,"MAYOR",IF(AA17=1,"CATASTRÓFICO")))))),"")</f>
        <v/>
      </c>
      <c r="AC17" s="307">
        <f>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
      </c>
      <c r="AD17" s="380" t="n">
        <v>44498</v>
      </c>
      <c r="AE17" s="627" t="inlineStr">
        <is>
          <t>En cuanto a cultura organizacional, se evidencia una mejora en cuanto a la responsabilidad en los seguimientos y toma de decisiones cuando los procesos presentan retrasos</t>
        </is>
      </c>
      <c r="AF17" s="380" t="n">
        <v>44713</v>
      </c>
      <c r="AG17" s="595" t="inlineStr">
        <is>
          <t>Se evidencia que la herramienta (Integradoc) genera las alertas  por demoras en los tiempos de respuesta durante todas las etapas del  proceso de contratación.</t>
        </is>
      </c>
      <c r="AH17" s="380" t="n">
        <v>44896</v>
      </c>
      <c r="AI17" s="595" t="inlineStr">
        <is>
          <t>El proceso realiza los recordatorios a los encargados en las instancias que presentan demoras, se esta evidenciado que aún es recurrente que a pesar de las notificaciones de alertas se da caso omiso a las tareas a realizar. El proceso sugiere que se generen avisos de posibles procesos disciplinarios o medidas que permitan el cumplimiento de las tareas.</t>
        </is>
      </c>
      <c r="AJ17" s="652" t="n">
        <v>45064</v>
      </c>
      <c r="AK17" s="594" t="inlineStr">
        <is>
          <t>Se evidencian que se encuentran procesos represados, pero el ordenador del gasto no firma sino hasta el segundo semestre que sería el tiempo en el cual se ejecutaría los contratos. Se dejan evidencia ante el Comité de la novedad presentada, para que no se vea afectado el indicador.</t>
        </is>
      </c>
      <c r="AL17" s="652" t="n">
        <v>45540</v>
      </c>
      <c r="AM17" s="382" t="inlineStr">
        <is>
          <t>se continua mejoramndo el proceso con el apoyo del gestor de tareas Herramienta Integradoc de acuerdo a los procedimientos del proceso.</t>
        </is>
      </c>
      <c r="AN17" s="383" t="n">
        <v>45726</v>
      </c>
      <c r="AO17" s="354" t="inlineStr">
        <is>
          <t>Las directrices para los procesos y tiempos de contratación continúan según lo establecido en la Circular vigente No. 006 del 3 de junio de 2022, anexa informe de las tareas gestionadas en Integradoc en tiempo real, consulta que permite realizar la herramienta Integradoc.</t>
        </is>
      </c>
      <c r="AP17" s="628" t="n">
        <v>46149</v>
      </c>
      <c r="AQ17" s="354" t="inlineStr">
        <is>
          <t>Las directrices para los procesos y tiempos de contratación continúan según lo establecido en la Circular vigente No. 006 del 3 de junio de 2022, se valida in situ  las tareas gestionadas en Integradoc en tiempo real, consulta que permite realizar la herramienta Integradoc.</t>
        </is>
      </c>
      <c r="AR17" s="798" t="n"/>
      <c r="AS17" s="764" t="n"/>
      <c r="AT17" s="764" t="n"/>
      <c r="AU17" s="764" t="n"/>
      <c r="AV17" s="764" t="n"/>
      <c r="AW17" s="764" t="n"/>
      <c r="AX17" s="764" t="n"/>
      <c r="AY17" s="764" t="n"/>
      <c r="AZ17" s="764" t="n"/>
      <c r="BA17" s="764" t="n"/>
      <c r="BB17" s="764" t="n"/>
      <c r="BC17" s="764" t="n"/>
      <c r="BD17" s="764" t="n"/>
      <c r="BE17" s="764" t="n"/>
      <c r="BF17" s="764" t="n"/>
      <c r="BG17" s="556" t="n"/>
      <c r="BH17" s="764" t="n"/>
      <c r="BI17" s="764" t="n"/>
      <c r="BJ17" s="764" t="n"/>
      <c r="BK17" s="764" t="n"/>
      <c r="BL17" s="764" t="n"/>
      <c r="BM17" s="764" t="n"/>
      <c r="BN17" s="799" t="n"/>
      <c r="BO17" s="799" t="n"/>
    </row>
    <row r="18" ht="165.75" customHeight="1">
      <c r="D18" s="764" t="n"/>
      <c r="E18" s="595" t="inlineStr">
        <is>
          <t>D24. Altos intervalos en los tiempos de respuesta de las áreas que intervienen en las etapas de planeación y el proceso pre – contractual, que demora la adquisición de bienes y servicios.</t>
        </is>
      </c>
      <c r="F18" s="764" t="n"/>
      <c r="G18" s="764" t="n"/>
      <c r="H18" s="764" t="n"/>
      <c r="I18" s="764" t="n"/>
      <c r="J18" s="764" t="n"/>
      <c r="K18" s="764" t="n"/>
      <c r="L18" s="764" t="n"/>
      <c r="M18" s="764" t="n"/>
      <c r="N18" s="764" t="n"/>
      <c r="O18" s="764" t="n"/>
      <c r="P18" s="764" t="n"/>
      <c r="Q18" s="595" t="inlineStr">
        <is>
          <t>El sistema GESTASOFT genera comunicaciones a través de correo electrónico de la recepción de las tareas cargadas en el modulo ABS por los procesos para su revisión y/o aprobación.</t>
        </is>
      </c>
      <c r="R18" s="627" t="inlineStr">
        <is>
          <t>CADA VEZ QUE SE PRESENTE LA NECESIDAD</t>
        </is>
      </c>
      <c r="S18" s="595" t="inlineStr">
        <is>
          <t>Información documentada: ABSP01, ABSP15 , Circular directrices para los procesos y tiempos de contratación.</t>
        </is>
      </c>
      <c r="T18" s="595" t="inlineStr">
        <is>
          <t>Comunicaciones generadas por GESTASOFT e informes generados por el sistema.(Reporte ABS,
Trazabilidad ABS)</t>
        </is>
      </c>
      <c r="U18" s="627" t="inlineStr">
        <is>
          <t>PREVENTIVO</t>
        </is>
      </c>
      <c r="V18" s="627" t="inlineStr">
        <is>
          <t>AUTOMÁTICO</t>
        </is>
      </c>
      <c r="W18" s="627" t="inlineStr">
        <is>
          <t>PROBABILIDAD</t>
        </is>
      </c>
      <c r="X18" s="627">
        <f>IF(AND(U18="PREVENTIVO",V18="AUTOMÁTICO"),"50%",IF(AND(U18="PREVENTIVO",V18="MANUAL"),"40%",IF(AND(U18="DETECTIVO",V18="AUTOMÁTICO"),"40%",IF(AND(U18="DETECTIVO",V18="MANUAL"),"30%",IF(AND(U18="CORRECTIVO",V18="AUTOMÁTICO"),"35%",IF(AND(U18="CORRECTIVO",V18="MANUAL"),"25%",""))))))</f>
        <v/>
      </c>
      <c r="Y18" s="598">
        <f>IFERROR(IF(AND(W17="Probabilidad",W18="Probabilidad"),(Y17-(Y17*X18)),IF(AND(W17="Impacto",W18="Probabilidad"),(Y16-(Y16*X18)),IF(W18="Impacto",Y17,""))),"")</f>
        <v/>
      </c>
      <c r="Z18" s="124">
        <f>IFERROR(IF(Y18="","",IF(Y18&lt;=0.2,"MUY BAJA",IF(Y18&lt;=0.4,"BAJA",IF(Y18&lt;=0.6,"MEDIA",IF(Y18&lt;=0.8,"ALTA",IF(Y18=1,"MUY ALTA")))))),"")</f>
        <v/>
      </c>
      <c r="AA18" s="631">
        <f>IFERROR(IF(AND(W17="Impacto",W18="Impacto"),(AA17-(AA17*X18)),IF(AND(W17="Probabilidad",W18="Impacto"),(AA16-(AA16*X18)),IF(W18="Probabilidad",AA17,""))),"")</f>
        <v/>
      </c>
      <c r="AB18" s="267">
        <f>IFERROR(IF(AA18="","",IF(AA18&lt;=0.2,"LEVE",IF(AA18&lt;=0.4,"MENOR",IF(AA18&lt;=0.6,"MODERADO",IF(AA18&lt;=0.8,"MAYOR",IF(AA18=1,"CATASTRÓFICO")))))),"")</f>
        <v/>
      </c>
      <c r="AC18" s="307">
        <f>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
      </c>
      <c r="AD18" s="380" t="n"/>
      <c r="AE18" s="627" t="n"/>
      <c r="AF18" s="380" t="n"/>
      <c r="AG18" s="595" t="n"/>
      <c r="AH18" s="380" t="n"/>
      <c r="AI18" s="595" t="n"/>
      <c r="AJ18" s="652" t="n"/>
      <c r="AK18" s="594" t="n"/>
      <c r="AL18" s="652" t="n"/>
      <c r="AM18" s="382" t="n"/>
      <c r="AN18" s="383" t="n"/>
      <c r="AO18" s="354" t="n"/>
      <c r="AP18" s="628" t="n">
        <v>46149</v>
      </c>
      <c r="AQ18" s="354" t="inlineStr">
        <is>
          <t>Actividad nueva no requiere seguimiento.</t>
        </is>
      </c>
      <c r="AR18" s="798" t="n"/>
      <c r="AS18" s="764" t="n"/>
      <c r="AT18" s="764" t="n"/>
      <c r="AU18" s="764" t="n"/>
      <c r="AV18" s="764" t="n"/>
      <c r="AW18" s="764" t="n"/>
      <c r="AX18" s="764" t="n"/>
      <c r="AY18" s="764" t="n"/>
      <c r="AZ18" s="764" t="n"/>
      <c r="BA18" s="764" t="n"/>
      <c r="BB18" s="764" t="n"/>
      <c r="BC18" s="764" t="n"/>
      <c r="BD18" s="764" t="n"/>
      <c r="BE18" s="764" t="n"/>
      <c r="BF18" s="764" t="n"/>
      <c r="BG18" s="556" t="n"/>
      <c r="BH18" s="764" t="n"/>
      <c r="BI18" s="764" t="n"/>
      <c r="BJ18" s="764" t="n"/>
      <c r="BK18" s="764" t="n"/>
      <c r="BL18" s="764" t="n"/>
      <c r="BM18" s="764" t="n"/>
      <c r="BN18" s="799" t="n"/>
      <c r="BO18" s="799" t="n"/>
    </row>
    <row r="19" ht="277.5" customHeight="1">
      <c r="D19" s="765" t="n"/>
      <c r="E19" s="595" t="inlineStr">
        <is>
          <t>A6. Falta fortalecer los canales de comunicación que permitan una articulación entre los procesos.</t>
        </is>
      </c>
      <c r="F19" s="765" t="n"/>
      <c r="G19" s="765" t="n"/>
      <c r="H19" s="765" t="n"/>
      <c r="I19" s="765" t="n"/>
      <c r="J19" s="765" t="n"/>
      <c r="K19" s="765" t="n"/>
      <c r="L19" s="765" t="n"/>
      <c r="M19" s="765" t="n"/>
      <c r="N19" s="765" t="n"/>
      <c r="O19" s="765" t="n"/>
      <c r="P19" s="765" t="n"/>
      <c r="Q19" s="595" t="inlineStr">
        <is>
          <t>El equipo de trabajo de la Oficina de Compras realiza el Análisis de causas a los tiempos de respuesta en la Contratación Directa, con el fin de formular las acciones de mejora que contribuyan a fortalecer la oportunidad en la compra en la Institución</t>
        </is>
      </c>
      <c r="R19" s="627" t="inlineStr">
        <is>
          <t>CADA VEZ QUE SE PRESENTE LA NECESIDAD</t>
        </is>
      </c>
      <c r="S19" s="595" t="inlineStr">
        <is>
          <t>Información documentada: ABSP01, Circular directrices para los procesos y tiempos de contratación.</t>
        </is>
      </c>
      <c r="T19" s="595" t="inlineStr">
        <is>
          <t>Correos electrónicos
Oficios internos</t>
        </is>
      </c>
      <c r="U19" s="627" t="inlineStr">
        <is>
          <t>PREVENTIVO</t>
        </is>
      </c>
      <c r="V19" s="627" t="inlineStr">
        <is>
          <t>MANUAL</t>
        </is>
      </c>
      <c r="W19" s="627">
        <f>IF(OR(U19="PREVENTIVO",U19="DETECTIVO"),"PROBABILIDAD",IF(U19="CORRECTIVO","IMPACTO",""))</f>
        <v/>
      </c>
      <c r="X19" s="627">
        <f>IF(AND(U19="PREVENTIVO",V19="AUTOMÁTICO"),"50%",IF(AND(U19="PREVENTIVO",V19="MANUAL"),"40%",IF(AND(U19="DETECTIVO",V19="AUTOMÁTICO"),"40%",IF(AND(U19="DETECTIVO",V19="MANUAL"),"30%",IF(AND(U19="CORRECTIVO",V19="AUTOMÁTICO"),"35%",IF(AND(U19="CORRECTIVO",V19="MANUAL"),"25%",""))))))</f>
        <v/>
      </c>
      <c r="Y19" s="598">
        <f>IFERROR(IF(AND(W17="Probabilidad",W19="Probabilidad"),(Y17-(Y17*X19)),IF(AND(W17="Impacto",W19="Probabilidad"),(Y16-(Y16*X19)),IF(W19="Impacto",Y17,""))),"")</f>
        <v/>
      </c>
      <c r="Z19" s="124">
        <f>IFERROR(IF(Y19="","",IF(Y19&lt;=0.2,"MUY BAJA",IF(Y19&lt;=0.4,"BAJA",IF(Y19&lt;=0.6,"MEDIA",IF(Y19&lt;=0.8,"ALTA",IF(Y19=1,"MUY ALTA")))))),"")</f>
        <v/>
      </c>
      <c r="AA19" s="631">
        <f>IFERROR(IF(AND(W17="Impacto",W19="Impacto"),(AA17-(AA17*X19)),IF(AND(W17="Probabilidad",W19="Impacto"),(AA16-(AA16*X19)),IF(W19="Probabilidad",AA17,""))),"")</f>
        <v/>
      </c>
      <c r="AB19" s="267">
        <f>IFERROR(IF(AA19="","",IF(AA19&lt;=0.2,"LEVE",IF(AA19&lt;=0.4,"MENOR",IF(AA19&lt;=0.6,"MODERADO",IF(AA19&lt;=0.8,"MAYOR",IF(AA19=1,"CATASTRÓFICO")))))),"")</f>
        <v/>
      </c>
      <c r="AC19" s="307">
        <f>IFERROR(IF(OR(AND(Z19="Muy Baja",AB19="Leve"),AND(Z19="Muy Baja",AB19="Menor"),AND(Z19="Baja",AB19="Leve")),"BAJO",IF(OR(AND(Z19="Muy baja",AB19="Moderado"),AND(Z19="Baja",AB19="Menor"),AND(Z19="Baja",AB19="Moderado"),AND(Z19="Media",AB19="Leve"),AND(Z19="Media",AB19="Menor"),AND(Z19="Media",AB19="Moderado"),AND(Z19="Alta",AB19="Leve"),AND(Z19="Alta",AB19="Menor")),"MODERADO",IF(OR(AND(Z19="Muy Baja",AB19="Mayor"),AND(Z19="Baja",AB19="Mayor"),AND(Z19="Media",AB19="Mayor"),AND(Z19="Alta",AB19="Moderado"),AND(Z19="Alta",AB19="Mayor"),AND(Z19="Muy Alta",AB19="Leve"),AND(Z19="Muy Alta",AB19="Menor"),AND(Z19="Muy Alta",AB19="Moderado"),AND(Z19="Muy Alta",AB19="Mayor")),"ALTO",IF(OR(AND(Z19="Muy Baja",AB19="Catastrófico"),AND(Z19="Baja",AB19="Catastrófico"),AND(Z19="Media",AB19="Catastrófico"),AND(Z19="Alta",AB19="Catastrófico"),AND(Z19="Muy Alta",AB19="Catastrófico")),"EXTREMO","")))),"")</f>
        <v/>
      </c>
      <c r="AD19" s="380" t="n">
        <v>44498</v>
      </c>
      <c r="AE19" s="595" t="inlineStr">
        <is>
          <t>El análisis de datos a permitido identificar brechas que llevan a los procesos a demoras y afectaciones significativas en la contratación. El proceso ya tiene los resultados y se está a la espera de las decisiones que pueda tomar.</t>
        </is>
      </c>
      <c r="AF19" s="380" t="n">
        <v>44713</v>
      </c>
      <c r="AG19" s="595" t="inlineStr">
        <is>
          <t xml:space="preserve">Para la vigencia 2021, se evidencia la gestión con el fin de determinar las posibles causas, que generan retrasos en los tiempos de respuesta de la Contratación. </t>
        </is>
      </c>
      <c r="AH19" s="380" t="n">
        <v>44896</v>
      </c>
      <c r="AI19" s="595" t="inlineStr">
        <is>
          <t>Se evidencian aún la falta de planeación de los procesos solicitantes , en cuanto a no hacer cumplimiento a los tiempos fijados en la Circular 006 para las solicitudes de los ABS, se entrega la información al proceso (Compras) muy por encima para el desarrollo de la etapa precontractual y muy cercana a la fecha de ejecución.</t>
        </is>
      </c>
      <c r="AJ19" s="380" t="n">
        <v>45064</v>
      </c>
      <c r="AK19" s="595" t="inlineStr">
        <is>
          <t>El área Técnica no define de manera correcta las necesidades para la contratación de bienes o servicios. Desde la revisión de la Circular 006 y en el Procedimiento ABSP01, donde se especifique la responsabilidad de las especificaciones técnicas desde la etapa precontractual.</t>
        </is>
      </c>
      <c r="AL19" s="380" t="n">
        <v>45540</v>
      </c>
      <c r="AM19" s="384" t="inlineStr">
        <is>
          <t xml:space="preserve">Desde la oficina de compras se evidencian correos electronicos informando los tiempos patra que puedan realizar la gestion del ABS y se puedan cumplir los tiempos de contratacion </t>
        </is>
      </c>
      <c r="AN19" s="383" t="n">
        <v>45726</v>
      </c>
      <c r="AO19" s="354" t="inlineStr">
        <is>
          <t>Se verifica el indicador de oportunidad en la compra, el cual tiene una meta del 80%, de acuerdo con la ficha técnica de indicadores suministrada por el proceso, evidenciando su comportamiento durante la vigencia 2024.
Como parte de las acciones de mejora para fortalecer la oportunidad en la compra dentro de la Institución, la Oficina de Compras implementa el Plan Mensual de Contratación, cuyo objetivo es recordar y garantizar que los procesos proyectados cuenten con el CDP correspondiente dentro de la fecha establecida, permitiendo su trámite, publicación y el inicio oportuno del proceso contractual.
En seguimiento a lo anterior, se evidencia el oficio de la sesión ordinaria del Comité de Contratación del 6 de marzo de 2025, según el Acta de Comité N° 008, en el cual se incluyó dentro del orden del día el seguimiento al Plan Anual de Adquisiciones y al Plan Mensual de Contratación de la vigencia 2025.
Las directrices para los procesos y tiempos de contratación continúan según lo establecido en la Circular vigente No. 006 del 3 de junio de 2022. Se anexa el informe de las tareas gestionadas en Integradoc en tiempo real, consulta disponible a través de la herramienta Integradoc.</t>
        </is>
      </c>
      <c r="AP19" s="628" t="n">
        <v>46149</v>
      </c>
      <c r="AQ19" s="354" t="inlineStr">
        <is>
          <t>Se verifica el indicador de oportunidad en la compra, el cual tiene una meta del 80%, de acuerdo con la ficha técnica de indicadores suministrada por el proceso, evidenciando su comportamiento durante la vigencia 2025 un cumplimiento del 89% anual y 91% primer trimestre, 94% segundo trimestre, 97% tercer trimestre, 76% cuarto trimestre.
Como parte de las acciones de mejora para fortalecer la oportunidad en la compra dentro de la Institución, la Oficina de Compras implementa el Plan Mensual de Contratación, cuyo objetivo es recordar y garantizar que los procesos proyectados cuenten con el CDP correspondiente dentro de la fecha establecida, permitiendo su trámite, publicación y el inicio oportuno del proceso contractual.
Las directrices para los procesos y tiempos de contratación continúan según lo establecido en la Circular vigente No. 006 del 3 de junio de 2022. Se anexa el informe de las tareas gestionadas en Integradoc en tiempo real, consulta disponible a través de la herramienta Integradoc.</t>
        </is>
      </c>
      <c r="AR19" s="801" t="n"/>
      <c r="AS19" s="765" t="n"/>
      <c r="AT19" s="765" t="n"/>
      <c r="AU19" s="765" t="n"/>
      <c r="AV19" s="765" t="n"/>
      <c r="AW19" s="765" t="n"/>
      <c r="AX19" s="765" t="n"/>
      <c r="AY19" s="765" t="n"/>
      <c r="AZ19" s="765" t="n"/>
      <c r="BA19" s="765" t="n"/>
      <c r="BB19" s="765" t="n"/>
      <c r="BC19" s="765" t="n"/>
      <c r="BD19" s="765" t="n"/>
      <c r="BE19" s="765" t="n"/>
      <c r="BF19" s="765" t="n"/>
      <c r="BG19" s="557" t="n"/>
      <c r="BH19" s="765" t="n"/>
      <c r="BI19" s="765" t="n"/>
      <c r="BJ19" s="765" t="n"/>
      <c r="BK19" s="765" t="n"/>
      <c r="BL19" s="765" t="n"/>
      <c r="BM19" s="765" t="n"/>
      <c r="BN19" s="802" t="n"/>
      <c r="BO19" s="802" t="n"/>
    </row>
    <row r="20" ht="257.25" customHeight="1">
      <c r="A20" s="296">
        <f>IF(OR(#REF!=0,#REF!=0),"",IF(AND(#REF!&lt;=0.2,#REF!&lt;=0.2),1,IF(AND(#REF!&lt;=0.2,#REF!&lt;=0.4),2,IF(AND(#REF!&lt;=0.2,#REF!&lt;=0.6),3,IF(AND(#REF!&lt;=0.2,#REF!&lt;=0.8),4,IF(AND(#REF!&lt;=0.2,#REF!&lt;=1),5,IF(AND(#REF!&lt;=0.4,#REF!&lt;=0.2),6,IF(AND(#REF!&lt;=0.4,#REF!&lt;=0.4),7,IF(AND(#REF!&lt;=0.4,#REF!&lt;=0.6),8,IF(AND(#REF!&lt;=0.4,#REF!&lt;=0.8),9,IF(AND(#REF!&lt;=0.4,#REF!&lt;=1),10,IF(AND(#REF!&lt;=0.6,#REF!&lt;=0.2),11,IF(AND(#REF!&lt;=0.6,#REF!&lt;=0.4),12,IF(AND(#REF!&lt;=0.6,#REF!&lt;=0.6),13,IF(AND(#REF!&lt;=0.6,#REF!&lt;=0.8),14,IF(AND(#REF!&lt;=0.6,#REF!&lt;=1),15,IF(AND(#REF!&lt;=0.8,#REF!&lt;=0.2),16,IF(AND(#REF!&lt;=0.8,#REF!&lt;=0.4),17,IF(AND(#REF!&lt;=0.8,#REF!&lt;=0.6),18,IF(AND(#REF!&lt;=0.8,#REF!&lt;=0.8),19,IF(AND(#REF!&lt;=0.8,#REF!&lt;=1),20,IF(AND(#REF!&lt;=1,#REF!&lt;=0.2),21,IF(AND(#REF!&lt;=1,#REF!&lt;=0.4),22,IF(AND(#REF!&lt;=1,#REF!&lt;=0.6),23,IF(AND(#REF!&lt;=1,#REF!&lt;=0.8),24,IF(AND(#REF!&lt;=1,#REF!&lt;=1),25,""))))))))))))))))))))))))))</f>
        <v/>
      </c>
      <c r="B20" s="296">
        <f>IF(A20="","",1/100)</f>
        <v/>
      </c>
      <c r="C20" s="296">
        <f>IFERROR(A20+B20,"")</f>
        <v/>
      </c>
      <c r="D20" s="593" t="n">
        <v>14</v>
      </c>
      <c r="E20" s="595" t="inlineStr">
        <is>
          <t>D10. Falta de Conciliaciones entre Almacén y contabilidad</t>
        </is>
      </c>
      <c r="F20" s="595" t="inlineStr">
        <is>
          <t>Posible afectación contable por diferencia en los activos a causa de una mala clasificación de los bienes durante el procedimiento contable y/o registro no oportuno de los ingresos por las diferentes modalidades (servicios, bienes, insumos)</t>
        </is>
      </c>
      <c r="G20" s="595" t="inlineStr">
        <is>
          <t>Sanciones pecuniarias para el Gestor Responsable y el Ordenador del Gasto</t>
        </is>
      </c>
      <c r="H20" s="595" t="inlineStr">
        <is>
          <t>EJECUCIÓN Y ADMINISTRACIÓN DE PROCESOS: Pérdidas derivadas de errores en la ejecución y administración de procesos.</t>
        </is>
      </c>
      <c r="I20" s="605" t="n">
        <v>12</v>
      </c>
      <c r="J20" s="595" t="inlineStr">
        <is>
          <t>Corresponde al número de conciliaciones que se realizan durante el año 2026.</t>
        </is>
      </c>
      <c r="K20" s="597">
        <f>IF(I20&lt;=0,"",IF(I20&lt;=2,"Muy Baja",IF(I20&lt;=10,"Baja",IF(I20&lt;=30,"Media",IF(I20&lt;=100,"Alta",IF(I20&gt;100,"Muy Alta"))))))</f>
        <v/>
      </c>
      <c r="L20" s="598">
        <f>IF(K20="","",IF(K20="Muy Baja",0.2,IF(K20="Baja",0.4,IF(K20="Media",0.6,IF(K20="Alta",0.8,IF(K20="Muy Alta",1,))))))</f>
        <v/>
      </c>
      <c r="M20" s="595" t="inlineStr">
        <is>
          <t>El riesgo afecta la imagen de la entidad con efecto publicitario sostenido a nivel de sector administrativo, nivel departamental o municipal.</t>
        </is>
      </c>
      <c r="N20" s="597">
        <f>IF(OR(M20=CRITERIOS!$C$182,M20=CRITERIOS!$D$182),"Leve",IF(OR(M20=CRITERIOS!$C$183,M20=CRITERIOS!$D$183),"Menor",IF(OR(M20=CRITERIOS!$C$184,M20=CRITERIOS!$D$184),"Moderado",IF(OR(M20=CRITERIOS!$C$185,M20=CRITERIOS!$D$185),"Mayor",IF(OR(M20=CRITERIOS!$C$186,M20=CRITERIOS!$D$186),"Catastrófico","")))))</f>
        <v/>
      </c>
      <c r="O20" s="600">
        <f>IF(N20="","",IF(N20="Leve",0.2,IF(N20="Menor",0.4,IF(N20="Moderado",0.6,IF(N20="Mayor",0.8,IF(N20="Catastrófico",1,))))))</f>
        <v/>
      </c>
      <c r="P20" s="591">
        <f>IF(OR(AND(K20="Muy Baja",N20="Leve"),AND(K20="Muy Baja",N20="Menor"),AND(K20="Baja",N20="Leve")),"BAJO",IF(OR(AND(K20="Muy baja",N20="Moderado"),AND(K20="Baja",N20="Menor"),AND(K20="Baja",N20="Moderado"),AND(K20="Media",N20="Leve"),AND(K20="Media",N20="Menor"),AND(K20="Media",N20="Moderado"),AND(K20="Alta",N20="Leve"),AND(K20="Alta",N20="Menor")),"MODERADO",IF(OR(AND(K20="Muy Baja",N20="Mayor"),AND(K20="Baja",N20="Mayor"),AND(K20="Media",N20="Mayor"),AND(K20="Alta",N20="Moderado"),AND(K20="Alta",N20="Mayor"),AND(K20="Muy Alta",N20="Leve"),AND(K20="Muy Alta",N20="Menor"),AND(K20="Muy Alta",N20="Moderado"),YQ20="Muy Alta",N20="Mayor"),"ALTO",IF(OR(AND(K20="Muy Baja",N20="Catastrófico"),AND(K20="Baja",N20="Catastrófico"),AND(K20="Media",N20="Catastrófico"),AND(K20="Alta",N20="Catastrófico"),AND(K20="Muy Alta",N20="Catastrófico")),"EXTREMO",""))))</f>
        <v/>
      </c>
      <c r="Q20" s="595" t="inlineStr">
        <is>
          <t>El funcionario designado de la Oficina de Almacén realiza la verificación de los inventarios  por medio de actas e informes y el diligenciamiento del ABSr050.</t>
        </is>
      </c>
      <c r="R20" s="627" t="inlineStr">
        <is>
          <t>MENSUAL</t>
        </is>
      </c>
      <c r="S20" s="595" t="inlineStr">
        <is>
          <t>Información documentada: ABSP23–
Control de inventarios, traslados, devoluciones y bajas de bienes</t>
        </is>
      </c>
      <c r="T20" s="595" t="inlineStr">
        <is>
          <t>Acta  e Informes
Registros del ABSr050</t>
        </is>
      </c>
      <c r="U20" s="627" t="inlineStr">
        <is>
          <t>PREVENTIVO</t>
        </is>
      </c>
      <c r="V20" s="627" t="inlineStr">
        <is>
          <t>MANUAL</t>
        </is>
      </c>
      <c r="W20" s="627">
        <f>IF(OR(U20="PREVENTIVO",U20="DETECTIVO"),"PROBABILIDAD",IF(U20="CORRECTIVO","IMPACTO",""))</f>
        <v/>
      </c>
      <c r="X20" s="627">
        <f>IF(AND(U20="PREVENTIVO",V20="AUTOMÁTICO"),"50%",IF(AND(U20="PREVENTIVO",V20="MANUAL"),"40%",IF(AND(U20="DETECTIVO",V20="AUTOMÁTICO"),"40%",IF(AND(U20="DETECTIVO",V20="MANUAL"),"30%",IF(AND(U20="CORRECTIVO",V20="AUTOMÁTICO"),"35%",IF(AND(U20="CORRECTIVO",V20="MANUAL"),"25%",""))))))</f>
        <v/>
      </c>
      <c r="Y20" s="598">
        <f>IFERROR(IF(W20="Probabilidad",(L20-(L20*X20)),IF(W20="Impacto",L20,"")),"")</f>
        <v/>
      </c>
      <c r="Z20" s="124">
        <f>IFERROR(IF(Y20="","",IF(Y20&lt;=0.2,"MUY BAJA",IF(Y20&lt;=0.4,"BAJA",IF(Y20&lt;=0.6,"MEDIA",IF(Y20&lt;=0.8,"ALTA",IF(Y20=1,"MUY ALTA")))))),"")</f>
        <v/>
      </c>
      <c r="AA20" s="124">
        <f>IFERROR(IF(W20="Impacto",(O20-(O20*X20)),IF(W20="Probabilidad",O20,"")),"")</f>
        <v/>
      </c>
      <c r="AB20" s="124">
        <f>IFERROR(IF(AA20="","",IF(AA20&lt;=0.2,"LEVE",IF(AA20&lt;=0.4,"MENOR",IF(AA20&lt;=0.6,"MODERADO",IF(AA20&lt;=0.8,"MAYOR",IF(AA20=1,"CATASTRÓFICO")))))),"")</f>
        <v/>
      </c>
      <c r="AC20" s="591">
        <f>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
      </c>
      <c r="AD20" s="385" t="n">
        <v>44498</v>
      </c>
      <c r="AE20" s="386" t="inlineStr">
        <is>
          <t>A pesar que esta actividad de reporte se realiza cada año, se logra evidenciar una mejora en cuanto a la cantidad de reprocesos que se puedan efectuar</t>
        </is>
      </c>
      <c r="AF20" s="380" t="n">
        <v>44713</v>
      </c>
      <c r="AG20" s="595" t="inlineStr">
        <is>
          <t>Se evidencian los certificados trimestrales generados por la Oficina de Almacén de acuerdo a conciliación realizada.</t>
        </is>
      </c>
      <c r="AH20" s="380" t="n">
        <v>44875</v>
      </c>
      <c r="AI20" s="595" t="inlineStr">
        <is>
          <t xml:space="preserve">El proceso viene realizando los inventarios, a la fecha cuenta con 59 de ellos, los cuales se valida el control y el buen uso de los elementos asignados a cada proceso, además que son  el insumo para realizar la conciliación. </t>
        </is>
      </c>
      <c r="AJ20" s="380" t="n">
        <v>45064</v>
      </c>
      <c r="AK20" s="595" t="inlineStr">
        <is>
          <t>Para esta vigencia se ha implementado la realización de los Informes en la consecución de los inventarios. 
Dentro de Gestasoft no esta actualizada la base de datos correspondiente a los inventarios, se sugiere que se solicite al proceso de Sistemas la actualización de la data, en cuanto se tenga la información al día.</t>
        </is>
      </c>
      <c r="AL20" s="380" t="n">
        <v>45530</v>
      </c>
      <c r="AM20" s="384" t="inlineStr">
        <is>
          <t xml:space="preserve">el proceso realizo la modificacion del procedimiento ABSP23–Control de inventarios, traslados, devoluciones y bajas de bienes y del ABSF050. lo anterior como mejora para la toma de los inventarios de acuerdo al cronograma establecido </t>
        </is>
      </c>
      <c r="AN20" s="383" t="n">
        <v>45726</v>
      </c>
      <c r="AO20" s="354" t="inlineStr">
        <is>
          <t>Se verifican los formatos ABSr050 de Toma Física de Inventarios de la Unidad de Apoyo Académico, con fecha 4 de marzo de 2025, así como el Informe de Toma Física de Inventarios del 11 de marzo de 2025 coinciden con lo inventariado.
Asimismo, se revisa el informe de toma física remitido a la Dirección de Bienes y Servicios, con fecha 11 de marzo de 2025, y el formato ABSr050 de Toma Física de Inventarios correspondiente a dicha dirección, Se verifican los formatos ABSr050 de Toma Física de Inventarios de la Unidad de Apoyo Académico, con fecha 4 de marzo de 2025, así como el Informe de Toma Física de Inventarios del 11 de marzo de 2025.
Asimismo, se revisa el informe de toma física remitido a la Dirección de Bienes y Servicios, con fecha 11 de marzo de 2025, y el formato ABSr050 de Toma Física de Inventarios correspondiente a dicha dirección.Se verifican los formatos ABSr050 de Toma Física de Inventarios de la Unidad de Apoyo Académico, con fecha 4 de marzo de 2025, así como el Informe de Toma Física de Inventarios del 11 de marzo de 2025.
Asimismo, se revisa el informe de toma física remitido a la Dirección de Bienes y Servicios, con fecha 11 de marzo de 2025, y el formato ABSr050 de Toma Física de Inventarios correspondiente a dicha dirección, los elementos fueron verificados de manera clara y precisa, esto demuestra que existe un adecuado manejo y registro de los activos de las oficinas de la Dirección de Bienes y Servicios.</t>
        </is>
      </c>
      <c r="AP20" s="628" t="n">
        <v>46119</v>
      </c>
      <c r="AQ20" s="354" t="inlineStr">
        <is>
          <t>Se evidencia formato ABSr050 con la información correspondiente de la extensión Zipaquirá a corte del día 07 de abril, información la cual se encuentra en el aplicativo gestasoft en el modulo de inventarios, a su vez se observa la consolidación en el ABSr116 del mes de febrero, la cual se encuentra discriminada por grupo activo.</t>
        </is>
      </c>
      <c r="AR20" s="583" t="n">
        <v>43733</v>
      </c>
      <c r="AS20" s="581" t="inlineStr">
        <is>
          <t>No se evidencia materialización del riesgo</t>
        </is>
      </c>
      <c r="AT20" s="577" t="n">
        <v>43859</v>
      </c>
      <c r="AU20" s="581" t="inlineStr">
        <is>
          <t xml:space="preserve">Se presentó en el año 2019 prorroga en el mes de diciembre por 4 contratos.  </t>
        </is>
      </c>
      <c r="AV20" s="577" t="n">
        <v>44061</v>
      </c>
      <c r="AW20" s="581" t="inlineStr">
        <is>
          <t>Se evidencia materialización del riesgo con las inconsistencias en la información de los reportes y soportes realizados frente a lo rendido en el SIA, igualmente en los informes de contraloría vigencia 2019-2020, formato 99.</t>
        </is>
      </c>
      <c r="AX20" s="577" t="n">
        <v>44294</v>
      </c>
      <c r="AY20" s="581" t="inlineStr">
        <is>
          <t>Se evidencia materialización del riesgo de acuerdo con el informe de Control Interno Contable del 16 febrero del 2021 el cual establece lo siguiente: Factor 1221
"No se tiene identificado plenamente el inventario de algunos bienes de la propiedad planta y equipo y de los bienes de uso histórico y cultural, y por ende no se aplica depreciación ni deterioro".</t>
        </is>
      </c>
      <c r="AZ20" s="577" t="n">
        <v>44587</v>
      </c>
      <c r="BA20" s="581" t="inlineStr">
        <is>
          <t xml:space="preserve"> Se evidencia materialización del riesgo toda vez que aun se encuentra abierto el hallazgo 2 del plan de mejoramiento contraloría 2019.</t>
        </is>
      </c>
      <c r="BB20" s="577" t="n">
        <v>44795</v>
      </c>
      <c r="BC20" s="581" t="inlineStr">
        <is>
          <t>No se evidencia materialización del riesgo. Se cierra plan de mejoramiento hallazgo 2 Contraloría 2019</t>
        </is>
      </c>
      <c r="BD20" s="577" t="n">
        <v>44960</v>
      </c>
      <c r="BE20" s="581" t="inlineStr">
        <is>
          <t>No se evidencia materialización del riesgo</t>
        </is>
      </c>
      <c r="BF20" s="577" t="n">
        <v>45138</v>
      </c>
      <c r="BG20" s="555" t="inlineStr">
        <is>
          <t>no se evidencia materializacion del riesgo, sin embargo se realizara seguimiento y verificacion a lo correspondiente en la vigencia 2024 para el periodo 2023 respecto los siguientes puntos descritos asi: 
1. Reconocimiento Obras de Arte
2. Reconocimiento de activos de Proyectos Especiales
3. Ajuste en la Depreciación del Activo Construcción Nueva Biblioteca
4. Activación de depreciación de diferentes activos
5. Ajuste a saldos de cuentas de Bienes inmuebles
con fundamento en el informe del área de almacén el 2023-01-20 y acta de visita Gestasoft entre noviembre 28 y diciembre 2 de 2022.</t>
        </is>
      </c>
      <c r="BH20" s="577" t="n">
        <v>45400</v>
      </c>
      <c r="BI20" s="581" t="inlineStr">
        <is>
          <t xml:space="preserve">No se evidencia materialización del riesgo. </t>
        </is>
      </c>
      <c r="BJ20" s="577" t="n">
        <v>45551</v>
      </c>
      <c r="BK20" s="581" t="inlineStr">
        <is>
          <t>No se materializa el riesgo, respecto clasificación, y conciliación de los bienes entre almacén y contabilidad, tal como se evidencia en el informe de auditoría financiera de junio 17 de 2024.</t>
        </is>
      </c>
      <c r="BL20" s="577" t="n">
        <v>45750</v>
      </c>
      <c r="BM20" s="581" t="inlineStr">
        <is>
          <t xml:space="preserve">No se evidencia materialización de riesgo. </t>
        </is>
      </c>
      <c r="BN20" s="795" t="n">
        <v>45902</v>
      </c>
      <c r="BO20" s="336" t="inlineStr">
        <is>
          <t>Se evidencia la materialización del riesgo, identificada a partir de la auditoría realizada por la Dirección de Control Interno a la Dirección Financiera. De esta actuación se derivó el Plan de Mejoramiento N° 1065 dirigido al proceso de Bienes y Servicios relacionado con la falta de conciliación de la información reportada en la cuenta anual al SIA Contraloría, mediante el Formato 5A (F05A AG).</t>
        </is>
      </c>
    </row>
    <row r="21" ht="213.75" customHeight="1">
      <c r="D21" s="764" t="n"/>
      <c r="E21" s="595" t="inlineStr">
        <is>
          <t xml:space="preserve">D12. Mala clasificación de los bienes durante el procedimiento contable. </t>
        </is>
      </c>
      <c r="F21" s="764" t="n"/>
      <c r="G21" s="764" t="n"/>
      <c r="H21" s="764" t="n"/>
      <c r="I21" s="764" t="n"/>
      <c r="J21" s="764" t="n"/>
      <c r="K21" s="764" t="n"/>
      <c r="L21" s="764" t="n"/>
      <c r="M21" s="764" t="n"/>
      <c r="N21" s="764" t="n"/>
      <c r="O21" s="764" t="n"/>
      <c r="P21" s="764" t="n"/>
      <c r="Q21" s="595" t="inlineStr">
        <is>
          <t>El funcionario designado de la Oficina de Almacén valida los movimientos a través de la Plataforma Gestasoft, Módulo Almacén e Inventarios por medio del aplicativo, verificando entradas y salidas.</t>
        </is>
      </c>
      <c r="R21" s="627" t="inlineStr">
        <is>
          <t>MENSUAL</t>
        </is>
      </c>
      <c r="S21" s="595" t="inlineStr">
        <is>
          <t>Modulo Almacén, plataforma Gestasoft ABSP05,</t>
        </is>
      </c>
      <c r="T21" s="595" t="inlineStr">
        <is>
          <t>Certificado de resultado de saldos (ABSF116)</t>
        </is>
      </c>
      <c r="U21" s="627" t="inlineStr">
        <is>
          <t>PREVENTIVO</t>
        </is>
      </c>
      <c r="V21" s="627" t="inlineStr">
        <is>
          <t>MANUAL</t>
        </is>
      </c>
      <c r="W21" s="627">
        <f>IF(OR(U21="PREVENTIVO",U21="DETECTIVO"),"PROBABILIDAD",IF(U21="CORRECTIVO","IMPACTO",""))</f>
        <v/>
      </c>
      <c r="X21" s="627">
        <f>IF(AND(U21="PREVENTIVO",V21="AUTOMÁTICO"),"50%",IF(AND(U21="PREVENTIVO",V21="MANUAL"),"40%",IF(AND(U21="DETECTIVO",V21="AUTOMÁTICO"),"40%",IF(AND(U21="DETECTIVO",V21="MANUAL"),"30%",IF(AND(U21="CORRECTIVO",V21="AUTOMÁTICO"),"35%",IF(AND(U21="CORRECTIVO",V21="MANUAL"),"25%",""))))))</f>
        <v/>
      </c>
      <c r="Y21" s="598">
        <f>IFERROR(IF(AND(W20="Probabilidad",W21="Probabilidad"),(Y20-(Y20*X21)),IF(W21="Probabilidad",(L20-(L20*X21)),IF(W21="Impacto",Y20,""))),"")</f>
        <v/>
      </c>
      <c r="Z21" s="124">
        <f>IFERROR(IF(Y21="","",IF(Y21&lt;=0.2,"MUY BAJA",IF(Y21&lt;=0.4,"BAJA",IF(Y21&lt;=0.6,"MEDIA",IF(Y21&lt;=0.8,"ALTA",IF(Y21=1,"MUY ALTA")))))),"")</f>
        <v/>
      </c>
      <c r="AA21" s="124">
        <f>IFERROR(IF(AND(W20="Impacto",W21="Impacto"),(AA20-(AA20*X21)),IF(W21="Impacto",(O20-(+O20*X21)),IF(W21="Probabilidad",AA20,""))),"")</f>
        <v/>
      </c>
      <c r="AB21" s="124">
        <f>IFERROR(IF(AA21="","",IF(AA21&lt;=0.2,"LEVE",IF(AA21&lt;=0.4,"MENOR",IF(AA21&lt;=0.6,"MODERADO",IF(AA21&lt;=0.8,"MAYOR",IF(AA21=1,"CATASTRÓFICO")))))),"")</f>
        <v/>
      </c>
      <c r="AC21" s="591">
        <f>IFERROR(IF(OR(AND(Z21="Muy Baja",AB21="Leve"),AND(Z21="Muy Baja",AB21="Menor"),AND(Z21="Baja",AB21="Leve")),"BAJO",IF(OR(AND(Z21="Muy baja",AB21="Moderado"),AND(Z21="Baja",AB21="Menor"),AND(Z21="Baja",AB21="Moderado"),AND(Z21="Media",AB21="Leve"),AND(Z21="Media",AB21="Menor"),AND(Z21="Media",AB21="Moderado"),AND(Z21="Alta",AB21="Leve"),AND(Z21="Alta",AB21="Menor")),"MODERADO",IF(OR(AND(Z21="Muy Baja",AB21="Mayor"),AND(Z21="Baja",AB21="Mayor"),AND(Z21="Media",AB21="Mayor"),AND(Z21="Alta",AB21="Moderado"),AND(Z21="Alta",AB21="Mayor"),AND(Z21="Muy Alta",AB21="Leve"),AND(Z21="Muy Alta",AB21="Menor"),AND(Z21="Muy Alta",AB21="Moderado"),AND(Z21="Muy Alta",AB21="Mayor")),"ALTO",IF(OR(AND(Z21="Muy Baja",AB21="Catastrófico"),AND(Z21="Baja",AB21="Catastrófico"),AND(Z21="Media",AB21="Catastrófico"),AND(Z21="Alta",AB21="Catastrófico"),AND(Z21="Muy Alta",AB21="Catastrófico")),"EXTREMO","")))),"")</f>
        <v/>
      </c>
      <c r="AD21" s="385" t="n">
        <v>44498</v>
      </c>
      <c r="AE21" s="386" t="inlineStr">
        <is>
          <t>Se realizan las actividades establecidas en el control por medio de visitas presenciales a fin de confrontar los datos generados por los aplicativos</t>
        </is>
      </c>
      <c r="AF21" s="380" t="n">
        <v>44713</v>
      </c>
      <c r="AG21" s="595" t="inlineStr">
        <is>
          <t>Se evidencia la generación del Kardex en el aplicativo para validar los saldos que se tienen a la fecha y se hace la conciliación de la información que tiene la Oficina de Contabilidad</t>
        </is>
      </c>
      <c r="AH21" s="380" t="n">
        <v>44875</v>
      </c>
      <c r="AI21" s="595" t="inlineStr">
        <is>
          <t>Se evidencia en la plataforma (Gestasoft) la clasificación de los bienes de acuerdo a la modalidad de contrato.</t>
        </is>
      </c>
      <c r="AJ21" s="380" t="n">
        <v>45064</v>
      </c>
      <c r="AK21" s="595" t="inlineStr">
        <is>
          <t xml:space="preserve">Entre al área de Contabilidad y Almacén se hacen las debidas conciliaciones en donde se realiza la validación de la información. La Oficina de Almacén confirma que no se han presentado indebidas clasificaciones, cuando surjan dudas se consulte con el responsable de la Oficina laboral. Se sugiere realizar el ajuste desde la sistematización del procedimiento. </t>
        </is>
      </c>
      <c r="AL21" s="380" t="n">
        <v>45530</v>
      </c>
      <c r="AM21" s="384" t="inlineStr">
        <is>
          <t xml:space="preserve">se evidencia el cumplimiento de reporte de la informacion a los entes de control dentro de los tiempos establecidos, al igual que no se evidencia reproceso en la gestion de la informacion </t>
        </is>
      </c>
      <c r="AN21" s="383" t="n">
        <v>45726</v>
      </c>
      <c r="AO21" s="354" t="inlineStr">
        <is>
          <t xml:space="preserve">La Oficina de Almacén valida los movimientos a través de la plataforma Gestasoft, específicamente en el Módulo de Almacén e Inventarios, donde verifica las entradas (ingreso) y salidas Egresos) mediante el aplicativo. Evidencia archivo excel </t>
        </is>
      </c>
      <c r="AP21" s="628" t="n">
        <v>46119</v>
      </c>
      <c r="AQ21" s="354" t="inlineStr">
        <is>
          <t>Se evidencian los formatos (ABDr116 / informes) correspondientes al mes de enero y febrero con la información pertinenete dando cumplimiento al control establecido por el proceso.
Los documentos correspondientes al mes de marzo se encuentran en proceso de consolidación y visto bueno por parte del proceso.</t>
        </is>
      </c>
      <c r="AR21" s="798" t="n"/>
      <c r="AS21" s="764" t="n"/>
      <c r="AT21" s="764" t="n"/>
      <c r="AU21" s="764" t="n"/>
      <c r="AV21" s="764" t="n"/>
      <c r="AW21" s="764" t="n"/>
      <c r="AX21" s="764" t="n"/>
      <c r="AY21" s="764" t="n"/>
      <c r="AZ21" s="764" t="n"/>
      <c r="BA21" s="764" t="n"/>
      <c r="BB21" s="764" t="n"/>
      <c r="BC21" s="764" t="n"/>
      <c r="BD21" s="764" t="n"/>
      <c r="BE21" s="764" t="n"/>
      <c r="BF21" s="764" t="n"/>
      <c r="BG21" s="556" t="n"/>
      <c r="BH21" s="764" t="n"/>
      <c r="BI21" s="764" t="n"/>
      <c r="BJ21" s="764" t="n"/>
      <c r="BK21" s="764" t="n"/>
      <c r="BL21" s="764" t="n"/>
      <c r="BM21" s="764" t="n"/>
      <c r="BN21" s="799" t="n"/>
      <c r="BO21" s="799" t="n"/>
    </row>
    <row r="22" ht="194.1" customHeight="1">
      <c r="D22" s="765" t="n"/>
      <c r="E22" s="595" t="inlineStr">
        <is>
          <t>D13. Registro no oportuno de los ingresos por las diferentes modalidades (servicios, bienes, insumos).</t>
        </is>
      </c>
      <c r="F22" s="765" t="n"/>
      <c r="G22" s="765" t="n"/>
      <c r="H22" s="765" t="n"/>
      <c r="I22" s="765" t="n"/>
      <c r="J22" s="765" t="n"/>
      <c r="K22" s="765" t="n"/>
      <c r="L22" s="765" t="n"/>
      <c r="M22" s="765" t="n"/>
      <c r="N22" s="765" t="n"/>
      <c r="O22" s="765" t="n"/>
      <c r="P22" s="765" t="n"/>
      <c r="Q22" s="595" t="inlineStr">
        <is>
          <t>El funcionario designado de la Oficina de Almacén verifica la asignación de placas de inventario con el fin de garantizar que no haya duplicidad en la asignación de placas a los bienes.</t>
        </is>
      </c>
      <c r="R22" s="627" t="inlineStr">
        <is>
          <t>CADA VEZ QUE SE PRESENTE LA NECESIDAD</t>
        </is>
      </c>
      <c r="S22" s="595" t="inlineStr">
        <is>
          <t>Modulo Almacén, plataforma Gestasoft ABSP05, ABSP23 y  Relación del egreso en donde se evidencia la instalación de la placa.</t>
        </is>
      </c>
      <c r="T22" s="595" t="inlineStr">
        <is>
          <t>Verificación de inventarios por medio del módulo Gestasoft-Almacén.</t>
        </is>
      </c>
      <c r="U22" s="627" t="inlineStr">
        <is>
          <t>PREVENTIVO</t>
        </is>
      </c>
      <c r="V22" s="627" t="inlineStr">
        <is>
          <t>MANUAL</t>
        </is>
      </c>
      <c r="W22" s="627">
        <f>IF(OR(U22="PREVENTIVO",U22="DETECTIVO"),"PROBABILIDAD",IF(U22="CORRECTIVO","IMPACTO",""))</f>
        <v/>
      </c>
      <c r="X22" s="627">
        <f>IF(AND(U22="PREVENTIVO",V22="AUTOMÁTICO"),"50%",IF(AND(U22="PREVENTIVO",V22="MANUAL"),"40%",IF(AND(U22="DETECTIVO",V22="AUTOMÁTICO"),"40%",IF(AND(U22="DETECTIVO",V22="MANUAL"),"30%",IF(AND(U22="CORRECTIVO",V22="AUTOMÁTICO"),"35%",IF(AND(U22="CORRECTIVO",V22="MANUAL"),"25%",""))))))</f>
        <v/>
      </c>
      <c r="Y22" s="598">
        <f>IFERROR(IF(AND(W21="Probabilidad",W22="Probabilidad"),(Y21-(Y21*X22)),IF(AND(W21="Impacto",W22="Probabilidad"),(Y20-(Y20*X22)),IF(W22="Impacto",Y21,""))),"")</f>
        <v/>
      </c>
      <c r="Z22" s="124">
        <f>IFERROR(IF(Y22="","",IF(Y22&lt;=0.2,"MUY BAJA",IF(Y22&lt;=0.4,"BAJA",IF(Y22&lt;=0.6,"MEDIA",IF(Y22&lt;=0.8,"ALTA",IF(Y22=1,"MUY ALTA")))))),"")</f>
        <v/>
      </c>
      <c r="AA22" s="124">
        <f>IFERROR(IF(AND(W21="Impacto",W22="Impacto"),(AA21-(AA21*X22)),IF(AND(W21="Probabilidad",W22="Impacto"),(AA20-(AA20*X22)),IF(W22="Probabilidad",AA21,""))),"")</f>
        <v/>
      </c>
      <c r="AB22" s="124">
        <f>IFERROR(IF(AA22="","",IF(AA22&lt;=0.2,"LEVE",IF(AA22&lt;=0.4,"MENOR",IF(AA22&lt;=0.6,"MODERADO",IF(AA22&lt;=0.8,"MAYOR",IF(AA22=1,"CATASTRÓFICO")))))),"")</f>
        <v/>
      </c>
      <c r="AC22" s="591">
        <f>IFERROR(IF(OR(AND(Z22="Muy Baja",AB22="Leve"),AND(Z22="Muy Baja",AB22="Menor"),AND(Z22="Baja",AB22="Leve")),"BAJO",IF(OR(AND(Z22="Muy baja",AB22="Moderado"),AND(Z22="Baja",AB22="Menor"),AND(Z22="Baja",AB22="Moderado"),AND(Z22="Media",AB22="Leve"),AND(Z22="Media",AB22="Menor"),AND(Z22="Media",AB22="Moderado"),AND(Z22="Alta",AB22="Leve"),AND(Z22="Alta",AB22="Menor")),"MODERADO",IF(OR(AND(Z22="Muy Baja",AB22="Mayor"),AND(Z22="Baja",AB22="Mayor"),AND(Z22="Media",AB22="Mayor"),AND(Z22="Alta",AB22="Moderado"),AND(Z22="Alta",AB22="Mayor"),AND(Z22="Muy Alta",AB22="Leve"),AND(Z22="Muy Alta",AB22="Menor"),AND(Z22="Muy Alta",AB22="Moderado"),AND(Z22="Muy Alta",AB22="Mayor")),"ALTO",IF(OR(AND(Z22="Muy Baja",AB22="Catastrófico"),AND(Z22="Baja",AB22="Catastrófico"),AND(Z22="Media",AB22="Catastrófico"),AND(Z22="Alta",AB22="Catastrófico"),AND(Z22="Muy Alta",AB22="Catastrófico")),"EXTREMO","")))),"")</f>
        <v/>
      </c>
      <c r="AD22" s="385" t="n">
        <v>44498</v>
      </c>
      <c r="AE22" s="386" t="inlineStr">
        <is>
          <t>Se evidencia las tareas de validación, apoyo y control a los inventarios de la institución con seguimientos periódicos y toma de inventarios según el cronograma establecido</t>
        </is>
      </c>
      <c r="AF22" s="380" t="n">
        <v>44713</v>
      </c>
      <c r="AG22" s="595" t="inlineStr">
        <is>
          <t xml:space="preserve">De acuerdo a los inventarios de control , se genera en el sistema la asignación de la placa y posterior  el responsable de Bodega imprime las placas y las instala.  </t>
        </is>
      </c>
      <c r="AH22" s="380" t="n">
        <v>44875</v>
      </c>
      <c r="AI22" s="595" t="inlineStr">
        <is>
          <t>El proceso lleva a través de la plataforma de Gestasoft la identificación de los bienes y la asignación de las placas si aplica de forma cronológica.</t>
        </is>
      </c>
      <c r="AJ22" s="380" t="n">
        <v>45064</v>
      </c>
      <c r="AK22" s="595" t="inlineStr">
        <is>
          <t xml:space="preserve">La Oficina de Almacén confirma que de acuerdo a los ingresos y egresos que se realizan en la plataforma, se solicita a los procesos que informen de manera oportuna, incluyendo los servicios que también deben informarlos de acuerdo a lo descrito en los lineamientos dados en el contrato .En caso que no se haga el reporte oportuno el Responsable del proceso debe entregar un Informe o Certificado confirmando las fechas de ingreso del servicio. </t>
        </is>
      </c>
      <c r="AL22" s="380" t="n">
        <v>45530</v>
      </c>
      <c r="AM22" s="384" t="inlineStr">
        <is>
          <t>la oficina de almacen realizo la reingenieria a los procedimientos  ABSP05, ABSF23, dando claridad a la clasificacion de bien o servicio y asi mismo poder ser agiles en la asignacion de la placa</t>
        </is>
      </c>
      <c r="AN22" s="383" t="n">
        <v>45726</v>
      </c>
      <c r="AO22" s="354" t="inlineStr">
        <is>
          <t>Con la actualización del procedimiento ABSP23 - Control de Inventarios, Traslados, Devoluciones y Bajas de Bienes, el sistema genera automáticamente la asignación de la placa. Posteriormente, el responsable de Bodega imprime las placas y las instala en el activo correspondiente.</t>
        </is>
      </c>
      <c r="AP22" s="628" t="n">
        <v>46119</v>
      </c>
      <c r="AQ22" s="354" t="inlineStr">
        <is>
          <t>Se evidencia formato ABSr050 con la información correspondiente de la Seccional Ubate a corte del día 07 de abril, información la cual se encuentra en el aplicativo gestasoft en el modulo de inventarios, a su vez se observa la consolidación en el ABSr116 del mes de febrero, la cual se encuentra discriminada por grupo activo.</t>
        </is>
      </c>
      <c r="AR22" s="801" t="n"/>
      <c r="AS22" s="765" t="n"/>
      <c r="AT22" s="765" t="n"/>
      <c r="AU22" s="765" t="n"/>
      <c r="AV22" s="765" t="n"/>
      <c r="AW22" s="765" t="n"/>
      <c r="AX22" s="765" t="n"/>
      <c r="AY22" s="765" t="n"/>
      <c r="AZ22" s="765" t="n"/>
      <c r="BA22" s="765" t="n"/>
      <c r="BB22" s="765" t="n"/>
      <c r="BC22" s="765" t="n"/>
      <c r="BD22" s="765" t="n"/>
      <c r="BE22" s="765" t="n"/>
      <c r="BF22" s="765" t="n"/>
      <c r="BG22" s="557" t="n"/>
      <c r="BH22" s="765" t="n"/>
      <c r="BI22" s="765" t="n"/>
      <c r="BJ22" s="765" t="n"/>
      <c r="BK22" s="765" t="n"/>
      <c r="BL22" s="765" t="n"/>
      <c r="BM22" s="765" t="n"/>
      <c r="BN22" s="802" t="n"/>
      <c r="BO22" s="802" t="n"/>
    </row>
    <row r="23" ht="231.75" customHeight="1">
      <c r="A23" s="296">
        <f>IF(OR(#REF!=0,#REF!=0),"",IF(AND(#REF!&lt;=0.2,#REF!&lt;=0.2),1,IF(AND(#REF!&lt;=0.2,#REF!&lt;=0.4),2,IF(AND(#REF!&lt;=0.2,#REF!&lt;=0.6),3,IF(AND(#REF!&lt;=0.2,#REF!&lt;=0.8),4,IF(AND(#REF!&lt;=0.2,#REF!&lt;=1),5,IF(AND(#REF!&lt;=0.4,#REF!&lt;=0.2),6,IF(AND(#REF!&lt;=0.4,#REF!&lt;=0.4),7,IF(AND(#REF!&lt;=0.4,#REF!&lt;=0.6),8,IF(AND(#REF!&lt;=0.4,#REF!&lt;=0.8),9,IF(AND(#REF!&lt;=0.4,#REF!&lt;=1),10,IF(AND(#REF!&lt;=0.6,#REF!&lt;=0.2),11,IF(AND(#REF!&lt;=0.6,#REF!&lt;=0.4),12,IF(AND(#REF!&lt;=0.6,#REF!&lt;=0.6),13,IF(AND(#REF!&lt;=0.6,#REF!&lt;=0.8),14,IF(AND(#REF!&lt;=0.6,#REF!&lt;=1),15,IF(AND(#REF!&lt;=0.8,#REF!&lt;=0.2),16,IF(AND(#REF!&lt;=0.8,#REF!&lt;=0.4),17,IF(AND(#REF!&lt;=0.8,#REF!&lt;=0.6),18,IF(AND(#REF!&lt;=0.8,#REF!&lt;=0.8),19,IF(AND(#REF!&lt;=0.8,#REF!&lt;=1),20,IF(AND(#REF!&lt;=1,#REF!&lt;=0.2),21,IF(AND(#REF!&lt;=1,#REF!&lt;=0.4),22,IF(AND(#REF!&lt;=1,#REF!&lt;=0.6),23,IF(AND(#REF!&lt;=1,#REF!&lt;=0.8),24,IF(AND(#REF!&lt;=1,#REF!&lt;=1),25,""))))))))))))))))))))))))))</f>
        <v/>
      </c>
      <c r="B23" s="296">
        <f>IF(A23="","",1/100)</f>
        <v/>
      </c>
      <c r="C23" s="296">
        <f>IFERROR(A23+B23,"")</f>
        <v/>
      </c>
      <c r="D23" s="593" t="n">
        <v>16</v>
      </c>
      <c r="E23" s="595" t="inlineStr">
        <is>
          <t>D19. Carencia de una cultura de autocontrol en la custodia y manejo de la información.</t>
        </is>
      </c>
      <c r="F23" s="595" t="inlineStr">
        <is>
          <t>Posibilidad de perdida de la información física y digital del proceso por falta de controles internos</t>
        </is>
      </c>
      <c r="G23" s="595" t="inlineStr">
        <is>
          <t>Llamados de atención y posible apertura de procesos Disciplinarios por parte de Control Interno y/o entes externos.</t>
        </is>
      </c>
      <c r="H23" s="595" t="inlineStr">
        <is>
          <t>EJECUCIÓN Y ADMINISTRACIÓN DE PROCESOS: Pérdidas derivadas de errores en la ejecución y administración de procesos.</t>
        </is>
      </c>
      <c r="I23" s="605" t="n">
        <v>260</v>
      </c>
      <c r="J23" s="595" t="inlineStr">
        <is>
          <t>Hace referencia al manejo diario de los expedientes  (físicos y/o digitales) de las actividades propias de cada una de las oficinas que hacen parte del Proceso de Bienes y Servicios.</t>
        </is>
      </c>
      <c r="K23" s="597">
        <f>IF(I23&lt;=0,"",IF(I23&lt;=2,"Muy Baja",IF(I23&lt;=10,"Baja",IF(I23&lt;=30,"Media",IF(I23&lt;=100,"Alta",IF(I23&gt;100,"Muy Alta"))))))</f>
        <v/>
      </c>
      <c r="L23" s="598">
        <f>IF(K23="","",IF(K23="Muy Baja",0.2,IF(K23="Baja",0.4,IF(K23="Media",0.6,IF(K23="Alta",0.8,IF(K23="Muy Alta",1,))))))</f>
        <v/>
      </c>
      <c r="M23" s="595" t="inlineStr">
        <is>
          <t>El riesgo afecta la imagen de la entidad con efecto publicitario sostenido a nivel de sector administrativo, nivel departamental o municipal.</t>
        </is>
      </c>
      <c r="N23" s="597">
        <f>IF(OR(M23=CRITERIOS!$C$182,M23=CRITERIOS!$D$182),"Leve",IF(OR(M23=CRITERIOS!$C$183,M23=CRITERIOS!$D$183),"Menor",IF(OR(M23=CRITERIOS!$C$184,M23=CRITERIOS!$D$184),"Moderado",IF(OR(M23=CRITERIOS!$C$185,M23=CRITERIOS!$D$185),"Mayor",IF(OR(M23=CRITERIOS!$C$186,M23=CRITERIOS!$D$186),"Catastrófico","")))))</f>
        <v/>
      </c>
      <c r="O23" s="600">
        <f>IF(N23="","",IF(N23="Leve",0.2,IF(N23="Menor",0.4,IF(N23="Moderado",0.6,IF(N23="Mayor",0.8,IF(N23="Catastrófico",1,))))))</f>
        <v/>
      </c>
      <c r="P23" s="591">
        <f>IF(OR(AND(K23="Muy Baja",N23="Leve"),AND(K23="Muy Baja",N23="Menor"),AND(K23="Baja",N23="Leve")),"BAJO",IF(OR(AND(K23="Muy baja",N23="Moderado"),AND(K23="Baja",N23="Menor"),AND(K23="Baja",N23="Moderado"),AND(K23="Media",N23="Leve"),AND(K23="Media",N23="Menor"),AND(K23="Media",N23="Moderado"),AND(K23="Alta",N23="Leve"),AND(K23="Alta",N23="Menor")),"MODERADO",IF(OR(AND(K23="Muy Baja",N23="Mayor"),AND(K23="Baja",N23="Mayor"),AND(K23="Media",N23="Mayor"),AND(K23="Alta",N23="Moderado"),AND(K23="Alta",N23="Mayor"),AND(K23="Muy Alta",N23="Leve"),AND(K23="Muy Alta",N23="Menor"),AND(K23="Muy Alta",N23="Moderado"),YQ23="Muy Alta",N23="Mayor"),"ALTO",IF(OR(AND(K23="Muy Baja",N23="Catastrófico"),AND(K23="Baja",N23="Catastrófico"),AND(K23="Media",N23="Catastrófico"),AND(K23="Alta",N23="Catastrófico"),AND(K23="Muy Alta",N23="Catastrófico")),"EXTREMO",""))))</f>
        <v/>
      </c>
      <c r="Q23" s="595" t="inlineStr">
        <is>
          <t xml:space="preserve">El proceso de Bienes y Servicios incluyendo sus oficinas (Almacén, Compras, Recursos Físicos) realizan el envío de documentación vía correo electrónico, así como la Implementación de jornadas de archivo físico y cargue de documentos en la nube, con el fin de preservar la trazabilidad de la información, al igual se limita el ingreso a personal externo y funcionarios de otras dependencias a los puestos de trabajo de los colaboradores del área, con el fin de que no se presente pérdida o destrucción de la documentación. </t>
        </is>
      </c>
      <c r="R23" s="627" t="inlineStr">
        <is>
          <t>CADA VEZ QUE SE PRESENTE LA NECESIDAD</t>
        </is>
      </c>
      <c r="S23" s="595" t="inlineStr">
        <is>
          <t>Información documentada del archivo físico (espacio físico) y en Digital (en OneDrive).</t>
        </is>
      </c>
      <c r="T23" s="595" t="inlineStr">
        <is>
          <t xml:space="preserve">Barreras físicas de control de acceso de personal No autorizado, en las oficinas de Compras, Almacén y Recursos Físicos y Servicios Generales. </t>
        </is>
      </c>
      <c r="U23" s="627" t="inlineStr">
        <is>
          <t>PREVENTIVO</t>
        </is>
      </c>
      <c r="V23" s="627" t="inlineStr">
        <is>
          <t>MANUAL</t>
        </is>
      </c>
      <c r="W23" s="627">
        <f>IF(OR(U23="PREVENTIVO",U23="DETECTIVO"),"PROBABILIDAD",IF(U23="CORRECTIVO","IMPACTO",""))</f>
        <v/>
      </c>
      <c r="X23" s="627">
        <f>IF(AND(U23="PREVENTIVO",V23="AUTOMÁTICO"),"50%",IF(AND(U23="PREVENTIVO",V23="MANUAL"),"40%",IF(AND(U23="DETECTIVO",V23="AUTOMÁTICO"),"40%",IF(AND(U23="DETECTIVO",V23="MANUAL"),"30%",IF(AND(U23="CORRECTIVO",V23="AUTOMÁTICO"),"35%",IF(AND(U23="CORRECTIVO",V23="MANUAL"),"25%",""))))))</f>
        <v/>
      </c>
      <c r="Y23" s="598">
        <f>IFERROR(IF(W23="Probabilidad",(L23-(L23*X23)),IF(W23="Impacto",L23,"")),"")</f>
        <v/>
      </c>
      <c r="Z23" s="124">
        <f>IFERROR(IF(Y23="","",IF(Y23&lt;=0.2,"MUY BAJA",IF(Y23&lt;=0.4,"BAJA",IF(Y23&lt;=0.6,"MEDIA",IF(Y23&lt;=0.8,"ALTA",IF(Y23=1,"MUY ALTA")))))),"")</f>
        <v/>
      </c>
      <c r="AA23" s="124">
        <f>IFERROR(IF(W23="Impacto",(O23-(O23*X23)),IF(W23="Probabilidad",O23,"")),"")</f>
        <v/>
      </c>
      <c r="AB23" s="124">
        <f>IFERROR(IF(AA23="","",IF(AA23&lt;=0.2,"LEVE",IF(AA23&lt;=0.4,"MENOR",IF(AA23&lt;=0.6,"MODERADO",IF(AA23&lt;=0.8,"MAYOR",IF(AA23=1,"CATASTRÓFICO")))))),"")</f>
        <v/>
      </c>
      <c r="AC23" s="591">
        <f>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
      </c>
      <c r="AD23" s="380" t="n">
        <v>44498</v>
      </c>
      <c r="AE23" s="595" t="inlineStr">
        <is>
          <t>Dado que nos encontramos en modalidad de Trabajo en casa, no se puede corroborar que ya se haya ejecutado este control</t>
        </is>
      </c>
      <c r="AF23" s="380" t="n">
        <v>44713</v>
      </c>
      <c r="AG23" s="595" t="inlineStr">
        <is>
          <t>La información solicitada a cualquiera de las oficinas de Bienes y Servicios se hace directamente a los Jefes de la Oficina. 
Para cada una de las oficinas hay asignado personal autorizado para el manejo de la documentación física.
Para la documentación digital, es encargado cada proceso y cuando finaliza una tarea (Ej. Contratación) , toda la trazabilidad de la información pasa a custodia del proceso de Bienes y Servicios.</t>
        </is>
      </c>
      <c r="AH23" s="380" t="n">
        <v>44896</v>
      </c>
      <c r="AI23" s="595" t="inlineStr">
        <is>
          <t>Teniendo en cuenta los parámetros de el proceso de Documental, se recomienda confirmar con el ente de control (Contraloría) la necesidad de conservar en forma física el expediente de los contratos, se sugiere contar con el acompañamiento del proceso de Control Interno para realizar la consulta a Contraloría.</t>
        </is>
      </c>
      <c r="AJ23" s="380" t="n">
        <v>45058</v>
      </c>
      <c r="AK23" s="595" t="inlineStr">
        <is>
          <t xml:space="preserve">El proceso confirma la entrega de los archivos por transferencias documentales hasta la vigencia 2018 (según aplique), además de la adecuación de los espacios físicos en las tres oficinas donde reposa la información documental. </t>
        </is>
      </c>
      <c r="AL23" s="380" t="n">
        <v>45530</v>
      </c>
      <c r="AM23" s="595" t="inlineStr">
        <is>
          <t>se continua con la transferencia del archivo fisico y ya se cuenta con la organización del archivo de manera digital de acuerdo a las directrices de la Universidad</t>
        </is>
      </c>
      <c r="AN23" s="387" t="n">
        <v>45726</v>
      </c>
      <c r="AO23" s="354" t="inlineStr">
        <is>
          <t>La Oficina de Compras con el objetivo de preservar la trazabilidad de la información, ha establecido la restricción de acceso al área de trabajo de los colaboradores del área, limitando el ingreso de personal externo y funcionarios de otras dependencias. Esta medida busca prevenir la pérdida o destrucción de documentación y garantizar la seguridad de los archivos.
Como parte de este control, el proceso ha enviado fotografías del cuarto de voz y datos acondicionado para el archivo de la Oficina de Compras, así como la ubicación del archivo en el quinto piso y evidencia de los archivadores debidamente cerrados y prestamo de documentos debidamente controlados mediante la Ficha de solicitud consulta y préstamo de documentos ADOr027.
Adicionalmente, se sugiere al proceso realizar la actualización de la marcación del cuarto de archivo para optimizar la identificación y organización del espacio.</t>
        </is>
      </c>
      <c r="AP23" s="628" t="n">
        <v>46119</v>
      </c>
      <c r="AQ23" s="354" t="inlineStr">
        <is>
          <t>La Oficina de Compras, con el objetivo de preservar la trazabilidad de la información, ha establecido la restricción de acceso al área de trabajo de los colaboradores, limitando el ingreso de personal externo y de funcionarios de otras dependencias. Esta medida busca prevenir la pérdida o destrucción de documentación y garantizar la seguridad de los archivos.
Como parte de este control, el proceso ha aportado evidencias fotográficas del cuarto de voz y datos acondicionado para el archivo de la Oficina de Compras, así como de la ubicación del archivo en el quinto piso. De igual manera, se evidencia el uso de archivadores debidamente cerrados y el control del préstamo de documentos mediante la Ficha de solicitud, consulta y préstamo de documentos ADOr027.
No obstante, se observa que a la fecha aún no se ha actualizado la nomenclatura del cuarto de voz y datos, aspecto relevante para fortalecer la identificación y organización del espacio destinado al archivo. En este sentido, se invita al proceso a gestionar dicha actualización, con el fin de asegurar una adecuada señalización y facilitar la ubicación del área.</t>
        </is>
      </c>
      <c r="AR23" s="583" t="n">
        <v>44061</v>
      </c>
      <c r="AS23" s="581" t="inlineStr">
        <is>
          <t>No se evidencia materialización del riesgo.</t>
        </is>
      </c>
      <c r="AT23" s="577" t="n">
        <v>44272</v>
      </c>
      <c r="AU23" s="581" t="inlineStr">
        <is>
          <t>No se realiza seguimiento toda vez que el nivel del riesgo es moderado</t>
        </is>
      </c>
      <c r="AV23" s="577" t="n">
        <v>44587</v>
      </c>
      <c r="AW23" s="581" t="inlineStr">
        <is>
          <t>No se realiza seguimiento toda vez que el nivel del riesgo es moderado</t>
        </is>
      </c>
      <c r="AX23" s="577" t="n"/>
      <c r="AY23" s="581" t="n"/>
      <c r="AZ23" s="577" t="n"/>
      <c r="BA23" s="581" t="n"/>
      <c r="BB23" s="577" t="n">
        <v>44795</v>
      </c>
      <c r="BC23" s="581" t="inlineStr">
        <is>
          <t>No se realiza seguimiento toda vez que el nivel del riesgo es moderado</t>
        </is>
      </c>
      <c r="BD23" s="577" t="n">
        <v>44960</v>
      </c>
      <c r="BE23" s="581" t="inlineStr">
        <is>
          <t>No se evidencia materialización del riesgo</t>
        </is>
      </c>
      <c r="BF23" s="577" t="n">
        <v>45138</v>
      </c>
      <c r="BG23" s="555" t="inlineStr">
        <is>
          <t>no se evidencia materializacion  delriesgo</t>
        </is>
      </c>
      <c r="BH23" s="577" t="n">
        <v>45400</v>
      </c>
      <c r="BI23" s="581" t="inlineStr">
        <is>
          <t xml:space="preserve">No se evidencia materialización del riesgo. </t>
        </is>
      </c>
      <c r="BJ23" s="577" t="n">
        <v>45551</v>
      </c>
      <c r="BK23" s="581" t="inlineStr">
        <is>
          <t>No se materializa el riesgo en el primer semestre 2024 de pérdida de información física documental.</t>
        </is>
      </c>
      <c r="BL23" s="577" t="n">
        <v>45750</v>
      </c>
      <c r="BM23" s="581" t="inlineStr">
        <is>
          <t xml:space="preserve">No se evidencia materialización de riesgo. </t>
        </is>
      </c>
      <c r="BN23" s="795" t="n">
        <v>45902</v>
      </c>
      <c r="BO23" s="336" t="inlineStr">
        <is>
          <t xml:space="preserve">No se evidencia materialización de riesgo. </t>
        </is>
      </c>
    </row>
    <row r="24" ht="192.75" customHeight="1">
      <c r="D24" s="764" t="n"/>
      <c r="E24" s="595" t="inlineStr">
        <is>
          <t>D5. Personal Insuficiente y no remunerado de acuerdo a su perfil para las actividades del Proceso.</t>
        </is>
      </c>
      <c r="F24" s="764" t="n"/>
      <c r="G24" s="764" t="n"/>
      <c r="H24" s="764" t="n"/>
      <c r="I24" s="764" t="n"/>
      <c r="J24" s="764" t="n"/>
      <c r="K24" s="764" t="n"/>
      <c r="L24" s="764" t="n"/>
      <c r="M24" s="764" t="n"/>
      <c r="N24" s="764" t="n"/>
      <c r="O24" s="764" t="n"/>
      <c r="P24" s="764" t="n"/>
      <c r="Q24" s="595" t="inlineStr">
        <is>
          <t>El jefe de cada oficina (Almacén, Compras, Recursos Físicos) en compañía de la oficina de archivo, realiza la capacitación al personal de su dependencia en el adecuado manejo de la información al interior de sus áreas de trabajo, teniendo en cuenta la clasificación documental y tablas de retención.</t>
        </is>
      </c>
      <c r="R24" s="627" t="inlineStr">
        <is>
          <t>CADA VEZ QUE SE PRESENTE LA NECESIDAD</t>
        </is>
      </c>
      <c r="S24" s="366" t="inlineStr">
        <is>
          <t>Registro de asistencia o evidencia por cualquier otro medio de reunión
Procedimientos del Proceso ABS</t>
        </is>
      </c>
      <c r="T24" s="595" t="inlineStr">
        <is>
          <t>Registro de asistencia o evidencia de reunión (VIRTUAL O PRESENCIAL)</t>
        </is>
      </c>
      <c r="U24" s="627" t="inlineStr">
        <is>
          <t>PREVENTIVO</t>
        </is>
      </c>
      <c r="V24" s="627" t="inlineStr">
        <is>
          <t>MANUAL</t>
        </is>
      </c>
      <c r="W24" s="627">
        <f>IF(OR(U24="PREVENTIVO",U24="DETECTIVO"),"PROBABILIDAD",IF(U24="CORRECTIVO","IMPACTO",""))</f>
        <v/>
      </c>
      <c r="X24" s="627">
        <f>IF(AND(U24="PREVENTIVO",V24="AUTOMÁTICO"),"50%",IF(AND(U24="PREVENTIVO",V24="MANUAL"),"40%",IF(AND(U24="DETECTIVO",V24="AUTOMÁTICO"),"40%",IF(AND(U24="DETECTIVO",V24="MANUAL"),"30%",IF(AND(U24="CORRECTIVO",V24="AUTOMÁTICO"),"35%",IF(AND(U24="CORRECTIVO",V24="MANUAL"),"25%",""))))))</f>
        <v/>
      </c>
      <c r="Y24" s="598">
        <f>IFERROR(IF(AND(W23="Probabilidad",W24="Probabilidad"),(Y23-(Y23*X24)),IF(W24="Probabilidad",(L23-(L23*X24)),IF(W24="Impacto",Y23,""))),"")</f>
        <v/>
      </c>
      <c r="Z24" s="124">
        <f>IFERROR(IF(Y24="","",IF(Y24&lt;=0.2,"MUY BAJA",IF(Y24&lt;=0.4,"BAJA",IF(Y24&lt;=0.6,"MEDIA",IF(Y24&lt;=0.8,"ALTA",IF(Y24=1,"MUY ALTA")))))),"")</f>
        <v/>
      </c>
      <c r="AA24" s="124">
        <f>IFERROR(IF(AND(W23="Impacto",W24="Impacto"),(AA23-(AA23*X24)),IF(W24="Impacto",(O23-(+O23*X24)),IF(W24="Probabilidad",AA23,""))),"")</f>
        <v/>
      </c>
      <c r="AB24" s="124">
        <f>IFERROR(IF(AA24="","",IF(AA24&lt;=0.2,"LEVE",IF(AA24&lt;=0.4,"MENOR",IF(AA24&lt;=0.6,"MODERADO",IF(AA24&lt;=0.8,"MAYOR",IF(AA24=1,"CATASTRÓFICO")))))),"")</f>
        <v/>
      </c>
      <c r="AC24" s="591">
        <f>IFERROR(IF(OR(AND(Z24="Muy Baja",AB24="Leve"),AND(Z24="Muy Baja",AB24="Menor"),AND(Z24="Baja",AB24="Leve")),"BAJO",IF(OR(AND(Z24="Muy baja",AB24="Moderado"),AND(Z24="Baja",AB24="Menor"),AND(Z24="Baja",AB24="Moderado"),AND(Z24="Media",AB24="Leve"),AND(Z24="Media",AB24="Menor"),AND(Z24="Media",AB24="Moderado"),AND(Z24="Alta",AB24="Leve"),AND(Z24="Alta",AB24="Menor")),"MODERADO",IF(OR(AND(Z24="Muy Baja",AB24="Mayor"),AND(Z24="Baja",AB24="Mayor"),AND(Z24="Media",AB24="Mayor"),AND(Z24="Alta",AB24="Moderado"),AND(Z24="Alta",AB24="Mayor"),AND(Z24="Muy Alta",AB24="Leve"),AND(Z24="Muy Alta",AB24="Menor"),AND(Z24="Muy Alta",AB24="Moderado"),AND(Z24="Muy Alta",AB24="Mayor")),"ALTO",IF(OR(AND(Z24="Muy Baja",AB24="Catastrófico"),AND(Z24="Baja",AB24="Catastrófico"),AND(Z24="Media",AB24="Catastrófico"),AND(Z24="Alta",AB24="Catastrófico"),AND(Z24="Muy Alta",AB24="Catastrófico")),"EXTREMO","")))),"")</f>
        <v/>
      </c>
      <c r="AD24" s="380" t="n">
        <v>44498</v>
      </c>
      <c r="AE24" s="595" t="inlineStr">
        <is>
          <t>Dado la constante rotación de personal que se presenta en la Universidad, se recomienda fortalecer estas jornadas de capacitación a periodos mas cortos.</t>
        </is>
      </c>
      <c r="AF24" s="380" t="n">
        <v>44713</v>
      </c>
      <c r="AG24" s="595" t="inlineStr">
        <is>
          <t>Para la vigencia  del 2021 el Proceso de Documental realizó una capacitación general sobre la Organización documental física. Se evidencia el correo enviado a Documental el 12/07/2021 en donde la Oficina de Compras solicita una capacitación más detallada de Organización documental en físico y digital, se reitera el requerimiento para esta vigencia el 01/04/2022.
Nota: Es importante que se generen los espacios de capacitación al personal encargado del manejo documental con el fin de tener claros los lineamientos del manejo del archivo.</t>
        </is>
      </c>
      <c r="AH24" s="380" t="n">
        <v>44896</v>
      </c>
      <c r="AI24" s="595" t="inlineStr">
        <is>
          <t xml:space="preserve">El proceso solicitó el semestre pasado al proceso de Documental el acompañamiento en los lineamientos para el manejo documental digital, pero no se obtuvo respuesta. Es importante que se generen estas capacitaciones y/o acompañamientos, teniendo en cuenta la ampliación del personal que se presentó en este semestre en las oficinas del proceso. </t>
        </is>
      </c>
      <c r="AJ24" s="380" t="n">
        <v>45058</v>
      </c>
      <c r="AK24" s="595" t="inlineStr">
        <is>
          <t>Para el proceso de Bienes y Servicios se han recibido las capacitaciones por parte del Proceso de Gestión Documental y a través de las transferencias  realizadas a las áreas, se tiene el debido acompañamiento del proceso encargado.</t>
        </is>
      </c>
      <c r="AL24" s="380" t="n">
        <v>45530</v>
      </c>
      <c r="AM24" s="595" t="inlineStr">
        <is>
          <t>se evidencia registro de asistencia a la Socialización - Gestión Documental - General y Socialización TRD - Vicerrectoría Administrativa y Financiera en la vigencia 2024</t>
        </is>
      </c>
      <c r="AN24" s="388" t="n">
        <v>45726</v>
      </c>
      <c r="AO24" s="354" t="inlineStr">
        <is>
          <t>Se evidencia la asistencia a la capacitación "Socialización de la Gestión Documental", brindada por la Oficina de Archivo y Correspondencia el 6 de marzo de 2024. La participación del personal de la Dirección de Bienes, Servicios y Compras se valida en las filas 38 y 66 del registro correspondiente.</t>
        </is>
      </c>
      <c r="AP24" s="567" t="n"/>
      <c r="AQ24" s="354" t="n"/>
      <c r="AR24" s="798" t="n"/>
      <c r="AS24" s="764" t="n"/>
      <c r="AT24" s="764" t="n"/>
      <c r="AU24" s="764" t="n"/>
      <c r="AV24" s="764" t="n"/>
      <c r="AW24" s="764" t="n"/>
      <c r="AX24" s="764" t="n"/>
      <c r="AY24" s="764" t="n"/>
      <c r="AZ24" s="764" t="n"/>
      <c r="BA24" s="764" t="n"/>
      <c r="BB24" s="764" t="n"/>
      <c r="BC24" s="764" t="n"/>
      <c r="BD24" s="764" t="n"/>
      <c r="BE24" s="764" t="n"/>
      <c r="BF24" s="764" t="n"/>
      <c r="BG24" s="556" t="n"/>
      <c r="BH24" s="764" t="n"/>
      <c r="BI24" s="764" t="n"/>
      <c r="BJ24" s="764" t="n"/>
      <c r="BK24" s="764" t="n"/>
      <c r="BL24" s="764" t="n"/>
      <c r="BM24" s="764" t="n"/>
      <c r="BN24" s="799" t="n"/>
      <c r="BO24" s="799" t="n"/>
    </row>
    <row r="25" ht="195.75" customHeight="1">
      <c r="D25" s="765" t="n"/>
      <c r="E25" s="765" t="n"/>
      <c r="F25" s="765" t="n"/>
      <c r="G25" s="765" t="n"/>
      <c r="H25" s="765" t="n"/>
      <c r="I25" s="765" t="n"/>
      <c r="J25" s="765" t="n"/>
      <c r="K25" s="765" t="n"/>
      <c r="L25" s="765" t="n"/>
      <c r="M25" s="765" t="n"/>
      <c r="N25" s="765" t="n"/>
      <c r="O25" s="765" t="n"/>
      <c r="P25" s="765" t="n"/>
      <c r="Q25" s="595" t="inlineStr">
        <is>
          <t>El funcionario responsable de la gestión documental de la oficina de Compras, procede al escaneo de la información para la entrega de la misma al solicitante. Además se diligencia el formato interno de trabajo para el préstamo de la documentación (ADOF027) de la oficina de compras y realiza seguimiento al préstamo de los mismos, hasta la devolución del mismo.</t>
        </is>
      </c>
      <c r="R25" s="627" t="inlineStr">
        <is>
          <t>CADA VEZ QUE SE PRESENTE LA NECESIDAD</t>
        </is>
      </c>
      <c r="S25" s="595" t="inlineStr">
        <is>
          <t>Registro de préstamo
Procedimientos del Proceso ADOF027 Ficha solicitud Consulta</t>
        </is>
      </c>
      <c r="T25" s="595" t="inlineStr">
        <is>
          <t>Formato de préstamo diligenciado (Registro).
Respuesta de la solicitud por medio de correo electrónico (físicos y digitales).</t>
        </is>
      </c>
      <c r="U25" s="627" t="inlineStr">
        <is>
          <t>DETECTIVO</t>
        </is>
      </c>
      <c r="V25" s="627" t="inlineStr">
        <is>
          <t>MANUAL</t>
        </is>
      </c>
      <c r="W25" s="627">
        <f>IF(OR(U25="PREVENTIVO",U25="DETECTIVO"),"PROBABILIDAD",IF(U25="CORRECTIVO","IMPACTO",""))</f>
        <v/>
      </c>
      <c r="X25" s="627">
        <f>IF(AND(U25="PREVENTIVO",V25="AUTOMÁTICO"),"50%",IF(AND(U25="PREVENTIVO",V25="MANUAL"),"40%",IF(AND(U25="DETECTIVO",V25="AUTOMÁTICO"),"40%",IF(AND(U25="DETECTIVO",V25="MANUAL"),"30%",IF(AND(U25="CORRECTIVO",V25="AUTOMÁTICO"),"35%",IF(AND(U25="CORRECTIVO",V25="MANUAL"),"25%",""))))))</f>
        <v/>
      </c>
      <c r="Y25" s="598">
        <f>IFERROR(IF(AND(W24="Probabilidad",W25="Probabilidad"),(Y24-(Y24*X25)),IF(AND(W24="Impacto",W25="Probabilidad"),(Y23-(Y23*X25)),IF(W25="Impacto",Y24,""))),"")</f>
        <v/>
      </c>
      <c r="Z25" s="124">
        <f>IFERROR(IF(Y25="","",IF(Y25&lt;=0.2,"MUY BAJA",IF(Y25&lt;=0.4,"BAJA",IF(Y25&lt;=0.6,"MEDIA",IF(Y25&lt;=0.8,"ALTA",IF(Y25=1,"MUY ALTA")))))),"")</f>
        <v/>
      </c>
      <c r="AA25" s="124">
        <f>IFERROR(IF(AND(W24="Impacto",W25="Impacto"),(AA24-(AA24*X25)),IF(AND(W24="Probabilidad",W25="Impacto"),(AA23-(AA23*X25)),IF(W25="Probabilidad",AA24,""))),"")</f>
        <v/>
      </c>
      <c r="AB25" s="124">
        <f>IFERROR(IF(AA25="","",IF(AA25&lt;=0.2,"LEVE",IF(AA25&lt;=0.4,"MENOR",IF(AA25&lt;=0.6,"MODERADO",IF(AA25&lt;=0.8,"MAYOR",IF(AA25=1,"CATASTRÓFICO")))))),"")</f>
        <v/>
      </c>
      <c r="AC25" s="591">
        <f>IFERROR(IF(OR(AND(Z25="Muy Baja",AB25="Leve"),AND(Z25="Muy Baja",AB25="Menor"),AND(Z25="Baja",AB25="Leve")),"BAJO",IF(OR(AND(Z25="Muy baja",AB25="Moderado"),AND(Z25="Baja",AB25="Menor"),AND(Z25="Baja",AB25="Moderado"),AND(Z25="Media",AB25="Leve"),AND(Z25="Media",AB25="Menor"),AND(Z25="Media",AB25="Moderado"),AND(Z25="Alta",AB25="Leve"),AND(Z25="Alta",AB25="Menor")),"MODERADO",IF(OR(AND(Z25="Muy Baja",AB25="Mayor"),AND(Z25="Baja",AB25="Mayor"),AND(Z25="Media",AB25="Mayor"),AND(Z25="Alta",AB25="Moderado"),AND(Z25="Alta",AB25="Mayor"),AND(Z25="Muy Alta",AB25="Leve"),AND(Z25="Muy Alta",AB25="Menor"),AND(Z25="Muy Alta",AB25="Moderado"),AND(Z25="Muy Alta",AB25="Mayor")),"ALTO",IF(OR(AND(Z25="Muy Baja",AB25="Catastrófico"),AND(Z25="Baja",AB25="Catastrófico"),AND(Z25="Media",AB25="Catastrófico"),AND(Z25="Alta",AB25="Catastrófico"),AND(Z25="Muy Alta",AB25="Catastrófico")),"EXTREMO","")))),"")</f>
        <v/>
      </c>
      <c r="AD25" s="765" t="n"/>
      <c r="AE25" s="595" t="inlineStr">
        <is>
          <t>Se evidenció el uso de este documento, hasta el inicio de la Cuarentena y posterior Trabajo en casa. Actualmente, no se está aplicando</t>
        </is>
      </c>
      <c r="AF25" s="380" t="n">
        <v>44713</v>
      </c>
      <c r="AG25" s="595" t="inlineStr">
        <is>
          <t>Se evidencia el diligenciamiento del formato ADOF027. Se recomienda revisar este control para la próxima revisión con el fin de determinar si sigue vigente, debido a que la solicitud de documentos son por lo general en formato digital.</t>
        </is>
      </c>
      <c r="AH25" s="380" t="n">
        <v>44896</v>
      </c>
      <c r="AI25" s="595" t="inlineStr">
        <is>
          <t>Se evidencia con el proceso que para el segundo semestre o se solicitan documentos en físico, ya que la mayoría de solicitudes son de documentos ya digitalizados.</t>
        </is>
      </c>
      <c r="AJ25" s="380" t="n">
        <v>45058</v>
      </c>
      <c r="AK25" s="595" t="inlineStr">
        <is>
          <t>La oficina de Compras realiza una vez al año la entrega de la información digital con respecto a lo relacionado al contrato para los Supervisores. 
Se sugiere al proceso que se busque el asesoramiento del Proceso de gestión documental y del Sistema de gestión de Seguridad de la información en cuanto a la protección de la información que se comparte tanto digital (escáner o por correo), como física.</t>
        </is>
      </c>
      <c r="AL25" s="380" t="n">
        <v>45530</v>
      </c>
      <c r="AM25" s="595" t="inlineStr">
        <is>
          <t>se evidencia registro de asistencia a la Socialización - Gestión Documental - General y Socialización TRD - Vicerrectoría Administrativa y Financiera en la vigencia 2024 para el proceso de bienes y servicios incluida la oficina de compras</t>
        </is>
      </c>
      <c r="AN25" s="388" t="n">
        <v>45726</v>
      </c>
      <c r="AO25" s="354" t="inlineStr">
        <is>
          <t>Se evidenció el formato interno de trabajo para el préstamo de documentación (ADOF027) de la Oficina de Compras, debidamente diligenciado y firmado. Este control permite llevar a cabo el seguimiento correspondiente al préstamo de los documentos hasta su respectiva devolución.</t>
        </is>
      </c>
      <c r="AP25" s="628" t="n">
        <v>46149</v>
      </c>
      <c r="AQ25" s="354" t="inlineStr">
        <is>
          <t>Se evidenció el formato interno de trabajo para el préstamo de documentación (ADOF027) de la Oficina de Compras, debidamente diligenciado y firmado. Este control permite llevar a cabo el seguimiento correspondiente al préstamo de los documentos hasta su respectiva devolución.</t>
        </is>
      </c>
      <c r="AR25" s="801" t="n"/>
      <c r="AS25" s="765" t="n"/>
      <c r="AT25" s="765" t="n"/>
      <c r="AU25" s="765" t="n"/>
      <c r="AV25" s="765" t="n"/>
      <c r="AW25" s="765" t="n"/>
      <c r="AX25" s="765" t="n"/>
      <c r="AY25" s="765" t="n"/>
      <c r="AZ25" s="765" t="n"/>
      <c r="BA25" s="765" t="n"/>
      <c r="BB25" s="765" t="n"/>
      <c r="BC25" s="765" t="n"/>
      <c r="BD25" s="765" t="n"/>
      <c r="BE25" s="765" t="n"/>
      <c r="BF25" s="765" t="n"/>
      <c r="BG25" s="557" t="n"/>
      <c r="BH25" s="765" t="n"/>
      <c r="BI25" s="765" t="n"/>
      <c r="BJ25" s="765" t="n"/>
      <c r="BK25" s="765" t="n"/>
      <c r="BL25" s="765" t="n"/>
      <c r="BM25" s="765" t="n"/>
      <c r="BN25" s="802" t="n"/>
      <c r="BO25" s="802" t="n"/>
    </row>
    <row r="26" ht="139.5" customHeight="1">
      <c r="A26" s="296">
        <f>IF(OR(#REF!=0,#REF!=0),"",IF(AND(#REF!&lt;=0.2,#REF!&lt;=0.2),1,IF(AND(#REF!&lt;=0.2,#REF!&lt;=0.4),2,IF(AND(#REF!&lt;=0.2,#REF!&lt;=0.6),3,IF(AND(#REF!&lt;=0.2,#REF!&lt;=0.8),4,IF(AND(#REF!&lt;=0.2,#REF!&lt;=1),5,IF(AND(#REF!&lt;=0.4,#REF!&lt;=0.2),6,IF(AND(#REF!&lt;=0.4,#REF!&lt;=0.4),7,IF(AND(#REF!&lt;=0.4,#REF!&lt;=0.6),8,IF(AND(#REF!&lt;=0.4,#REF!&lt;=0.8),9,IF(AND(#REF!&lt;=0.4,#REF!&lt;=1),10,IF(AND(#REF!&lt;=0.6,#REF!&lt;=0.2),11,IF(AND(#REF!&lt;=0.6,#REF!&lt;=0.4),12,IF(AND(#REF!&lt;=0.6,#REF!&lt;=0.6),13,IF(AND(#REF!&lt;=0.6,#REF!&lt;=0.8),14,IF(AND(#REF!&lt;=0.6,#REF!&lt;=1),15,IF(AND(#REF!&lt;=0.8,#REF!&lt;=0.2),16,IF(AND(#REF!&lt;=0.8,#REF!&lt;=0.4),17,IF(AND(#REF!&lt;=0.8,#REF!&lt;=0.6),18,IF(AND(#REF!&lt;=0.8,#REF!&lt;=0.8),19,IF(AND(#REF!&lt;=0.8,#REF!&lt;=1),20,IF(AND(#REF!&lt;=1,#REF!&lt;=0.2),21,IF(AND(#REF!&lt;=1,#REF!&lt;=0.4),22,IF(AND(#REF!&lt;=1,#REF!&lt;=0.6),23,IF(AND(#REF!&lt;=1,#REF!&lt;=0.8),24,IF(AND(#REF!&lt;=1,#REF!&lt;=1),25,""))))))))))))))))))))))))))</f>
        <v/>
      </c>
      <c r="B26" s="296">
        <f>IF(A26="","",1/100)</f>
        <v/>
      </c>
      <c r="C26" s="296">
        <f>IFERROR(A26+B26,"")</f>
        <v/>
      </c>
      <c r="D26" s="593" t="n">
        <v>17</v>
      </c>
      <c r="E26" s="595" t="inlineStr">
        <is>
          <t>A14. Desconocimiento de las obligaciones y normatividad aplicable a la prestación del servicio por parte de los proveedores.</t>
        </is>
      </c>
      <c r="F26" s="595" t="inlineStr">
        <is>
          <t>Posibilidad de Incumplimiento en la prestación por los proveedores de acuerdo a las necesidades de mantenimiento de la Planta Física y del Parque Automotor.</t>
        </is>
      </c>
      <c r="G26" s="595" t="inlineStr">
        <is>
          <t>Dependiendo del tipo de servicio se pueden presentar: multas, sanciones, demandas, así como afectaciones al patrimonio, a otros servicios académicos, etc.</t>
        </is>
      </c>
      <c r="H26" s="595" t="inlineStr">
        <is>
          <t xml:space="preserve">USUARIOS, PRODUCTOS Y PRÁCTICAS: Fallas negligentes o involuntarias de las obligaciones frente a los usuarios y que impiden satisfacer una obligación profesional frente a éstos. </t>
        </is>
      </c>
      <c r="I26" s="605" t="n">
        <v>19</v>
      </c>
      <c r="J26" s="595" t="inlineStr">
        <is>
          <t>Hace referencia al número de contratos suscritos para el mantenimiento de la planta física y parque automotor en la vigencia 2025.</t>
        </is>
      </c>
      <c r="K26" s="597">
        <f>IF(I26&lt;=0,"",IF(I26&lt;=2,"Muy Baja",IF(I26&lt;=10,"Baja",IF(I26&lt;=30,"Media",IF(I26&lt;=100,"Alta",IF(I26&gt;100,"Muy Alta"))))))</f>
        <v/>
      </c>
      <c r="L26" s="598">
        <f>IF(K26="","",IF(K26="Muy Baja",0.2,IF(K26="Baja",0.4,IF(K26="Media",0.6,IF(K26="Alta",0.8,IF(K26="Muy Alta",1,))))))</f>
        <v/>
      </c>
      <c r="M26" s="595" t="inlineStr">
        <is>
          <t>El riesgo afecta la imagen de la entidad con efecto publicitario sostenido a nivel de sector administrativo, nivel departamental o municipal.</t>
        </is>
      </c>
      <c r="N26" s="597">
        <f>IF(OR(M26=CRITERIOS!$C$182,M26=CRITERIOS!$D$182),"Leve",IF(OR(M26=CRITERIOS!$C$183,M26=CRITERIOS!$D$183),"Menor",IF(OR(M26=CRITERIOS!$C$184,M26=CRITERIOS!$D$184),"Moderado",IF(OR(M26=CRITERIOS!$C$185,M26=CRITERIOS!$D$185),"Mayor",IF(OR(M26=CRITERIOS!$C$186,M26=CRITERIOS!$D$186),"Catastrófico","")))))</f>
        <v/>
      </c>
      <c r="O26" s="600">
        <f>IF(N26="","",IF(N26="Leve",0.2,IF(N26="Menor",0.4,IF(N26="Moderado",0.6,IF(N26="Mayor",0.8,IF(N26="Catastrófico",1,))))))</f>
        <v/>
      </c>
      <c r="P26" s="591">
        <f>IF(OR(AND(K26="Muy Baja",N26="Leve"),AND(K26="Muy Baja",N26="Menor"),AND(K26="Baja",N26="Leve")),"BAJO",IF(OR(AND(K26="Muy baja",N26="Moderado"),AND(K26="Baja",N26="Menor"),AND(K26="Baja",N26="Moderado"),AND(K26="Media",N26="Leve"),AND(K26="Media",N26="Menor"),AND(K26="Media",N26="Moderado"),AND(K26="Alta",N26="Leve"),AND(K26="Alta",N26="Menor")),"MODERADO",IF(OR(AND(K26="Muy Baja",N26="Mayor"),AND(K26="Baja",N26="Mayor"),AND(K26="Media",N26="Mayor"),AND(K26="Alta",N26="Moderado"),AND(K26="Alta",N26="Mayor"),AND(K26="Muy Alta",N26="Leve"),AND(K26="Muy Alta",N26="Menor"),AND(K26="Muy Alta",N26="Moderado"),YQ26="Muy Alta",N26="Mayor"),"ALTO",IF(OR(AND(K26="Muy Baja",N26="Catastrófico"),AND(K26="Baja",N26="Catastrófico"),AND(K26="Media",N26="Catastrófico"),AND(K26="Alta",N26="Catastrófico"),AND(K26="Muy Alta",N26="Catastrófico")),"EXTREMO",""))))</f>
        <v/>
      </c>
      <c r="Q26" s="367" t="inlineStr">
        <is>
          <t xml:space="preserve">El Jefe de Recursos Físicos y Servicios Generales establece requisitos técnicos y condiciones generales, así como el marco normativo y legal aplicable para los términos de referencia y las ordenes contractuales o contratos que le apliquen. </t>
        </is>
      </c>
      <c r="R26" s="627" t="inlineStr">
        <is>
          <t>CADA VEZ QUE SE PRESENTE LA NECESIDAD</t>
        </is>
      </c>
      <c r="S26" s="595" t="inlineStr">
        <is>
          <t>Procesos Contractuales
Información documentada: ABSP01, ABSP15</t>
        </is>
      </c>
      <c r="T26" s="595" t="inlineStr">
        <is>
          <t>Términos de Referencia publicados en la página web de la Universidad
Solicitudes de Cotización publicadas en página web
Correos electrónicos
Herramienta Integradoc</t>
        </is>
      </c>
      <c r="U26" s="627" t="inlineStr">
        <is>
          <t>PREVENTIVO</t>
        </is>
      </c>
      <c r="V26" s="627" t="inlineStr">
        <is>
          <t>MANUAL</t>
        </is>
      </c>
      <c r="W26" s="627">
        <f>IF(OR(U26="PREVENTIVO",U26="DETECTIVO"),"PROBABILIDAD",IF(U26="CORRECTIVO","IMPACTO",""))</f>
        <v/>
      </c>
      <c r="X26" s="627">
        <f>IF(AND(U26="PREVENTIVO",V26="AUTOMÁTICO"),"50%",IF(AND(U26="PREVENTIVO",V26="MANUAL"),"40%",IF(AND(U26="DETECTIVO",V26="AUTOMÁTICO"),"40%",IF(AND(U26="DETECTIVO",V26="MANUAL"),"30%",IF(AND(U26="CORRECTIVO",V26="AUTOMÁTICO"),"35%",IF(AND(U26="CORRECTIVO",V26="MANUAL"),"25%",""))))))</f>
        <v/>
      </c>
      <c r="Y26" s="598">
        <f>IFERROR(IF(W26="Probabilidad",(L26-(L26*X26)),IF(W26="Impacto",L26,"")),"")</f>
        <v/>
      </c>
      <c r="Z26" s="124">
        <f>IFERROR(IF(Y26="","",IF(Y26&lt;=0.2,"MUY BAJA",IF(Y26&lt;=0.4,"BAJA",IF(Y26&lt;=0.6,"MEDIA",IF(Y26&lt;=0.8,"ALTA",IF(Y26=1,"MUY ALTA")))))),"")</f>
        <v/>
      </c>
      <c r="AA26" s="124">
        <f>IFERROR(IF(W26="Impacto",(O26-(O26*X26)),IF(W26="Probabilidad",O26,"")),"")</f>
        <v/>
      </c>
      <c r="AB26" s="124">
        <f>IFERROR(IF(AA26="","",IF(AA26&lt;=0.2,"LEVE",IF(AA26&lt;=0.4,"MENOR",IF(AA26&lt;=0.6,"MODERADO",IF(AA26&lt;=0.8,"MAYOR",IF(AA26=1,"CATASTRÓFICO")))))),"")</f>
        <v/>
      </c>
      <c r="AC26" s="591">
        <f>IFERROR(IF(OR(AND(Z26="Muy Baja",AB26="Leve"),AND(Z26="Muy Baja",AB26="Menor"),AND(Z26="Baja",AB26="Leve")),"BAJO",IF(OR(AND(Z26="Muy baja",AB26="Moderado"),AND(Z26="Baja",AB26="Menor"),AND(Z26="Baja",AB26="Moderado"),AND(Z26="Media",AB26="Leve"),AND(Z26="Media",AB26="Menor"),AND(Z26="Media",AB26="Moderado"),AND(Z26="Alta",AB26="Leve"),AND(Z26="Alta",AB26="Menor")),"MODERADO",IF(OR(AND(Z26="Muy Baja",AB26="Mayor"),AND(Z26="Baja",AB26="Mayor"),AND(Z26="Media",AB26="Mayor"),AND(Z26="Alta",AB26="Moderado"),AND(Z26="Alta",AB26="Mayor"),AND(Z26="Muy Alta",AB26="Leve"),AND(Z26="Muy Alta",AB26="Menor"),AND(Z26="Muy Alta",AB26="Moderado"),AND(Z26="Muy Alta",AB26="Mayor")),"ALTO",IF(OR(AND(Z26="Muy Baja",AB26="Catastrófico"),AND(Z26="Baja",AB26="Catastrófico"),AND(Z26="Media",AB26="Catastrófico"),AND(Z26="Alta",AB26="Catastrófico"),AND(Z26="Muy Alta",AB26="Catastrófico")),"EXTREMO","")))),"")</f>
        <v/>
      </c>
      <c r="AD26" s="627" t="n"/>
      <c r="AE26" s="595" t="n"/>
      <c r="AF26" s="380" t="n">
        <v>44713</v>
      </c>
      <c r="AG26" s="595" t="inlineStr">
        <is>
          <t>Los procesos de contratación cuentan actualmente con los criterios requeridos para su funcionamiento</t>
        </is>
      </c>
      <c r="AH26" s="380" t="n">
        <v>44896</v>
      </c>
      <c r="AI26" s="595" t="inlineStr">
        <is>
          <t>Las instancias de contratación se siguen llevando por medio de las plataforma de Gestasoft e Integradoc sin novedad.</t>
        </is>
      </c>
      <c r="AJ26" s="380" t="n">
        <v>45058</v>
      </c>
      <c r="AK26" s="595" t="inlineStr">
        <is>
          <t>No se han presentado inconvenientes en la prestación del servicio por parte del contratista de acuerdo al informe final y la Reevaluación del proveedor.</t>
        </is>
      </c>
      <c r="AL26" s="380" t="n">
        <v>45531</v>
      </c>
      <c r="AM26" s="595" t="inlineStr">
        <is>
          <t>No se han presentado inconvenientes en la prestación del servicio por parte del contratista de acuerdo al informe final y la Reevaluación del proveedor.</t>
        </is>
      </c>
      <c r="AN26" s="388" t="n">
        <v>45726</v>
      </c>
      <c r="AO26" s="354" t="inlineStr">
        <is>
          <t>Según el objeto a contratar, la adquisición de pólizas y SOAT para el parque automotor propiedad de la Universidad de Cundinamarca, con fecha de marzo de 2025, se encuentra relacionada en los términos de referencia. Para su verificación, se anexa el siguiente enlace a la página web de la universidad:
Invitaciones Públicas - Fusagasugá.
https://www.ucundinamarca.edu.co/index.php/invitaciones-publicas-fusagasuga</t>
        </is>
      </c>
      <c r="AP26" s="628" t="n">
        <v>46135</v>
      </c>
      <c r="AQ26" s="354" t="inlineStr">
        <is>
          <t>Se evidencia a la fecha 3 contratos de mantenimiento, relacionados con la planta física, Mantenimiento aires acondicionados, lavado de tanques y fumigación:
1. Invitación pública F - 094: Aires acondicionados: https://www.ucundinamarca.edu.co/documents/contratacion/invitaciones/2026/F-094_TERMINOS.pdf
2.Invitación pública F - 047: Prestar el servicio de lavado y desinfección de los tanques de almacenamiento de agua potable, asi, como el servicio de fumigación, desinfección y desodorización.
3. Orden de compra F-OC 163057 del 2026: Contratar el servicio de recarga y mantenimiento de los extintores en la sede Fusagasugá.
Cumple.</t>
        </is>
      </c>
      <c r="AR26" s="583" t="n">
        <v>44272</v>
      </c>
      <c r="AS26" s="581" t="inlineStr">
        <is>
          <t>No se realiza seguimiento por tener un nivel Moderado</t>
        </is>
      </c>
      <c r="AT26" s="577" t="n">
        <v>44587</v>
      </c>
      <c r="AU26" s="581" t="inlineStr">
        <is>
          <t xml:space="preserve">Se evidencia materialización del riesgo,  desde control interno se realiza seguimiento a  PQR’S No.14242 daño chapa y puerta y seguimiento a la respuesta presentada al Derecho de petición de 20/05/2021 y reiterado 30/06/2021 por quejas Anónimas por posibles irregularidades de los supervisores de la empresa y atropellos laborales e incumplimiento del contrato FCPSV-015 DE 2021. Empresa de vigilancia Seguridad Nápoles. Como conclusión del informe se evidencia que se dio respuesta soportada al quejoso y se evidencia gestión como atención a las PQRS, por parte del supervisor del contrato como intervinientes de la empresa de seguridad Nápoles. de acuerdo al acta de reunión del 21 de septiembre de 2021, se evidencia que se atendió la PQRS, y se plantearon las soluciones y controles en consecuencia se hará seguimiento en la próxima Auditoria a los compromisos adquiridos en las actividades del acta, referente al cumplimiento de las 41 obligaciones del contrato y gestión del Supervisor de la UDEC. Adicionalmente se evidencia PQR 13666 en relación con inconformidad contrato de vigilancia.
</t>
        </is>
      </c>
      <c r="AV26" s="577" t="n">
        <v>44795</v>
      </c>
      <c r="AW26" s="581" t="inlineStr">
        <is>
          <t>No se evidencia materialización del riesgo. No se evidencia PQR ni salidas no conformes con respecto a servicios tercerizados. Pendiente resultados auditoria contraloría 2021, dado que este fue tomado como muestra de auditoría.</t>
        </is>
      </c>
      <c r="AX26" s="577" t="n">
        <v>44960</v>
      </c>
      <c r="AY26" s="581" t="inlineStr">
        <is>
          <t>No se evidencia materialización del riesgo</t>
        </is>
      </c>
      <c r="AZ26" s="577" t="n"/>
      <c r="BA26" s="581" t="n"/>
      <c r="BB26" s="577" t="n"/>
      <c r="BC26" s="581" t="n"/>
      <c r="BD26" s="577" t="n"/>
      <c r="BE26" s="581" t="n"/>
      <c r="BF26" s="577" t="n">
        <v>45138</v>
      </c>
      <c r="BG26" s="555" t="inlineStr">
        <is>
          <t>no se evidencia materializacion  delriesgo</t>
        </is>
      </c>
      <c r="BH26" s="577" t="n">
        <v>45400</v>
      </c>
      <c r="BI26" s="581" t="inlineStr">
        <is>
          <t xml:space="preserve">No se evidencia materialización del riesgo. </t>
        </is>
      </c>
      <c r="BJ26" s="577" t="n">
        <v>45551</v>
      </c>
      <c r="BK26" s="803" t="inlineStr">
        <is>
          <t>No se materializa en el primer semestre 2024 riesgo, evidenciando a la fecha cumplimiento en la prestación de servicio por los proveedores para mantenimiento de la Planta Física y del Parque Automotor.</t>
        </is>
      </c>
      <c r="BL26" s="577" t="n">
        <v>45750</v>
      </c>
      <c r="BM26" s="803" t="inlineStr">
        <is>
          <t xml:space="preserve">No se evidencia materialización de riesgo. </t>
        </is>
      </c>
      <c r="BN26" s="804" t="n">
        <v>45902</v>
      </c>
      <c r="BO26" s="805" t="inlineStr">
        <is>
          <t>Se evidencia la materialización del riesgo, identificada a partir de la auditoría realizada por la Dirección de Control Interno al proceso de Bienes y Servicios. De esta actuación se derivó función Preventiva al Proceso de Recursos físico Girardot y Ubaté relacionado con el incumplimiento en la prestación por parte de los proveedores frente a las necesidades de mantenimiento de la Planta Física y del Parque Automotor.</t>
        </is>
      </c>
    </row>
    <row r="27" ht="341.25" customHeight="1">
      <c r="D27" s="765" t="n"/>
      <c r="E27" s="595" t="inlineStr">
        <is>
          <t>D14. Fallas del contratista y/o supervisor durante la ejecución de la orden contractual o contrato.</t>
        </is>
      </c>
      <c r="F27" s="765" t="n"/>
      <c r="G27" s="765" t="n"/>
      <c r="H27" s="765" t="n"/>
      <c r="I27" s="765" t="n"/>
      <c r="J27" s="765" t="n"/>
      <c r="K27" s="765" t="n"/>
      <c r="L27" s="765" t="n"/>
      <c r="M27" s="765" t="n"/>
      <c r="N27" s="765" t="n"/>
      <c r="O27" s="765" t="n"/>
      <c r="P27" s="765" t="n"/>
      <c r="Q27" s="367" t="inlineStr">
        <is>
          <t>El Jefe de Recursos Físicos realizan seguimiento para verificar el cumplimiento contractual y las condiciones de la prestación del servicio, en caso de que se requiera debe ser en conjunto con los líderes de los Sistemas de Gestión Ambiental y Seguridad en el Trabajo.</t>
        </is>
      </c>
      <c r="R27" s="627" t="inlineStr">
        <is>
          <t>CADA VEZ QUE SE PRESENTE LA NECESIDAD</t>
        </is>
      </c>
      <c r="S27" s="595" t="inlineStr">
        <is>
          <t>Información documentada:
ABSP18
Herramienta Integradoc</t>
        </is>
      </c>
      <c r="T27" s="595" t="inlineStr">
        <is>
          <t>Informes de Supervisión
Conceptos Técnicos de SST y Ambiental (si aplica)
Actas de compromisos (si aplica)
Informes emitidos por el Contratista (Proveedor de Vigilancia)
Herramienta Integradoc</t>
        </is>
      </c>
      <c r="U27" s="627" t="inlineStr">
        <is>
          <t>PREVENTIVO</t>
        </is>
      </c>
      <c r="V27" s="627" t="inlineStr">
        <is>
          <t>MANUAL</t>
        </is>
      </c>
      <c r="W27" s="627">
        <f>IF(OR(U27="PREVENTIVO",U27="DETECTIVO"),"PROBABILIDAD",IF(U27="CORRECTIVO","IMPACTO",""))</f>
        <v/>
      </c>
      <c r="X27" s="627">
        <f>IF(AND(U27="PREVENTIVO",V27="AUTOMÁTICO"),"50%",IF(AND(U27="PREVENTIVO",V27="MANUAL"),"40%",IF(AND(U27="DETECTIVO",V27="AUTOMÁTICO"),"40%",IF(AND(U27="DETECTIVO",V27="MANUAL"),"30%",IF(AND(U27="CORRECTIVO",V27="AUTOMÁTICO"),"35%",IF(AND(U27="CORRECTIVO",V27="MANUAL"),"25%",""))))))</f>
        <v/>
      </c>
      <c r="Y27" s="598">
        <f>IFERROR(IF(AND(W26="Probabilidad",W27="Probabilidad"),(Y26-(Y26*X27)),IF(W27="Probabilidad",(L26-(L26*X27)),IF(W27="Impacto",Y26,""))),"")</f>
        <v/>
      </c>
      <c r="Z27" s="124">
        <f>IFERROR(IF(Y27="","",IF(Y27&lt;=0.2,"MUY BAJA",IF(Y27&lt;=0.4,"BAJA",IF(Y27&lt;=0.6,"MEDIA",IF(Y27&lt;=0.8,"ALTA",IF(Y27=1,"MUY ALTA")))))),"")</f>
        <v/>
      </c>
      <c r="AA27" s="124">
        <f>IFERROR(IF(AND(W26="Impacto",W27="Impacto"),(AA26-(AA26*X27)),IF(W27="Impacto",(O26-(+O26*X27)),IF(W27="Probabilidad",AA26,""))),"")</f>
        <v/>
      </c>
      <c r="AB27" s="124">
        <f>IFERROR(IF(AA27="","",IF(AA27&lt;=0.2,"LEVE",IF(AA27&lt;=0.4,"MENOR",IF(AA27&lt;=0.6,"MODERADO",IF(AA27&lt;=0.8,"MAYOR",IF(AA27=1,"CATASTRÓFICO")))))),"")</f>
        <v/>
      </c>
      <c r="AC27" s="591">
        <f>IFERROR(IF(OR(AND(Z27="Muy Baja",AB27="Leve"),AND(Z27="Muy Baja",AB27="Menor"),AND(Z27="Baja",AB27="Leve")),"BAJO",IF(OR(AND(Z27="Muy baja",AB27="Moderado"),AND(Z27="Baja",AB27="Menor"),AND(Z27="Baja",AB27="Moderado"),AND(Z27="Media",AB27="Leve"),AND(Z27="Media",AB27="Menor"),AND(Z27="Media",AB27="Moderado"),AND(Z27="Alta",AB27="Leve"),AND(Z27="Alta",AB27="Menor")),"MODERADO",IF(OR(AND(Z27="Muy Baja",AB27="Mayor"),AND(Z27="Baja",AB27="Mayor"),AND(Z27="Media",AB27="Mayor"),AND(Z27="Alta",AB27="Moderado"),AND(Z27="Alta",AB27="Mayor"),AND(Z27="Muy Alta",AB27="Leve"),AND(Z27="Muy Alta",AB27="Menor"),AND(Z27="Muy Alta",AB27="Moderado"),AND(Z27="Muy Alta",AB27="Mayor")),"ALTO",IF(OR(AND(Z27="Muy Baja",AB27="Catastrófico"),AND(Z27="Baja",AB27="Catastrófico"),AND(Z27="Media",AB27="Catastrófico"),AND(Z27="Alta",AB27="Catastrófico"),AND(Z27="Muy Alta",AB27="Catastrófico")),"EXTREMO","")))),"")</f>
        <v/>
      </c>
      <c r="AD27" s="627" t="n"/>
      <c r="AE27" s="595" t="n"/>
      <c r="AF27" s="380" t="n">
        <v>44713</v>
      </c>
      <c r="AG27" s="595" t="inlineStr">
        <is>
          <t>En temas legales y ambientales, se han articulado las diferentes áreas responsables con el fin de validar el cumplimiento por parte de los contratistas de acuerdo a las necesidades propias de la universidad
Se evidencian Informes de supervisión de contratos en ejecución y en reserva. 
Actas de Compromisos generados en las reuniones con el Proveedor de Vigilancia.
Entrega de Informe emitido por la empresa de vigilancia</t>
        </is>
      </c>
      <c r="AH27" s="380" t="n">
        <v>44896</v>
      </c>
      <c r="AI27" s="595" t="inlineStr">
        <is>
          <t xml:space="preserve">Para este semestre no se presentaron conceptos técnicos en cuanto a SST y/o ambiental. </t>
        </is>
      </c>
      <c r="AJ27" s="380" t="n">
        <v>45058</v>
      </c>
      <c r="AK27" s="595" t="inlineStr">
        <is>
          <t>No se han presentados fallas por parte de la supervisión del contrato.</t>
        </is>
      </c>
      <c r="AL27" s="380" t="n">
        <v>45531</v>
      </c>
      <c r="AM27" s="595" t="inlineStr">
        <is>
          <t>No se han presentados fallas por parte de la supervisión del contrato.</t>
        </is>
      </c>
      <c r="AN27" s="388" t="n">
        <v>45726</v>
      </c>
      <c r="AO27" s="354" t="inlineStr">
        <is>
          <t>La contratación para la adquisición de pólizas y SOAT del parque automotor propiedad de la Universidad de Cundinamarca se llevó a cabo mediante la Invitación Privada 006. El proceso de contratación ha sido publicado en la página web de la Universidad y puede ser verificado por cualquier usuario interno o externo a través del siguiente enlace:
Invitaciones Públicas - Fusagasugá.
https://www.ucundinamarca.edu.co/index.php/invitaciones-publicas-fusagasuga
Informes de Supervisión:
•	Informe de Mantenimiento Preventivo y Correctivo de los Ascensores de la Universidad de Cundinamarca Sede Fusagasugá (diciembre 2024 - enero 2025).
•	Informe de mantenimiento preventivo y correctivo del sistema de bombeo de suministro y red contra incendio de la Universidad de Cundinamarca Sede Fusagasugá.
•	Concepto técnico de seguridad del Cuerpo de Bomberos Voluntarios de Fusagasugá.
•	Informe Sanitario de Manejo Integrado de Plagas en las instalaciones de la Universidad de Cundinamarca, incluyendo la prestación de servicios de Manejo Integrado de Plagas (MIP).
•	Informe de ejecución de contrato UDEC-FCPSV-016 (1 al 28 de febrero de 2025).
•	Informe técnico de recarga y mantenimiento de los extintores de la Universidad de Cundinamarca, incluyendo adquisición, a ejecutar en la vigencia 2024.
•	Informe de mantenimiento preventivo y correctivo de tres plantas eléctricas.
•	Informe del servicio de lavado y desinfección de los tanques de almacenamiento de agua potable de la Universidad de Cundinamarca.
•	Informe de actividades y ejecución de la Orden Contractual F-OCS-090 de 2024, correspondiente al servicio de mantenimiento preventivo y/o correctivo de los equipos de aire acondicionado ubicados en la sede principal de Fusagasugá, segundo ciclo.</t>
        </is>
      </c>
      <c r="AP27" s="628" t="n">
        <v>46135</v>
      </c>
      <c r="AQ27" s="354" t="inlineStr">
        <is>
          <t>En seguimiento realizado, se evidenció que a la fecha no existe ningún contrato de mantenimiento vigente, unicamente se envencian lassiguientes invitaciones:
1. Invitación pública F - 094: Aires acondicionados: https://www.ucundinamarca.edu.co/documents/contratacion/invitaciones/2026/F-094_TERMINOS.pdf
2.Invitación pública F - 047: Prestar el servicio de lavado y desinfección de los tanques de almacenamiento de agua potable, asi, como el servicio de fumigación, desinfección y desodorización.
3. Orden de compra F-OC 163057 del 2026: Contratar el servicio de recarga y mantenimiento de los extintores en la sede Fusagasugá. (se encuentra vigente pero aún no se ha suscrito acta de inicio.)
Se realizará el seguimiento durante el segundo trimestre.</t>
        </is>
      </c>
      <c r="AR27" s="801" t="n"/>
      <c r="AS27" s="765" t="n"/>
      <c r="AT27" s="765" t="n"/>
      <c r="AU27" s="765" t="n"/>
      <c r="AV27" s="765" t="n"/>
      <c r="AW27" s="765" t="n"/>
      <c r="AX27" s="765" t="n"/>
      <c r="AY27" s="765" t="n"/>
      <c r="AZ27" s="765" t="n"/>
      <c r="BA27" s="765" t="n"/>
      <c r="BB27" s="765" t="n"/>
      <c r="BC27" s="765" t="n"/>
      <c r="BD27" s="765" t="n"/>
      <c r="BE27" s="765" t="n"/>
      <c r="BF27" s="765" t="n"/>
      <c r="BG27" s="557" t="n"/>
      <c r="BH27" s="765" t="n"/>
      <c r="BI27" s="765" t="n"/>
      <c r="BJ27" s="765" t="n"/>
      <c r="BK27" s="765" t="n"/>
      <c r="BL27" s="765" t="n"/>
      <c r="BM27" s="765" t="n"/>
      <c r="BN27" s="802" t="n"/>
      <c r="BO27" s="802" t="n"/>
    </row>
    <row r="28" ht="162.75" customHeight="1">
      <c r="A28" s="296">
        <f>IF(OR(#REF!=0,#REF!=0),"",IF(AND(#REF!&lt;=0.2,#REF!&lt;=0.2),1,IF(AND(#REF!&lt;=0.2,#REF!&lt;=0.4),2,IF(AND(#REF!&lt;=0.2,#REF!&lt;=0.6),3,IF(AND(#REF!&lt;=0.2,#REF!&lt;=0.8),4,IF(AND(#REF!&lt;=0.2,#REF!&lt;=1),5,IF(AND(#REF!&lt;=0.4,#REF!&lt;=0.2),6,IF(AND(#REF!&lt;=0.4,#REF!&lt;=0.4),7,IF(AND(#REF!&lt;=0.4,#REF!&lt;=0.6),8,IF(AND(#REF!&lt;=0.4,#REF!&lt;=0.8),9,IF(AND(#REF!&lt;=0.4,#REF!&lt;=1),10,IF(AND(#REF!&lt;=0.6,#REF!&lt;=0.2),11,IF(AND(#REF!&lt;=0.6,#REF!&lt;=0.4),12,IF(AND(#REF!&lt;=0.6,#REF!&lt;=0.6),13,IF(AND(#REF!&lt;=0.6,#REF!&lt;=0.8),14,IF(AND(#REF!&lt;=0.6,#REF!&lt;=1),15,IF(AND(#REF!&lt;=0.8,#REF!&lt;=0.2),16,IF(AND(#REF!&lt;=0.8,#REF!&lt;=0.4),17,IF(AND(#REF!&lt;=0.8,#REF!&lt;=0.6),18,IF(AND(#REF!&lt;=0.8,#REF!&lt;=0.8),19,IF(AND(#REF!&lt;=0.8,#REF!&lt;=1),20,IF(AND(#REF!&lt;=1,#REF!&lt;=0.2),21,IF(AND(#REF!&lt;=1,#REF!&lt;=0.4),22,IF(AND(#REF!&lt;=1,#REF!&lt;=0.6),23,IF(AND(#REF!&lt;=1,#REF!&lt;=0.8),24,IF(AND(#REF!&lt;=1,#REF!&lt;=1),25,""))))))))))))))))))))))))))</f>
        <v/>
      </c>
      <c r="B28" s="296">
        <f>IF(A28="","",1/100)</f>
        <v/>
      </c>
      <c r="C28" s="296">
        <f>IFERROR(A28+B28,"")</f>
        <v/>
      </c>
      <c r="D28" s="593" t="n">
        <v>18</v>
      </c>
      <c r="E28" s="627" t="inlineStr">
        <is>
          <t>D18. Falta de competencia e idoneidad por parte de algunos supervisores</t>
        </is>
      </c>
      <c r="F28" s="627" t="inlineStr">
        <is>
          <t>Posibilidad de incumplimiento de las obligaciones por parte de los supervisores y/o interventores</t>
        </is>
      </c>
      <c r="G28" s="627" t="inlineStr">
        <is>
          <t xml:space="preserve">Procesos contractuales fallidos, que generan desde desgaste administrativo hasta un posible detrimento patrimonial por informes y/o reportes que no correspondan a las necesidades técnicas que debe validar un supervisor, generando demandas, afectación a terceros, adquisición de bienes y/o servicios inoperables, entre otros  </t>
        </is>
      </c>
      <c r="H28" s="627" t="inlineStr">
        <is>
          <t>EJECUCIÓN Y ADMINISTRACIÓN DE PROCESOS: Pérdidas derivadas de errores en la ejecución y administración de procesos.</t>
        </is>
      </c>
      <c r="I28" s="605" t="n">
        <v>591</v>
      </c>
      <c r="J28" s="627" t="inlineStr">
        <is>
          <t>Cantidad de procesos de supervisión que se han iniciado en la Plataforma Integradoc durante el año 2025</t>
        </is>
      </c>
      <c r="K28" s="597">
        <f>IF(I28&lt;=0,"",IF(I28&lt;=2,"Muy Baja",IF(I28&lt;=10,"Baja",IF(I28&lt;=30,"Media",IF(I28&lt;=100,"Alta",IF(I28&gt;100,"Muy Alta"))))))</f>
        <v/>
      </c>
      <c r="L28" s="598">
        <f>IF(K28="","",IF(K28="Muy Baja",0.2,IF(K28="Baja",0.4,IF(K28="Media",0.6,IF(K28="Alta",0.8,IF(K28="Muy Alta",1,))))))</f>
        <v/>
      </c>
      <c r="M28" s="627" t="inlineStr">
        <is>
          <t>El riesgo afecta la imagen de la entidad con efecto publicitario sostenido a nivel de sector administrativo, nivel departamental o municipal.</t>
        </is>
      </c>
      <c r="N28" s="597">
        <f>IF(OR(M28=CRITERIOS!$C$182,M28=CRITERIOS!$D$182),"Leve",IF(OR(M28=CRITERIOS!$C$183,M28=CRITERIOS!$D$183),"Menor",IF(OR(M28=CRITERIOS!$C$184,M28=CRITERIOS!$D$184),"Moderado",IF(OR(M28=CRITERIOS!$C$185,M28=CRITERIOS!$D$185),"Mayor",IF(OR(M28=CRITERIOS!$C$186,M28=CRITERIOS!$D$186),"Catastrófico","")))))</f>
        <v/>
      </c>
      <c r="O28" s="600">
        <f>IF(N28="","",IF(N28="Leve",0.2,IF(N28="Menor",0.4,IF(N28="Moderado",0.6,IF(N28="Mayor",0.8,IF(N28="Catastrófico",1,))))))</f>
        <v/>
      </c>
      <c r="P28" s="591">
        <f>IF(OR(AND(K28="Muy Baja",N28="Leve"),AND(K28="Muy Baja",N28="Menor"),AND(K28="Baja",N28="Leve")),"BAJO",IF(OR(AND(K28="Muy baja",N28="Moderado"),AND(K28="Baja",N28="Menor"),AND(K28="Baja",N28="Moderado"),AND(K28="Media",N28="Leve"),AND(K28="Media",N28="Menor"),AND(K28="Media",N28="Moderado"),AND(K28="Alta",N28="Leve"),AND(K28="Alta",N28="Menor")),"MODERADO",IF(OR(AND(K28="Muy Baja",N28="Mayor"),AND(K28="Baja",N28="Mayor"),AND(K28="Media",N28="Mayor"),AND(K28="Alta",N28="Moderado"),AND(K28="Alta",N28="Mayor"),AND(K28="Muy Alta",N28="Leve"),AND(K28="Muy Alta",N28="Menor"),AND(K28="Muy Alta",N28="Moderado"),YQ28="Muy Alta",N28="Mayor"),"ALTO",IF(OR(AND(K28="Muy Baja",N28="Catastrófico"),AND(K28="Baja",N28="Catastrófico"),AND(K28="Media",N28="Catastrófico"),AND(K28="Alta",N28="Catastrófico"),AND(K28="Muy Alta",N28="Catastrófico")),"EXTREMO",""))))</f>
        <v/>
      </c>
      <c r="Q28" s="595" t="inlineStr">
        <is>
          <t xml:space="preserve">La Oficina de Compras realiza socializaciones o capacitaciones (1  por semestre) con el fin de fortalecer conocimientos a los supervisores e interventores ligadas al procedimiento ABSP18.
</t>
        </is>
      </c>
      <c r="R28" s="627" t="inlineStr">
        <is>
          <t>SEMESTRAL</t>
        </is>
      </c>
      <c r="S28" s="604" t="inlineStr">
        <is>
          <t>Información documentada:
ABSP18
Documentos Institucionales que apliquen (Resoluciones, Circulares, Comunicados, etc.)</t>
        </is>
      </c>
      <c r="T28" s="604" t="inlineStr">
        <is>
          <t>Registro de Asistencia a capacitaciones.</t>
        </is>
      </c>
      <c r="U28" s="627" t="inlineStr">
        <is>
          <t>CORRECTIVO</t>
        </is>
      </c>
      <c r="V28" s="627" t="inlineStr">
        <is>
          <t>MANUAL</t>
        </is>
      </c>
      <c r="W28" s="627">
        <f>IF(OR(U28="PREVENTIVO",U28="DETECTIVO"),"PROBABILIDAD",IF(U28="CORRECTIVO","IMPACTO",""))</f>
        <v/>
      </c>
      <c r="X28" s="627">
        <f>IF(AND(U28="PREVENTIVO",V28="AUTOMÁTICO"),"50%",IF(AND(U28="PREVENTIVO",V28="MANUAL"),"40%",IF(AND(U28="DETECTIVO",V28="AUTOMÁTICO"),"40%",IF(AND(U28="DETECTIVO",V28="MANUAL"),"30%",IF(AND(U28="CORRECTIVO",V28="AUTOMÁTICO"),"35%",IF(AND(U28="CORRECTIVO",V28="MANUAL"),"25%",""))))))</f>
        <v/>
      </c>
      <c r="Y28" s="598">
        <f>IFERROR(IF(W28="Probabilidad",(L28-(L28*X28)),IF(W28="Impacto",L28,"")),"")</f>
        <v/>
      </c>
      <c r="Z28" s="124">
        <f>IFERROR(IF(Y28="","",IF(Y28&lt;=0.2,"MUY BAJA",IF(Y28&lt;=0.4,"BAJA",IF(Y28&lt;=0.6,"MEDIA",IF(Y28&lt;=0.8,"ALTA",IF(Y28=1,"MUY ALTA")))))),"")</f>
        <v/>
      </c>
      <c r="AA28" s="124">
        <f>IFERROR(IF(W28="Impacto",(O28-(O28*X28)),IF(W28="Probabilidad",O28,"")),"")</f>
        <v/>
      </c>
      <c r="AB28" s="124">
        <f>IFERROR(IF(AA28="","",IF(AA28&lt;=0.2,"LEVE",IF(AA28&lt;=0.4,"MENOR",IF(AA28&lt;=0.6,"MODERADO",IF(AA28&lt;=0.8,"MAYOR",IF(AA28=1,"CATASTRÓFICO")))))),"")</f>
        <v/>
      </c>
      <c r="AC28" s="591">
        <f>IFERROR(IF(OR(AND(Z28="Muy Baja",AB28="Leve"),AND(Z28="Muy Baja",AB28="Menor"),AND(Z28="Baja",AB28="Leve")),"BAJO",IF(OR(AND(Z28="Muy baja",AB28="Moderado"),AND(Z28="Baja",AB28="Menor"),AND(Z28="Baja",AB28="Moderado"),AND(Z28="Media",AB28="Leve"),AND(Z28="Media",AB28="Menor"),AND(Z28="Media",AB28="Moderado"),AND(Z28="Alta",AB28="Leve"),AND(Z28="Alta",AB28="Menor")),"MODERADO",IF(OR(AND(Z28="Muy Baja",AB28="Mayor"),AND(Z28="Baja",AB28="Mayor"),AND(Z28="Media",AB28="Mayor"),AND(Z28="Alta",AB28="Moderado"),AND(Z28="Alta",AB28="Mayor"),AND(Z28="Muy Alta",AB28="Leve"),AND(Z28="Muy Alta",AB28="Menor"),AND(Z28="Muy Alta",AB28="Moderado"),AND(Z28="Muy Alta",AB28="Mayor")),"ALTO",IF(OR(AND(Z28="Muy Baja",AB28="Catastrófico"),AND(Z28="Baja",AB28="Catastrófico"),AND(Z28="Media",AB28="Catastrófico"),AND(Z28="Alta",AB28="Catastrófico"),AND(Z28="Muy Alta",AB28="Catastrófico")),"EXTREMO","")))),"")</f>
        <v/>
      </c>
      <c r="AD28" s="385" t="n">
        <v>44498</v>
      </c>
      <c r="AE28" s="595" t="inlineStr">
        <is>
          <t>Sigue pendiente los cambios o formulación de actividades que permitan ejecutar este control</t>
        </is>
      </c>
      <c r="AF28" s="380" t="n">
        <v>44713</v>
      </c>
      <c r="AG28" s="595" t="inlineStr">
        <is>
          <t>Se evidencia desde la plataforma de Aulas Virtuales los resultados obtenidos por el personal asignado como Supervisor a realizar el Curso de Supervisores e Interventores, el cual se aprueba con un puntaje igual o mayor a 3.5.</t>
        </is>
      </c>
      <c r="AH28" s="380" t="n">
        <v>44896</v>
      </c>
      <c r="AI28" s="595" t="inlineStr">
        <is>
          <t>Aulas Virtuales designa a un profesional para que realice la inscripción, modificación del contenido del curso (supervisores e interventores), con el acompañamiento de la EFAD, teniendo en cuenta los lineamientos que dé la oficina de compras. Es importante validar los tiempos de respuesta de la Oficina de Aulas virtuales con el fin de no generar contratiempos en el flujo del procedimiento.</t>
        </is>
      </c>
      <c r="AJ28" s="380" t="n">
        <v>45064</v>
      </c>
      <c r="AK28" s="595" t="inlineStr">
        <is>
          <t xml:space="preserve">Sugerir o plantear respuesta a la Vicerrectoría Administrativa y Financiera, de estudiar la posibilidad de incluir personal para la supervisión, a las áreas que generen mayor flujo de contratación. </t>
        </is>
      </c>
      <c r="AL28" s="380" t="n">
        <v>45540</v>
      </c>
      <c r="AM28" s="595" t="inlineStr">
        <is>
          <t xml:space="preserve">se evidencia que desde la Oficina de compras se realiza la socializacion de los cambios y/o ajustes del procedimiento de supervisores e interventores de acuerdo al procedimiento ABSP18 y la gestion de las actividades en la herramienta INTEGRADOC </t>
        </is>
      </c>
      <c r="AN28" s="389" t="n">
        <v>45726</v>
      </c>
      <c r="AO28" s="354" t="inlineStr">
        <is>
          <t xml:space="preserve">se evidencia en el informe de valoración que muestra los promedios generales de supervisores e interventores.  El informe incluye una tabla con los nombres de los supervisores e interventores, sus correos electrónicos y sus promedios en diferentes evaluaciones. Algunos supervisores tienen sus promedios registrados, mientras que otros no tienen datos disponibles.  </t>
        </is>
      </c>
      <c r="AP28" s="628" t="n">
        <v>46182</v>
      </c>
      <c r="AQ28" s="354" t="inlineStr">
        <is>
          <t>Se evidencian registros de asistencia con fecha de 02 de mayo de 2025 y 6 de octubre de 2025, no se cuenta con los soportes de la evaluación de la capacitacion.</t>
        </is>
      </c>
      <c r="AR28" s="583" t="n">
        <v>44272</v>
      </c>
      <c r="AS28" s="581" t="inlineStr">
        <is>
          <t>No se realiza seguimiento por tener un nivel Moderado</t>
        </is>
      </c>
      <c r="AT28" s="577" t="n">
        <v>44587</v>
      </c>
      <c r="AU28" s="581" t="inlineStr">
        <is>
          <t>No se realiza seguimiento toda vez que el nivel del riesgo es moderado</t>
        </is>
      </c>
      <c r="AV28" s="577" t="n">
        <v>44795</v>
      </c>
      <c r="AW28" s="581" t="inlineStr">
        <is>
          <t>Se realizan seguimientos a las tareas de los supervisores en Integradoc y se  evidencia que a corte de 03-08-2022 de acuerdo con los seguimientos realizados por control interno se encuentran 217 actividades rezagadas. Se materializa riesgo. Se recomienda continuar con los seguimientos desde segunda y tercera línea de defensa.</t>
        </is>
      </c>
      <c r="AX28" s="577" t="n">
        <v>44960</v>
      </c>
      <c r="AY28" s="581" t="inlineStr">
        <is>
          <t xml:space="preserve"> La función de los supervisores en informe de auditoria de bienes y servicios IIPA2022 en el cual se emanaron funciones preventivas a los supervisores de los contratos 001-113 Girardot-115-227 Soacha entre otros.</t>
        </is>
      </c>
      <c r="AZ28" s="577" t="n">
        <v>44960</v>
      </c>
      <c r="BA28" s="581" t="inlineStr">
        <is>
          <t>Se evidencia materialización en la función de los supervisores en informe de auditoría de bienes y servicios IIPA2022 en el cual se emanaron funciones preventivas a los supervisores de los contratos 001-113 Girardot-115-227 Soacha entre otros.</t>
        </is>
      </c>
      <c r="BB28" s="577" t="n"/>
      <c r="BC28" s="581" t="n"/>
      <c r="BD28" s="577" t="n"/>
      <c r="BE28" s="581" t="n"/>
      <c r="BF28" s="562" t="n">
        <v>45138</v>
      </c>
      <c r="BG28" s="555" t="inlineStr">
        <is>
          <t xml:space="preserve">no se evidencia materializacion  del riesgo, sin embargo es necesario que los procesos de manera coordinada interactuen actualizando y verificando en el Integradoc e informando de manera simultanea (en tiempo real), por parte del supervisor alimentandio el Integradoc e informando a la parte fiananciera contable, para que la informacion coincida. </t>
        </is>
      </c>
      <c r="BH28" s="577" t="n">
        <v>45400</v>
      </c>
      <c r="BI28" s="581" t="inlineStr">
        <is>
          <t xml:space="preserve">Se evidencia materialización del riesgo, teniendo en cuenta que en el plan de mejoramiento 2022 se incumple debido al no tener controles para la adquisición de textos académicos digitales o de acceso a plataformas de datos científicos que ofertan textos académicos su uso universitario, esto por tener 0% de avance en el contrato, quedando como el 9 hallazgo del plan de mejoramiento para las oficinas de apoyo académico, compras, autoevaluación y acreditación y posgrados  </t>
        </is>
      </c>
      <c r="BJ28" s="577" t="n">
        <v>45551</v>
      </c>
      <c r="BK28" s="803" t="inlineStr">
        <is>
          <t>Se materializa el riesgo, toda vez que persiste debilidad en la función de los supervisores e interventores en cuanto a su cumplimiento a las obligaciones. Hallazgo 16 contraloría informe 2024 vigencia 2023 contrato 219 de 2020.</t>
        </is>
      </c>
      <c r="BL28" s="577" t="n">
        <v>45750</v>
      </c>
      <c r="BM28" s="803" t="inlineStr">
        <is>
          <t xml:space="preserve">No se evidencia materialización de riesgo. </t>
        </is>
      </c>
      <c r="BN28" s="804" t="n">
        <v>45902</v>
      </c>
      <c r="BO28" s="805" t="inlineStr">
        <is>
          <t>Se evidencia la materialización del riesgo, identificada a partir de la auditoría realizada por la Dirección de Control Interno al proceso de Bienes y Servicios. De esta actuación se derivaron los Planes de Mejoramiento N°1098, 1114, 1097, 1099 y 1100 dirigido a la Dirección de Bienes y Servicios, relacionado con la posibilidad de incumplimiento de las obligaciones por parte de los supervisores y/o interventores, en razón a que no se encontraron cargados en Integradoc los informes periódicos de supervisión.</t>
        </is>
      </c>
    </row>
    <row r="29" ht="162.75" customHeight="1">
      <c r="A29" s="296" t="n"/>
      <c r="B29" s="296" t="n"/>
      <c r="C29" s="296" t="n"/>
      <c r="D29" s="764" t="n"/>
      <c r="E29" s="765" t="n"/>
      <c r="F29" s="764" t="n"/>
      <c r="G29" s="764" t="n"/>
      <c r="H29" s="764" t="n"/>
      <c r="I29" s="764" t="n"/>
      <c r="J29" s="764" t="n"/>
      <c r="K29" s="764" t="n"/>
      <c r="L29" s="764" t="n"/>
      <c r="M29" s="764" t="n"/>
      <c r="N29" s="764" t="n"/>
      <c r="O29" s="764" t="n"/>
      <c r="P29" s="764" t="n"/>
      <c r="Q29" s="595" t="inlineStr">
        <is>
          <t>La Oficina de compras hace seguimiento al cumplimiento del curso virtual denominado Supervisores e Interventores, en donde, los Supervisores previamente al inicio de la etapa contractual deberán realizarlo y aprobarlo.</t>
        </is>
      </c>
      <c r="R29" s="627" t="inlineStr">
        <is>
          <t>CADA VEZ QUE SE PRESENTE LA NECESIDAD</t>
        </is>
      </c>
      <c r="S29" s="604" t="inlineStr">
        <is>
          <t>Información documentada:
ABSP18
Curso "Supervisores e interventores"</t>
        </is>
      </c>
      <c r="T29" s="604" t="inlineStr">
        <is>
          <t>Pantallazos de seguimiento curso realizado y aprobado.</t>
        </is>
      </c>
      <c r="U29" s="627" t="inlineStr">
        <is>
          <t>PREVENTIVO</t>
        </is>
      </c>
      <c r="V29" s="627" t="inlineStr">
        <is>
          <t>AUTOMÁTICO</t>
        </is>
      </c>
      <c r="W29" s="627">
        <f>IF(OR(U29="PREVENTIVO",U29="DETECTIVO"),"PROBABILIDAD",IF(U29="CORRECTIVO","IMPACTO",""))</f>
        <v/>
      </c>
      <c r="X29" s="627">
        <f>IF(AND(U29="PREVENTIVO",V29="AUTOMÁTICO"),"50%",IF(AND(U29="PREVENTIVO",V29="MANUAL"),"40%",IF(AND(U29="DETECTIVO",V29="AUTOMÁTICO"),"40%",IF(AND(U29="DETECTIVO",V29="MANUAL"),"30%",IF(AND(U29="CORRECTIVO",V29="AUTOMÁTICO"),"35%",IF(AND(U29="CORRECTIVO",V29="MANUAL"),"25%",""))))))</f>
        <v/>
      </c>
      <c r="Y29" s="598">
        <f>IFERROR(IF(W29="Probabilidad",(L29-(L29*X29)),IF(W29="Impacto",L29,"")),"")</f>
        <v/>
      </c>
      <c r="Z29" s="124">
        <f>IFERROR(IF(Y29="","",IF(Y29&lt;=0.2,"MUY BAJA",IF(Y29&lt;=0.4,"BAJA",IF(Y29&lt;=0.6,"MEDIA",IF(Y29&lt;=0.8,"ALTA",IF(Y29=1,"MUY ALTA")))))),"")</f>
        <v/>
      </c>
      <c r="AA29" s="124">
        <f>IFERROR(IF(W29="Impacto",(O29-(O29*X29)),IF(W29="Probabilidad",O29,"")),"")</f>
        <v/>
      </c>
      <c r="AB29" s="124">
        <f>IFERROR(IF(AA29="","",IF(AA29&lt;=0.2,"LEVE",IF(AA29&lt;=0.4,"MENOR",IF(AA29&lt;=0.6,"MODERADO",IF(AA29&lt;=0.8,"MAYOR",IF(AA29=1,"CATASTRÓFICO")))))),"")</f>
        <v/>
      </c>
      <c r="AC29" s="591">
        <f>IFERROR(IF(OR(AND(Z29="Muy Baja",AB29="Leve"),AND(Z29="Muy Baja",AB29="Menor"),AND(Z29="Baja",AB29="Leve")),"BAJO",IF(OR(AND(Z29="Muy baja",AB29="Moderado"),AND(Z29="Baja",AB29="Menor"),AND(Z29="Baja",AB29="Moderado"),AND(Z29="Media",AB29="Leve"),AND(Z29="Media",AB29="Menor"),AND(Z29="Media",AB29="Moderado"),AND(Z29="Alta",AB29="Leve"),AND(Z29="Alta",AB29="Menor")),"MODERADO",IF(OR(AND(Z29="Muy Baja",AB29="Mayor"),AND(Z29="Baja",AB29="Mayor"),AND(Z29="Media",AB29="Mayor"),AND(Z29="Alta",AB29="Moderado"),AND(Z29="Alta",AB29="Mayor"),AND(Z29="Muy Alta",AB29="Leve"),AND(Z29="Muy Alta",AB29="Menor"),AND(Z29="Muy Alta",AB29="Moderado"),AND(Z29="Muy Alta",AB29="Mayor")),"ALTO",IF(OR(AND(Z29="Muy Baja",AB29="Catastrófico"),AND(Z29="Baja",AB29="Catastrófico"),AND(Z29="Media",AB29="Catastrófico"),AND(Z29="Alta",AB29="Catastrófico"),AND(Z29="Muy Alta",AB29="Catastrófico")),"EXTREMO","")))),"")</f>
        <v/>
      </c>
      <c r="AD29" s="385" t="n"/>
      <c r="AE29" s="595" t="n"/>
      <c r="AF29" s="380" t="n"/>
      <c r="AG29" s="595" t="n"/>
      <c r="AH29" s="380" t="n"/>
      <c r="AI29" s="595" t="n"/>
      <c r="AJ29" s="380" t="n"/>
      <c r="AK29" s="604" t="n"/>
      <c r="AL29" s="651" t="n"/>
      <c r="AM29" s="403" t="n"/>
      <c r="AN29" s="404" t="n"/>
      <c r="AO29" s="354" t="n"/>
      <c r="AP29" s="628" t="n">
        <v>46182</v>
      </c>
      <c r="AQ29" s="354" t="inlineStr">
        <is>
          <t>Se evidencia solicitud de matricula por parte de la oficina de compras a la oficina de educación virtual y a distancia, se hace seguimiento a la realización del curso por parte de supervisores e interventores, evidenciando que el control no se cumple en la totalidad de los casos.</t>
        </is>
      </c>
      <c r="AR29" s="798" t="n"/>
      <c r="AS29" s="764" t="n"/>
      <c r="AT29" s="764" t="n"/>
      <c r="AU29" s="764" t="n"/>
      <c r="AV29" s="764" t="n"/>
      <c r="AW29" s="764" t="n"/>
      <c r="AX29" s="764" t="n"/>
      <c r="AY29" s="764" t="n"/>
      <c r="AZ29" s="764" t="n"/>
      <c r="BA29" s="764" t="n"/>
      <c r="BB29" s="764" t="n"/>
      <c r="BC29" s="764" t="n"/>
      <c r="BD29" s="764" t="n"/>
      <c r="BE29" s="764" t="n"/>
      <c r="BF29" s="563" t="n"/>
      <c r="BG29" s="556" t="n"/>
      <c r="BH29" s="764" t="n"/>
      <c r="BI29" s="764" t="n"/>
      <c r="BJ29" s="764" t="n"/>
      <c r="BK29" s="764" t="n"/>
      <c r="BL29" s="764" t="n"/>
      <c r="BM29" s="764" t="n"/>
      <c r="BN29" s="799" t="n"/>
      <c r="BO29" s="799" t="n"/>
    </row>
    <row r="30" ht="147.75" customHeight="1">
      <c r="D30" s="764" t="n"/>
      <c r="E30" s="595" t="inlineStr">
        <is>
          <t>D14. Fallas del contratista y/o supervisor durante la ejecución de la orden contractual o contrato.</t>
        </is>
      </c>
      <c r="F30" s="764" t="n"/>
      <c r="G30" s="764" t="n"/>
      <c r="H30" s="764" t="n"/>
      <c r="I30" s="764" t="n"/>
      <c r="J30" s="764" t="n"/>
      <c r="K30" s="764" t="n"/>
      <c r="L30" s="764" t="n"/>
      <c r="M30" s="764" t="n"/>
      <c r="N30" s="764" t="n"/>
      <c r="O30" s="764" t="n"/>
      <c r="P30" s="764" t="n"/>
      <c r="Q30" s="595" t="inlineStr">
        <is>
          <t xml:space="preserve">Los Gestores Responsables de la Oficina de Compras realizan seguimiento a los procesos de contratación en la etapa poscontractual, en cuanto a la presentación de la documentación que se requiera para dar cierre al proceso, a través de Integradoc y herramientas institucionales. </t>
        </is>
      </c>
      <c r="R30" s="627" t="inlineStr">
        <is>
          <t>CADA VEZ QUE SE PRESENTE LA NECESIDAD</t>
        </is>
      </c>
      <c r="S30" s="595" t="inlineStr">
        <is>
          <t>Información documentada:
ABSP18
Herramienta Integradoc
Contratos u ordenes contractuales</t>
        </is>
      </c>
      <c r="T30" s="595" t="inlineStr">
        <is>
          <t xml:space="preserve">Registro de comentarios a los procesos, evidenciando devoluciones o solicitud de documentos faltantes (Modulo PRUSUP herramienta integradoc).
Informe de procesos revisados en modulo PRUSUP  (contador  de procesos devueltos y finalizados)
Herramienta Integradoc (Procesos Finalizados)
</t>
        </is>
      </c>
      <c r="U30" s="627" t="inlineStr">
        <is>
          <t>CORRECTIVO</t>
        </is>
      </c>
      <c r="V30" s="627" t="inlineStr">
        <is>
          <t>MANUAL</t>
        </is>
      </c>
      <c r="W30" s="627">
        <f>IF(OR(U30="PREVENTIVO",U30="DETECTIVO"),"PROBABILIDAD",IF(U30="CORRECTIVO","IMPACTO",""))</f>
        <v/>
      </c>
      <c r="X30" s="627">
        <f>IF(AND(U30="PREVENTIVO",V30="AUTOMÁTICO"),"50%",IF(AND(U30="PREVENTIVO",V30="MANUAL"),"40%",IF(AND(U30="DETECTIVO",V30="AUTOMÁTICO"),"40%",IF(AND(U30="DETECTIVO",V30="MANUAL"),"30%",IF(AND(U30="CORRECTIVO",V30="AUTOMÁTICO"),"35%",IF(AND(U30="CORRECTIVO",V30="MANUAL"),"25%",""))))))</f>
        <v/>
      </c>
      <c r="Y30" s="598">
        <f>IFERROR(IF(AND(W28="Probabilidad",W30="Probabilidad"),(Y28-(Y28*X30)),IF(W30="Probabilidad",(L28-(L28*X30)),IF(W30="Impacto",Y28,""))),"")</f>
        <v/>
      </c>
      <c r="Z30" s="124">
        <f>IFERROR(IF(Y30="","",IF(Y30&lt;=0.2,"MUY BAJA",IF(Y30&lt;=0.4,"BAJA",IF(Y30&lt;=0.6,"MEDIA",IF(Y30&lt;=0.8,"ALTA",IF(Y30=1,"MUY ALTA")))))),"")</f>
        <v/>
      </c>
      <c r="AA30" s="124">
        <f>IFERROR(IF(AND(W28="Impacto",W30="Impacto"),(AA28-(AA28*X30)),IF(W30="Impacto",(O28-(+O28*X30)),IF(W30="Probabilidad",AA28,""))),"")</f>
        <v/>
      </c>
      <c r="AB30" s="124">
        <f>IFERROR(IF(AA30="","",IF(AA30&lt;=0.2,"LEVE",IF(AA30&lt;=0.4,"MENOR",IF(AA30&lt;=0.6,"MODERADO",IF(AA30&lt;=0.8,"MAYOR",IF(AA30=1,"CATASTRÓFICO")))))),"")</f>
        <v/>
      </c>
      <c r="AC30" s="591">
        <f>IFERROR(IF(OR(AND(Z30="Muy Baja",AB30="Leve"),AND(Z30="Muy Baja",AB30="Menor"),AND(Z30="Baja",AB30="Leve")),"BAJO",IF(OR(AND(Z30="Muy baja",AB30="Moderado"),AND(Z30="Baja",AB30="Menor"),AND(Z30="Baja",AB30="Moderado"),AND(Z30="Media",AB30="Leve"),AND(Z30="Media",AB30="Menor"),AND(Z30="Media",AB30="Moderado"),AND(Z30="Alta",AB30="Leve"),AND(Z30="Alta",AB30="Menor")),"MODERADO",IF(OR(AND(Z30="Muy Baja",AB30="Mayor"),AND(Z30="Baja",AB30="Mayor"),AND(Z30="Media",AB30="Mayor"),AND(Z30="Alta",AB30="Moderado"),AND(Z30="Alta",AB30="Mayor"),AND(Z30="Muy Alta",AB30="Leve"),AND(Z30="Muy Alta",AB30="Menor"),AND(Z30="Muy Alta",AB30="Moderado"),AND(Z30="Muy Alta",AB30="Mayor")),"ALTO",IF(OR(AND(Z30="Muy Baja",AB30="Catastrófico"),AND(Z30="Baja",AB30="Catastrófico"),AND(Z30="Media",AB30="Catastrófico"),AND(Z30="Alta",AB30="Catastrófico"),AND(Z30="Muy Alta",AB30="Catastrófico")),"EXTREMO","")))),"")</f>
        <v/>
      </c>
      <c r="AD30" s="385" t="n">
        <v>44498</v>
      </c>
      <c r="AE30" s="595" t="inlineStr">
        <is>
          <t>Se han efectuado mejoras al trámite de supervisores en Integradoc a fin de incluir diferentes criterios y opciones que faciliten la labor y la ejecución de dicha actividad</t>
        </is>
      </c>
      <c r="AF30" s="380" t="n">
        <v>44713</v>
      </c>
      <c r="AG30" s="595" t="inlineStr">
        <is>
          <t>Desde la Oficina de Compras se realiza el recordatorio por medio de correo electrónico de las tareas que presentan retrasos por Integradoc.</t>
        </is>
      </c>
      <c r="AH30" s="380" t="n">
        <v>44896</v>
      </c>
      <c r="AI30" s="595" t="inlineStr">
        <is>
          <t>En atención a la recomendación emitida en el Comité de Contratación en sesión ordinaria del día 21 de julio de 2022, la cual corresponde a la siguiente:
“RECOMENDACIÓN: El comité de Contratación recomienda que, las solicitudes de modificaciones contractuales realizadas deben dar cumplimiento a los tiempos de la Circular 006 de 2022, si no se da cumplimiento se realizará el trámite, pero se reportará a Control Interno Disciplinario para que realice la correspondiente investigación.”</t>
        </is>
      </c>
      <c r="AJ30" s="380" t="n">
        <v>45064</v>
      </c>
      <c r="AK30" s="627" t="inlineStr">
        <is>
          <t>Se sugiere que dentro de los Comités de Contratación se informe el incumplimiento (cuando se presenten) en la presentación de la información solicitada a los Supervisores.
NOTA: No es la labor de compras hacer la verificación de todas las actividades que deben realizar los Supervisores.
A través de SIA y SECOPII observa los Gestores responsables realizan el cargue de la información pertinente a ese contrato.
Desde la Dirección de Bienes y Servicios se deja la sugerencia de realizar videos o infografías (tipo Tipos) dirigido a los Supervisores para que se tenga un repositorio que resuelva las dudas o inquietudes que pueda presentar durante las etapas del contrato.</t>
        </is>
      </c>
      <c r="AL30" s="380" t="n">
        <v>45540</v>
      </c>
      <c r="AM30" s="806" t="inlineStr">
        <is>
          <t>la Oficina de compras en la vigencia 2024 ha realizado la actualización del procedimiento ABSP18  supervisores e interventores, igualmente se informa los ajustes de mejora continua para la gestión de las actividades en la herramienta INTEGRADOC.</t>
        </is>
      </c>
      <c r="AN30" s="628" t="n">
        <v>45726</v>
      </c>
      <c r="AO30" s="629" t="inlineStr">
        <is>
          <t>La Jefatura de la Oficina de Compras presenta evidencia del seguimiento a los procesos de contratación en su etapa poscontractual, específicamente en lo relacionado con la presentación de la documentación requerida para el cierre de cada proceso o instancia a través de la plataforma Integradoc.
Se registra la evidencia correspondiente a cada una de las instancias o trámites gestionados en este seguimiento:
Evidencia 1: PRUSUP – Proyectos finalizados y procesos en trámite de completar los documentos de supervisión.
Evidencia 2: Requerimientos dirigidos a los supervisores para el cierre del proceso, especificando los documentos o trámites pendientes que deben completarse para finalizar el proceso.
Evidencia 3: Verificación del proceso de supervisión realizado, incluyendo los requerimientos a los supervisores para el cierre del proceso y la documentación pendiente por completar.
Este seguimiento garantiza la correcta gestión y cierre de los procesos de contratación, asegurando la trazabilidad y cumplimiento de los requisitos establecidos.</t>
        </is>
      </c>
      <c r="AP30" s="628" t="n">
        <v>46182</v>
      </c>
      <c r="AQ30" s="629" t="inlineStr">
        <is>
          <t>Se evidencia que en el modulo integradoc PRUSUP, se lleva la trazabilidad por contrato supervisado, incluyendo los comentarios emitidos por parte de la oficina de compras y sus rspectivas devoluciones. Asimismo, se evidencian los informes de supervisión relacionados con cada proceso.</t>
        </is>
      </c>
      <c r="AR30" s="798" t="n"/>
      <c r="AS30" s="764" t="n"/>
      <c r="AT30" s="764" t="n"/>
      <c r="AU30" s="764" t="n"/>
      <c r="AV30" s="764" t="n"/>
      <c r="AW30" s="764" t="n"/>
      <c r="AX30" s="764" t="n"/>
      <c r="AY30" s="764" t="n"/>
      <c r="AZ30" s="764" t="n"/>
      <c r="BA30" s="764" t="n"/>
      <c r="BB30" s="764" t="n"/>
      <c r="BC30" s="764" t="n"/>
      <c r="BD30" s="764" t="n"/>
      <c r="BE30" s="764" t="n"/>
      <c r="BF30" s="563" t="n"/>
      <c r="BG30" s="556" t="n"/>
      <c r="BH30" s="764" t="n"/>
      <c r="BI30" s="764" t="n"/>
      <c r="BJ30" s="764" t="n"/>
      <c r="BK30" s="764" t="n"/>
      <c r="BL30" s="764" t="n"/>
      <c r="BM30" s="764" t="n"/>
      <c r="BN30" s="799" t="n"/>
      <c r="BO30" s="799" t="n"/>
    </row>
    <row r="31" ht="147" customHeight="1">
      <c r="D31" s="764" t="n"/>
      <c r="E31" s="595" t="inlineStr">
        <is>
          <t>A5. Carencia de una cultura de Planeación en las actividades.</t>
        </is>
      </c>
      <c r="F31" s="764" t="n"/>
      <c r="G31" s="764" t="n"/>
      <c r="H31" s="764" t="n"/>
      <c r="I31" s="764" t="n"/>
      <c r="J31" s="764" t="n"/>
      <c r="K31" s="764" t="n"/>
      <c r="L31" s="764" t="n"/>
      <c r="M31" s="764" t="n"/>
      <c r="N31" s="764" t="n"/>
      <c r="O31" s="764" t="n"/>
      <c r="P31" s="764" t="n"/>
      <c r="Q31" s="807" t="inlineStr">
        <is>
          <t>La Oficina de Compras en la etapa Contractual y postcontractual, establecen de acuerdo al procedimiento ABSP18, la revisión del cumplimiento de todas las actividades que deben desarrollar los supervisores e interventores, a través de la plataforma de Integradoc (Observaciones), en caso de retrasos se solicita por correo la ejecución de la tarea.</t>
        </is>
      </c>
      <c r="R31" s="627" t="inlineStr">
        <is>
          <t>CADA VEZ QUE SE PRESENTE LA NECESIDAD</t>
        </is>
      </c>
      <c r="S31" s="807" t="inlineStr">
        <is>
          <t>Información documentada:
Directricez para los procesos y tiempos de contratación. 
ABSP18
Manual de Contratación</t>
        </is>
      </c>
      <c r="T31" s="807" t="inlineStr">
        <is>
          <t>Reporte trazabilidad del modulo de Supervisión 
Procesos de Supervisión finalizados
Solicitudes via correo electrónico a los supervisores.</t>
        </is>
      </c>
      <c r="U31" s="627" t="inlineStr">
        <is>
          <t>CORRECTIVO</t>
        </is>
      </c>
      <c r="V31" s="627" t="inlineStr">
        <is>
          <t>MANUAL</t>
        </is>
      </c>
      <c r="W31" s="627">
        <f>IF(OR(U31="PREVENTIVO",U31="DETECTIVO"),"PROBABILIDAD",IF(U31="CORRECTIVO","IMPACTO",""))</f>
        <v/>
      </c>
      <c r="X31" s="627">
        <f>IF(AND(U31="PREVENTIVO",V31="AUTOMÁTICO"),"50%",IF(AND(U31="PREVENTIVO",V31="MANUAL"),"40%",IF(AND(U31="DETECTIVO",V31="AUTOMÁTICO"),"40%",IF(AND(U31="DETECTIVO",V31="MANUAL"),"30%",IF(AND(U31="CORRECTIVO",V31="AUTOMÁTICO"),"35%",IF(AND(U31="CORRECTIVO",V31="MANUAL"),"25%",""))))))</f>
        <v/>
      </c>
      <c r="Y31" s="598">
        <f>IFERROR(IF(AND(W30="Probabilidad",W31="Probabilidad"),(Y30-(Y30*X31)),IF(AND(W30="Impacto",W31="Probabilidad"),(Y28-(Y28*X31)),IF(W31="Impacto",Y30,""))),"")</f>
        <v/>
      </c>
      <c r="Z31" s="124">
        <f>IFERROR(IF(Y31="","",IF(Y31&lt;=0.2,"MUY BAJA",IF(Y31&lt;=0.4,"BAJA",IF(Y31&lt;=0.6,"MEDIA",IF(Y31&lt;=0.8,"ALTA",IF(Y31=1,"MUY ALTA")))))),"")</f>
        <v/>
      </c>
      <c r="AA31" s="124">
        <f>IFERROR(IF(AND(W30="Impacto",W31="Impacto"),(AA30-(AA30*X31)),IF(AND(W30="Probabilidad",W31="Impacto"),(AA28-(AA28*X31)),IF(W31="Probabilidad",AA30,""))),"")</f>
        <v/>
      </c>
      <c r="AB31" s="124">
        <f>IFERROR(IF(AA31="","",IF(AA31&lt;=0.2,"LEVE",IF(AA31&lt;=0.4,"MENOR",IF(AA31&lt;=0.6,"MODERADO",IF(AA31&lt;=0.8,"MAYOR",IF(AA31=1,"CATASTRÓFICO")))))),"")</f>
        <v/>
      </c>
      <c r="AC31" s="590">
        <f>IFERROR(IF(OR(AND(Z31="Muy Baja",AB31="Leve"),AND(Z31="Muy Baja",AB31="Menor"),AND(Z31="Baja",AB31="Leve")),"BAJO",IF(OR(AND(Z31="Muy baja",AB31="Moderado"),AND(Z31="Baja",AB31="Menor"),AND(Z31="Baja",AB31="Moderado"),AND(Z31="Media",AB31="Leve"),AND(Z31="Media",AB31="Menor"),AND(Z31="Media",AB31="Moderado"),AND(Z31="Alta",AB31="Leve"),AND(Z31="Alta",AB31="Menor")),"MODERADO",IF(OR(AND(Z31="Muy Baja",AB31="Mayor"),AND(Z31="Baja",AB31="Mayor"),AND(Z31="Media",AB31="Mayor"),AND(Z31="Alta",AB31="Moderado"),AND(Z31="Alta",AB31="Mayor"),AND(Z31="Muy Alta",AB31="Leve"),AND(Z31="Muy Alta",AB31="Menor"),AND(Z31="Muy Alta",AB31="Moderado"),AND(Z31="Muy Alta",AB31="Mayor")),"ALTO",IF(OR(AND(Z31="Muy Baja",AB31="Catastrófico"),AND(Z31="Baja",AB31="Catastrófico"),AND(Z31="Media",AB31="Catastrófico"),AND(Z31="Alta",AB31="Catastrófico"),AND(Z31="Muy Alta",AB31="Catastrófico")),"EXTREMO","")))),"")</f>
        <v/>
      </c>
      <c r="AD31" s="385" t="n">
        <v>44498</v>
      </c>
      <c r="AE31" s="595" t="inlineStr">
        <is>
          <t>Se sigue fortaleciendo la parte precontractual en la definición de estudios previos adecuados y que respondan a las necesidades de la institución</t>
        </is>
      </c>
      <c r="AF31" s="380" t="n">
        <v>44713</v>
      </c>
      <c r="AG31" s="595" t="inlineStr">
        <is>
          <t>Por plataforma pasa por revisión conjunta, la asignación del ABS se hace directamente desde la Jefatura de Compras (aviso por plataforma a cada gestor) y luego se tramita por Integradoc. 
La revisión de los procesos de Supervisión finalizados los realiza la jefatura de compras (Integradoc) posterior se hace la revisión de la revaluación de proveedores, realizado por el supervisor desde Integradoc (Profesional II de Compras).</t>
        </is>
      </c>
      <c r="AH31" s="651" t="n">
        <v>44896</v>
      </c>
      <c r="AI31" s="587" t="inlineStr">
        <is>
          <t>Se evidencia la ejecución de las revisiones por Integradoc. Se sugiere revisar los casos en donde se presenté mas demoras para tomar una referencia del porqué se presentan esas novedades.</t>
        </is>
      </c>
      <c r="AJ31" s="808" t="n">
        <v>45064</v>
      </c>
      <c r="AK31" s="764" t="n"/>
      <c r="AL31" s="764" t="n"/>
      <c r="AM31" s="797" t="n"/>
      <c r="AN31" s="628" t="n">
        <v>45726</v>
      </c>
      <c r="AO31" s="629" t="inlineStr">
        <is>
          <t>Según lo establece el procedimiento ABSP18, la revisión del cumplimiento de todas las actividades que deben desarrollar los supervisores e interventores, a través de la plataforma de Integradoc (Observaciones), La Oficina de Compras en la etapa postcontractual en caso de retrasos solicita la ejecución de la tarea. Algunos de los campos que contiene el archivo Excel suministrado corresponde al Identificador, Objeto del contrato, numero del contrato y en la Columna I se detalla el Proyecto finalizado</t>
        </is>
      </c>
      <c r="AP31" s="628" t="n">
        <v>46182</v>
      </c>
      <c r="AQ31" s="629" t="inlineStr">
        <is>
          <t>Se valida el envió de correos de solicitud de actualización por parte de la oficina de compras a los supervisores que tienen actividades vencidas, en caso de su no actualización se reitera el correo, lo anterior conforme a lo documentado en el procedimiento ABSP018.</t>
        </is>
      </c>
      <c r="AR31" s="801" t="n"/>
      <c r="AS31" s="765" t="n"/>
      <c r="AT31" s="765" t="n"/>
      <c r="AU31" s="765" t="n"/>
      <c r="AV31" s="765" t="n"/>
      <c r="AW31" s="765" t="n"/>
      <c r="AX31" s="765" t="n"/>
      <c r="AY31" s="765" t="n"/>
      <c r="AZ31" s="765" t="n"/>
      <c r="BA31" s="765" t="n"/>
      <c r="BB31" s="765" t="n"/>
      <c r="BC31" s="765" t="n"/>
      <c r="BD31" s="765" t="n"/>
      <c r="BE31" s="765" t="n"/>
      <c r="BF31" s="564" t="n"/>
      <c r="BG31" s="557" t="n"/>
      <c r="BH31" s="765" t="n"/>
      <c r="BI31" s="765" t="n"/>
      <c r="BJ31" s="765" t="n"/>
      <c r="BK31" s="765" t="n"/>
      <c r="BL31" s="765" t="n"/>
      <c r="BM31" s="765" t="n"/>
      <c r="BN31" s="802" t="n"/>
      <c r="BO31" s="802" t="n"/>
    </row>
    <row r="32" ht="147" customHeight="1">
      <c r="D32" s="765" t="n"/>
      <c r="E32" s="595" t="inlineStr">
        <is>
          <t xml:space="preserve">D9. Falta de seguimiento a la ejecución contractual por parte del supervisor. </t>
        </is>
      </c>
      <c r="F32" s="765" t="n"/>
      <c r="G32" s="765" t="n"/>
      <c r="H32" s="765" t="n"/>
      <c r="I32" s="765" t="n"/>
      <c r="J32" s="765" t="n"/>
      <c r="K32" s="765" t="n"/>
      <c r="L32" s="765" t="n"/>
      <c r="M32" s="765" t="n"/>
      <c r="N32" s="765" t="n"/>
      <c r="O32" s="765" t="n"/>
      <c r="P32" s="765" t="n"/>
      <c r="Q32" s="765" t="n"/>
      <c r="R32" s="765" t="n"/>
      <c r="S32" s="765" t="n"/>
      <c r="T32" s="765" t="n"/>
      <c r="U32" s="765" t="n"/>
      <c r="V32" s="765" t="n"/>
      <c r="W32" s="765" t="n"/>
      <c r="X32" s="765" t="n"/>
      <c r="Y32" s="765" t="n"/>
      <c r="Z32" s="765" t="n"/>
      <c r="AA32" s="765" t="n"/>
      <c r="AB32" s="765" t="n"/>
      <c r="AC32" s="800" t="n"/>
      <c r="AD32" s="392" t="n"/>
      <c r="AE32" s="595" t="n"/>
      <c r="AF32" s="380" t="n"/>
      <c r="AG32" s="384" t="n"/>
      <c r="AH32" s="628" t="inlineStr">
        <is>
          <t>N.A</t>
        </is>
      </c>
      <c r="AI32" s="567" t="inlineStr">
        <is>
          <t>N.A</t>
        </is>
      </c>
      <c r="AJ32" s="801" t="n"/>
      <c r="AK32" s="765" t="n"/>
      <c r="AL32" s="765" t="n"/>
      <c r="AM32" s="800" t="n"/>
      <c r="AN32" s="775" t="n"/>
      <c r="AO32" s="775" t="n"/>
      <c r="AP32" s="775" t="n"/>
      <c r="AQ32" s="775" t="n"/>
      <c r="AR32" s="685" t="n"/>
      <c r="AS32" s="555" t="n"/>
      <c r="AT32" s="562" t="n"/>
      <c r="AU32" s="555" t="n"/>
      <c r="AV32" s="562" t="n"/>
      <c r="AW32" s="555" t="n"/>
      <c r="AX32" s="562" t="n"/>
      <c r="AY32" s="555" t="n"/>
      <c r="AZ32" s="310" t="n"/>
      <c r="BA32" s="269" t="n"/>
      <c r="BB32" s="562" t="n"/>
      <c r="BC32" s="555" t="n"/>
      <c r="BD32" s="562" t="n"/>
      <c r="BE32" s="555" t="n"/>
      <c r="BF32" s="310" t="n"/>
      <c r="BG32" s="269" t="n"/>
      <c r="BH32" s="562" t="n"/>
      <c r="BI32" s="555" t="n"/>
      <c r="BJ32" s="562" t="n"/>
      <c r="BK32" s="555" t="n"/>
      <c r="BL32" s="562" t="n"/>
      <c r="BM32" s="555" t="n"/>
      <c r="BN32" s="670" t="n"/>
      <c r="BO32" s="682" t="n"/>
    </row>
    <row r="33" ht="144.75" customHeight="1">
      <c r="A33" s="296">
        <f>IF(OR(#REF!=0,#REF!=0),"",IF(AND(#REF!&lt;=0.2,#REF!&lt;=0.2),1,IF(AND(#REF!&lt;=0.2,#REF!&lt;=0.4),2,IF(AND(#REF!&lt;=0.2,#REF!&lt;=0.6),3,IF(AND(#REF!&lt;=0.2,#REF!&lt;=0.8),4,IF(AND(#REF!&lt;=0.2,#REF!&lt;=1),5,IF(AND(#REF!&lt;=0.4,#REF!&lt;=0.2),6,IF(AND(#REF!&lt;=0.4,#REF!&lt;=0.4),7,IF(AND(#REF!&lt;=0.4,#REF!&lt;=0.6),8,IF(AND(#REF!&lt;=0.4,#REF!&lt;=0.8),9,IF(AND(#REF!&lt;=0.4,#REF!&lt;=1),10,IF(AND(#REF!&lt;=0.6,#REF!&lt;=0.2),11,IF(AND(#REF!&lt;=0.6,#REF!&lt;=0.4),12,IF(AND(#REF!&lt;=0.6,#REF!&lt;=0.6),13,IF(AND(#REF!&lt;=0.6,#REF!&lt;=0.8),14,IF(AND(#REF!&lt;=0.6,#REF!&lt;=1),15,IF(AND(#REF!&lt;=0.8,#REF!&lt;=0.2),16,IF(AND(#REF!&lt;=0.8,#REF!&lt;=0.4),17,IF(AND(#REF!&lt;=0.8,#REF!&lt;=0.6),18,IF(AND(#REF!&lt;=0.8,#REF!&lt;=0.8),19,IF(AND(#REF!&lt;=0.8,#REF!&lt;=1),20,IF(AND(#REF!&lt;=1,#REF!&lt;=0.2),21,IF(AND(#REF!&lt;=1,#REF!&lt;=0.4),22,IF(AND(#REF!&lt;=1,#REF!&lt;=0.6),23,IF(AND(#REF!&lt;=1,#REF!&lt;=0.8),24,IF(AND(#REF!&lt;=1,#REF!&lt;=1),25,""))))))))))))))))))))))))))</f>
        <v/>
      </c>
      <c r="B33" s="296">
        <f>IF(A33="","",1/100)</f>
        <v/>
      </c>
      <c r="C33" s="296">
        <f>IFERROR(A33+B33,"")</f>
        <v/>
      </c>
      <c r="D33" s="593" t="n">
        <v>19</v>
      </c>
      <c r="E33" s="627" t="inlineStr">
        <is>
          <t>D20. Falta de verificación por parte de almacén en el proceso de disposición final de los elementos institucionales</t>
        </is>
      </c>
      <c r="F33" s="627" t="inlineStr">
        <is>
          <t>Posible afectación a la imagen institucional por falta de verificación por parte de almacén en el proceso de disposición final de los elementos institucionales y/o La información remitida por los procesos en ocasiones no cumple de manera completa, por falta de planificación causando reprocesos en las  actividades.</t>
        </is>
      </c>
      <c r="G33" s="627" t="inlineStr">
        <is>
          <t>Hallazgos reiterativos
Desgastes operativos en Almacén
Aumento del costo de la póliza de bienes patrimoniales.
Que no se haga efectiva la póliza del elemento que sufrió el siniestro</t>
        </is>
      </c>
      <c r="H33" s="627" t="inlineStr">
        <is>
          <t>EJECUCIÓN Y ADMINISTRACIÓN DE PROCESOS: Pérdidas derivadas de errores en la ejecución y administración de procesos.</t>
        </is>
      </c>
      <c r="I33" s="605" t="n">
        <v>7201</v>
      </c>
      <c r="J33" s="627" t="inlineStr">
        <is>
          <t>Elementos dados de baja en la vigencia 2025</t>
        </is>
      </c>
      <c r="K33" s="597">
        <f>IF(I33&lt;=0,"",IF(I33&lt;=2,"Muy Baja",IF(I33&lt;=30,"Baja",IF(I33&lt;=100,"Media",IF(I33&lt;=100,"Alta",IF(I33&gt;100,"Muy Alta"))))))</f>
        <v/>
      </c>
      <c r="L33" s="598">
        <f>IF(K33="","",IF(K33="Muy Baja",0.2,IF(K33="Baja",0.4,IF(K33="Media",0.6,IF(K33="Alta",0.8,IF(K33="Muy Alta",1,))))))</f>
        <v/>
      </c>
      <c r="M33" s="627" t="inlineStr">
        <is>
          <t>El riesgo afecta la imagen de la entidad con efecto publicitario sostenido a nivel de sector administrativo, nivel departamental o municipal.</t>
        </is>
      </c>
      <c r="N33" s="597">
        <f>IF(OR(M33=CRITERIOS!$C$182,M33=CRITERIOS!$D$182),"Leve",IF(OR(M33=CRITERIOS!$C$183,M33=CRITERIOS!$D$183),"Menor",IF(OR(M33=CRITERIOS!$C$184,M33=CRITERIOS!$D$184),"Moderado",IF(OR(M33=CRITERIOS!$C$185,M33=CRITERIOS!$D$185),"Mayor",IF(OR(M33=CRITERIOS!$C$186,M33=CRITERIOS!$D$186),"Catastrófico","")))))</f>
        <v/>
      </c>
      <c r="O33" s="600">
        <f>IF(N33="","",IF(N33="Leve",0.2,IF(N33="Menor",0.4,IF(N33="Moderado",0.6,IF(N33="Mayor",0.8,IF(N33="Catastrófico",1,))))))</f>
        <v/>
      </c>
      <c r="P33" s="591">
        <f>IF(OR(AND(K33="Muy Baja",N33="Leve"),AND(K33="Muy Baja",N33="Menor"),AND(K33="Baja",N33="Leve")),"BAJO",IF(OR(AND(K33="Muy baja",N33="Moderado"),AND(K33="Baja",N33="Menor"),AND(K33="Baja",N33="Moderado"),AND(K33="Media",N33="Leve"),AND(K33="Media",N33="Menor"),AND(K33="Media",N33="Moderado"),AND(K33="Alta",N33="Leve"),AND(K33="Alta",N33="Menor")),"MODERADO",IF(OR(AND(K33="Muy Baja",N33="Mayor"),AND(K33="Baja",N33="Mayor"),AND(K33="Media",N33="Mayor"),AND(K33="Alta",N33="Moderado"),AND(K33="Alta",N33="Mayor"),AND(K33="Muy Alta",N33="Leve"),AND(K33="Muy Alta",N33="Menor"),AND(K33="Muy Alta",N33="Moderado"),YQ33="Muy Alta",N33="Mayor"),"ALTO",IF(OR(AND(K33="Muy Baja",N33="Catastrófico"),AND(K33="Baja",N33="Catastrófico"),AND(K33="Media",N33="Catastrófico"),AND(K33="Alta",N33="Catastrófico"),AND(K33="Muy Alta",N33="Catastrófico")),"EXTREMO",""))))</f>
        <v/>
      </c>
      <c r="Q33" s="367" t="inlineStr">
        <is>
          <t>Los funcionarios de Almacén realizan verificación a los elementos que han sido trasladados a las respectivas bodegas, identificando si los mismos han sido dados de baja, a través del Acta que se diligencia en la plataforma de Gestasoft.</t>
        </is>
      </c>
      <c r="R33" s="627" t="inlineStr">
        <is>
          <t>CADA VEZ QUE SE PRESENTE LA NECESIDAD</t>
        </is>
      </c>
      <c r="S33" s="595" t="inlineStr">
        <is>
          <t>Acta que entrega el comité  técnico para el saneamiento de la contabilidad pública con la aprobación 
ABSP23–
Control de inventarios, traslados, devoluciones y bajas de bienes</t>
        </is>
      </c>
      <c r="T33" s="627" t="inlineStr">
        <is>
          <t>Acta   (Plataforma Gestasoft)</t>
        </is>
      </c>
      <c r="U33" s="627" t="inlineStr">
        <is>
          <t>CORRECTIVO</t>
        </is>
      </c>
      <c r="V33" s="627" t="inlineStr">
        <is>
          <t>MANUAL</t>
        </is>
      </c>
      <c r="W33" s="627">
        <f>IF(OR(U33="PREVENTIVO",U33="DETECTIVO"),"PROBABILIDAD",IF(U33="CORRECTIVO","IMPACTO",""))</f>
        <v/>
      </c>
      <c r="X33" s="627">
        <f>IF(AND(U33="PREVENTIVO",V33="AUTOMÁTICO"),"50%",IF(AND(U33="PREVENTIVO",V33="MANUAL"),"40%",IF(AND(U33="DETECTIVO",V33="AUTOMÁTICO"),"40%",IF(AND(U33="DETECTIVO",V33="MANUAL"),"30%",IF(AND(U33="CORRECTIVO",V33="AUTOMÁTICO"),"35%",IF(AND(U33="CORRECTIVO",V33="MANUAL"),"25%",""))))))</f>
        <v/>
      </c>
      <c r="Y33" s="598">
        <f>IFERROR(IF(W33="Probabilidad",(L33-(L33*X33)),IF(W33="Impacto",L33,"")),"")</f>
        <v/>
      </c>
      <c r="Z33" s="124">
        <f>IFERROR(IF(Y33="","",IF(Y33&lt;=0.2,"MUY BAJA",IF(Y33&lt;=0.4,"BAJA",IF(Y33&lt;=0.6,"MEDIA",IF(Y33&lt;=0.8,"ALTA",IF(Y33=1,"MUY ALTA")))))),"")</f>
        <v/>
      </c>
      <c r="AA33" s="124">
        <f>IFERROR(IF(W33="Impacto",(O33-(O33*X33)),IF(W33="Probabilidad",O33,"")),"")</f>
        <v/>
      </c>
      <c r="AB33" s="124">
        <f>IFERROR(IF(AA33="","",IF(AA33&lt;=0.2,"LEVE",IF(AA33&lt;=0.4,"MENOR",IF(AA33&lt;=0.6,"MODERADO",IF(AA33&lt;=0.8,"MAYOR",IF(AA33=1,"CATASTRÓFICO")))))),"")</f>
        <v/>
      </c>
      <c r="AC33" s="591">
        <f>IFERROR(IF(OR(AND(Z33="Muy Baja",AB33="Leve"),AND(Z33="Muy Baja",AB33="Menor"),AND(Z33="Baja",AB33="Leve")),"BAJO",IF(OR(AND(Z33="Muy baja",AB33="Moderado"),AND(Z33="Baja",AB33="Menor"),AND(Z33="Baja",AB33="Moderado"),AND(Z33="Media",AB33="Leve"),AND(Z33="Media",AB33="Menor"),AND(Z33="Media",AB33="Moderado"),AND(Z33="Alta",AB33="Leve"),AND(Z33="Alta",AB33="Menor")),"MODERADO",IF(OR(AND(Z33="Muy Baja",AB33="Mayor"),AND(Z33="Baja",AB33="Mayor"),AND(Z33="Media",AB33="Mayor"),AND(Z33="Alta",AB33="Moderado"),AND(Z33="Alta",AB33="Mayor"),AND(Z33="Muy Alta",AB33="Leve"),AND(Z33="Muy Alta",AB33="Menor"),AND(Z33="Muy Alta",AB33="Moderado"),AND(Z33="Muy Alta",AB33="Mayor")),"ALTO",IF(OR(AND(Z33="Muy Baja",AB33="Catastrófico"),AND(Z33="Baja",AB33="Catastrófico"),AND(Z33="Media",AB33="Catastrófico"),AND(Z33="Alta",AB33="Catastrófico"),AND(Z33="Muy Alta",AB33="Catastrófico")),"EXTREMO","")))),"")</f>
        <v/>
      </c>
      <c r="AD33" s="627" t="n"/>
      <c r="AE33" s="627" t="n"/>
      <c r="AF33" s="380" t="n">
        <v>44713</v>
      </c>
      <c r="AG33" s="595" t="inlineStr">
        <is>
          <t>No se cuenta con evidencia al ser un control nuevo. Dado control da tratamiento al Hallazgo N° 10 del Informe de Control Interno del 31/01/2022</t>
        </is>
      </c>
      <c r="AH33" s="588" t="inlineStr">
        <is>
          <t>10//11/2022</t>
        </is>
      </c>
      <c r="AI33" s="594" t="inlineStr">
        <is>
          <t>El proceso realiza la conciliación de los ABSr037 de los diferentes traslados entre dependencias y/o a la bodega de almacén con los respectivos conceptos técnicos.</t>
        </is>
      </c>
      <c r="AJ33" s="380" t="n">
        <v>45064</v>
      </c>
      <c r="AK33" s="595" t="inlineStr">
        <is>
          <t xml:space="preserve">La Oficina de Almacén confirma que se encuentra en revisión cooperativa el contrato de servicios de tercerización Banco Popular del proceso de martillo. El alcance de este contrato de intermediación para la comercialización, destrucción, desintegración y desnaturalización de los bienes y vehículos automotores dados de baja en estado de inutilización, inservibles u obsoletos pertenecientes a la Universidad de Cundinamarca. </t>
        </is>
      </c>
      <c r="AL33" s="380" t="n">
        <v>45530</v>
      </c>
      <c r="AM33" s="384" t="inlineStr">
        <is>
          <t>La oficina de Almacen realiza la gestion de acuerdo a lo aprobado en el comité  técnico para el saneamiento de la contabilidad pública, igualmente a fin de contribuir a la mejora continua realiza la verficacion de actividades del area y concluye que se debe crear una ruta para el control de los inventarios, dando como resultado la creacion en el Modelo de operacion digital gestion de bienes y servicios del Procedimiento ABSP23– Control de inventarios, traslados, devoluciones y bajas de bienes</t>
        </is>
      </c>
      <c r="AN33" s="383" t="n">
        <v>45726</v>
      </c>
      <c r="AO33" s="354" t="inlineStr">
        <is>
          <t>Se encuentra en proceso de negociacion para la contratación del proceso de martillo, con el fin de gestionar la intermediación en la comercialización, destrucción, desintegración y desnaturalización de los bienes muebles y vehículos automotores dados de baja por inutilización, inservibilidad u obsolescencia, pertenecientes a la Universidad de Cundinamarca.</t>
        </is>
      </c>
      <c r="AP33" s="628" t="n">
        <v>46125</v>
      </c>
      <c r="AQ33" s="629" t="inlineStr">
        <is>
          <t>Se evidencia documento de trabajo en formato Excel “LICENCIAS PARA BAJA”, correspondiente al mes de marzo, se ubica la placa 73872 y se realiza la verificación en el modulo repositorio de informes , al cruzar la información se evidencia relación del acta No. 09 del 27 de febrero del 2026, en el modulo almacen inventarios IG, se hace el cruce y se evidencia el articulo SERVICIO H30-00237 PROJECTO PROFESIONAL ALNG LSA 1 SERVER CAL.</t>
        </is>
      </c>
      <c r="AR33" s="582" t="n"/>
      <c r="AS33" s="507" t="n"/>
      <c r="AT33" s="561" t="n">
        <v>44795</v>
      </c>
      <c r="AU33" s="507" t="inlineStr">
        <is>
          <t>No se realiza seguimiento toda vez que el nivel del riesgo es moderado</t>
        </is>
      </c>
      <c r="AV33" s="561" t="n"/>
      <c r="AW33" s="507" t="n"/>
      <c r="AX33" s="561" t="n"/>
      <c r="AY33" s="507" t="n"/>
      <c r="AZ33" s="561" t="n">
        <v>44960</v>
      </c>
      <c r="BA33" s="507" t="inlineStr">
        <is>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Sin embargo, se recomienda a la oficina de calidad, validar el impacto establecido en el presente riesgo, “Posibilidad de que los elementos no se de baja y/o no se haya ejecutado (físicamente) la disposición final” dado que a la fecha no se han llevado a cabo los procesos de Chatarrización y martillo lo que puede con llevar a un factor de riesgo y posible proceso sancionatorio fiscal y proceso disciplinario por ser reiterativo</t>
        </is>
      </c>
      <c r="BB33" s="561" t="n"/>
      <c r="BC33" s="507" t="n"/>
      <c r="BD33" s="561" t="n"/>
      <c r="BE33" s="507" t="n"/>
      <c r="BF33" s="561" t="n">
        <v>45138</v>
      </c>
      <c r="BG33" s="507" t="inlineStr">
        <is>
          <t>a la fecha se adelanta los contratos de chatarrizacion y martillo, previendo a futuro y evidenciando no materializacion del riesgo.</t>
        </is>
      </c>
      <c r="BH33" s="561" t="n">
        <v>45400</v>
      </c>
      <c r="BI33" s="507" t="inlineStr">
        <is>
          <t xml:space="preserve">No se evidencia materialización del riesgo. </t>
        </is>
      </c>
      <c r="BJ33" s="561" t="n">
        <v>45551</v>
      </c>
      <c r="BK33" s="510" t="inlineStr">
        <is>
          <t>No se materializa el riesgo en el primer semestre 2024, sin embargo, de vigencias anteriores viene arrastrado el riesgo y se evidencia desde las actividades descritas y verificadas tal como se plasma en el informe de Bienes y Servicios 2024.</t>
        </is>
      </c>
      <c r="BL33" s="561" t="n">
        <v>45750</v>
      </c>
      <c r="BM33" s="510" t="inlineStr">
        <is>
          <t xml:space="preserve">Se materializa riego a través de los planes de mejora 959 cuenta con 5 hallazgos para la extensión Facatativá; H4 “BODEGA DE ALMACÉN: SE EVIDENCIA ELEMENTOS PARA DAR DE BAJA DEL INVENTARIO: TELEVISOR SIN PLACA, 11 EXTINTORES 19082, 47042 19066, 12 U. TONERS (4 TK477 Y 8 REF. TK6117), IMPRESORA PLACA 42922, CABINA DE SONIDO PEAVEY PLACA 454969, CABINA DE SONIDO MARCA NEO PLACA 54961 Y BASCULA CON PLACA 464338, UBICADOSEN LA BODEGA DE ALMACÉN DE LA EXTENSIÓN FACATATIVÁ COMO SE EVIDENCIA EN VISITA Y EN LAS TOMAS FOTOGRÁFICAS. BODEGA DE MANTENIMIENTO: ELEMENTOS PARA DAR DE BAJA DEL INVENTARIO: PULIDORA CON PLACA 54409, EXTINTORES CON PLACAS 19075, 47964, 47953, LOS CUALES NO ESTÁN INSTALADOS NI PRESTANDO EL SERVICIO, INCUMPLIENDO LO RELATIVO A LA SEGURIDAD Y SALUD EN EL TRABAJO.” y 960 cuenta con 3 hallazgos para la Seccional Ubaté; H3 “SE EVIDENCIA ELEMENTOS PARA DAR DE BAJA DEL INVENTARIO: CARTUCHOS TONER SAMSUNG CON PLACAS ML21033 Y ML2010, ESCOPETA CON PLACA 166127, 1 TELÉFONO, 4 PROTECTORES DE PANTALLA, 4 CAJAS DE MINI DVDS CON 16 UNIDADES Y UN COMPUTADOR. INVENTARIO GRANJA: ÍTEMS 300971, 3000972 Y 3000973, HIDRO LAVADORA KACHER, TELEVISOR 3008121, SURTIDORES, TRACTOR CON NÚMERO DE MOTOR 037384, VENTILADOR, CAMIONETA FORD RANGER CON PLACA OJ516 (VER MATERIAL FOTOGRÁFICO)”. Los cuales se encuentran en proceso de ejecución </t>
        </is>
      </c>
      <c r="BN33" s="809" t="n">
        <v>45902</v>
      </c>
      <c r="BO33" s="575" t="inlineStr">
        <is>
          <t>Se evidencia la materialización del riesgo, identificada a partir de la auditoría realizada por la Dirección de Control Interno al proceso de Bienes y Servicios. De esta actuación se derivó el Plan de Mejoramiento N° 1101, relacionado con debilidades en la gestión y control de los elementos dados de baja y en los procedimientos para su disposición final, riesgo reiterativo.</t>
        </is>
      </c>
    </row>
    <row r="34" ht="153.75" customHeight="1">
      <c r="A34" s="296" t="n"/>
      <c r="B34" s="296" t="n"/>
      <c r="C34" s="296" t="n"/>
      <c r="D34" s="764" t="n"/>
      <c r="E34" s="764" t="n"/>
      <c r="F34" s="764" t="n"/>
      <c r="G34" s="764" t="n"/>
      <c r="H34" s="764" t="n"/>
      <c r="I34" s="764" t="n"/>
      <c r="J34" s="764" t="n"/>
      <c r="K34" s="764" t="n"/>
      <c r="L34" s="764" t="n"/>
      <c r="M34" s="764" t="n"/>
      <c r="N34" s="764" t="n"/>
      <c r="O34" s="764" t="n"/>
      <c r="P34" s="764" t="n"/>
      <c r="Q34" s="367" t="inlineStr">
        <is>
          <t>El funcionario de Almacen realiza la verificación de la documentación pertinente a la baja legalizada conforme al procedimiento ABSP23.</t>
        </is>
      </c>
      <c r="R34" s="627" t="inlineStr">
        <is>
          <t>CADA VEZ QUE SE PRESENTE LA NECESIDAD</t>
        </is>
      </c>
      <c r="S34" s="595" t="inlineStr">
        <is>
          <t>ABSP23
ABSF037
Concepto Tecnico</t>
        </is>
      </c>
      <c r="T34" s="627" t="inlineStr">
        <is>
          <t>ABSr037
Concepto tecnico (Sistemas y Tecnologia o Recursos Fisicos o experto tecnico según requerimiento).</t>
        </is>
      </c>
      <c r="U34" s="627" t="inlineStr">
        <is>
          <t>DETECTIVO</t>
        </is>
      </c>
      <c r="V34" s="627" t="inlineStr">
        <is>
          <t>MANUAL</t>
        </is>
      </c>
      <c r="W34" s="627">
        <f>IF(OR(U34="PREVENTIVO",U34="DETECTIVO"),"PROBABILIDAD",IF(U34="CORRECTIVO","IMPACTO",""))</f>
        <v/>
      </c>
      <c r="X34" s="627">
        <f>IF(AND(U34="PREVENTIVO",V34="AUTOMÁTICO"),"50%",IF(AND(U34="PREVENTIVO",V34="MANUAL"),"40%",IF(AND(U34="DETECTIVO",V34="AUTOMÁTICO"),"40%",IF(AND(U34="DETECTIVO",V34="MANUAL"),"30%",IF(AND(U34="CORRECTIVO",V34="AUTOMÁTICO"),"35%",IF(AND(U34="CORRECTIVO",V34="MANUAL"),"25%",""))))))</f>
        <v/>
      </c>
      <c r="Y34" s="598">
        <f>IFERROR(IF(AND(W33="Probabilidad",W34="Probabilidad"),(Y33-(Y33*X34)),IF(W34="Probabilidad",(L33-(L33*X34)),IF(W34="Impacto",Y33,""))),"")</f>
        <v/>
      </c>
      <c r="Z34" s="124">
        <f>IFERROR(IF(Y34="","",IF(Y34&lt;=0.2,"MUY BAJA",IF(Y34&lt;=0.4,"BAJA",IF(Y34&lt;=0.6,"MEDIA",IF(Y34&lt;=0.8,"ALTA",IF(Y34=1,"MUY ALTA")))))),"")</f>
        <v/>
      </c>
      <c r="AA34" s="124">
        <f>IFERROR(IF(AND(W33="Impacto",W34="Impacto"),(AA33-(AA33*X34)),IF(W34="Impacto",(O33-(+O33*X34)),IF(W34="Probabilidad",AA33,""))),"")</f>
        <v/>
      </c>
      <c r="AB34" s="124">
        <f>IFERROR(IF(AA34="","",IF(AA34&lt;=0.2,"LEVE",IF(AA34&lt;=0.4,"MENOR",IF(AA34&lt;=0.6,"MODERADO",IF(AA34&lt;=0.8,"MAYOR",IF(AA34=1,"CATASTRÓFICO")))))),"")</f>
        <v/>
      </c>
      <c r="AC34" s="591">
        <f>IFERROR(IF(OR(AND(Z34="Muy Baja",AB34="Leve"),AND(Z34="Muy Baja",AB34="Menor"),AND(Z34="Baja",AB34="Leve")),"BAJO",IF(OR(AND(Z34="Muy baja",AB34="Moderado"),AND(Z34="Baja",AB34="Menor"),AND(Z34="Baja",AB34="Moderado"),AND(Z34="Media",AB34="Leve"),AND(Z34="Media",AB34="Menor"),AND(Z34="Media",AB34="Moderado"),AND(Z34="Alta",AB34="Leve"),AND(Z34="Alta",AB34="Menor")),"MODERADO",IF(OR(AND(Z34="Muy Baja",AB34="Mayor"),AND(Z34="Baja",AB34="Mayor"),AND(Z34="Media",AB34="Mayor"),AND(Z34="Alta",AB34="Moderado"),AND(Z34="Alta",AB34="Mayor"),AND(Z34="Muy Alta",AB34="Leve"),AND(Z34="Muy Alta",AB34="Menor"),AND(Z34="Muy Alta",AB34="Moderado"),AND(Z34="Muy Alta",AB34="Mayor")),"ALTO",IF(OR(AND(Z34="Muy Baja",AB34="Catastrófico"),AND(Z34="Baja",AB34="Catastrófico"),AND(Z34="Media",AB34="Catastrófico"),AND(Z34="Alta",AB34="Catastrófico"),AND(Z34="Muy Alta",AB34="Catastrófico")),"EXTREMO","")))),"")</f>
        <v/>
      </c>
      <c r="AD34" s="627" t="n"/>
      <c r="AE34" s="627" t="n"/>
      <c r="AF34" s="380" t="n"/>
      <c r="AG34" s="595" t="n"/>
      <c r="AH34" s="588" t="n"/>
      <c r="AI34" s="594" t="n"/>
      <c r="AJ34" s="380" t="n"/>
      <c r="AK34" s="595" t="n"/>
      <c r="AL34" s="380" t="n"/>
      <c r="AM34" s="384" t="n"/>
      <c r="AN34" s="628" t="n">
        <v>45894</v>
      </c>
      <c r="AO34" s="629" t="inlineStr">
        <is>
          <t xml:space="preserve">Se incluye control </t>
        </is>
      </c>
      <c r="AP34" s="628" t="n">
        <v>46125</v>
      </c>
      <c r="AQ34" s="629" t="inlineStr">
        <is>
          <t>Se hace seguimiento al control, de forma aleatoría se toma como muestra del proceso el activo dado de baja con placa número 75498, se evidencia solicitud de baja por parte de la Unidad de Apoyo Académico, a través de SAIA, fecha de la solicitud 17/03/2026 para el semoviente 75498, se evidencia concepto técnico agropecuario, emitido el día 18 de febrero de 2026, en el cual se relaciona el semoviente Hembra Ovina Mestiza placa 75498, se hace el cruce en el módulo de reporte, identificándose la baja del semoviente a través del Acta No. 23 del 17 de marzo de 2026.</t>
        </is>
      </c>
      <c r="AR34" s="746" t="n"/>
      <c r="AS34" s="776" t="n"/>
      <c r="AT34" s="776" t="n"/>
      <c r="AU34" s="776" t="n"/>
      <c r="AV34" s="776" t="n"/>
      <c r="AW34" s="776" t="n"/>
      <c r="AX34" s="776" t="n"/>
      <c r="AY34" s="776" t="n"/>
      <c r="AZ34" s="776" t="n"/>
      <c r="BA34" s="776" t="n"/>
      <c r="BB34" s="776" t="n"/>
      <c r="BC34" s="776" t="n"/>
      <c r="BD34" s="776" t="n"/>
      <c r="BE34" s="776" t="n"/>
      <c r="BF34" s="561" t="n"/>
      <c r="BG34" s="507" t="n"/>
      <c r="BH34" s="776" t="n"/>
      <c r="BI34" s="776" t="n"/>
      <c r="BJ34" s="776" t="n"/>
      <c r="BK34" s="776" t="n"/>
      <c r="BL34" s="776" t="n"/>
      <c r="BM34" s="776" t="n"/>
      <c r="BN34" s="810" t="n"/>
      <c r="BO34" s="810" t="n"/>
    </row>
    <row r="35" ht="203.25" customHeight="1">
      <c r="A35" s="296" t="n"/>
      <c r="B35" s="296" t="n"/>
      <c r="C35" s="296" t="n"/>
      <c r="D35" s="764" t="n"/>
      <c r="E35" s="765" t="n"/>
      <c r="F35" s="764" t="n"/>
      <c r="G35" s="764" t="n"/>
      <c r="H35" s="764" t="n"/>
      <c r="I35" s="764" t="n"/>
      <c r="J35" s="764" t="n"/>
      <c r="K35" s="764" t="n"/>
      <c r="L35" s="764" t="n"/>
      <c r="M35" s="764" t="n"/>
      <c r="N35" s="764" t="n"/>
      <c r="O35" s="764" t="n"/>
      <c r="P35" s="764" t="n"/>
      <c r="Q35" s="367" t="inlineStr">
        <is>
          <t>El jefe de Almacen realiza la toma de inventarios según cronograma proyectado por vigencia</t>
        </is>
      </c>
      <c r="R35" s="627" t="inlineStr">
        <is>
          <t>CADA VEZ QUE SE PRESENTE LA NECESIDAD</t>
        </is>
      </c>
      <c r="S35" s="595" t="inlineStr">
        <is>
          <t>ABSP23
ABSP05</t>
        </is>
      </c>
      <c r="T35" s="627" t="inlineStr">
        <is>
          <t xml:space="preserve">Cronograma Toma Inventarios </t>
        </is>
      </c>
      <c r="U35" s="627" t="inlineStr">
        <is>
          <t>DETECTIVO</t>
        </is>
      </c>
      <c r="V35" s="627" t="inlineStr">
        <is>
          <t>MANUAL</t>
        </is>
      </c>
      <c r="W35" s="627">
        <f>IF(OR(U35="PREVENTIVO",U35="DETECTIVO"),"PROBABILIDAD",IF(U35="CORRECTIVO","IMPACTO",""))</f>
        <v/>
      </c>
      <c r="X35" s="627">
        <f>IF(AND(U35="PREVENTIVO",V35="AUTOMÁTICO"),"50%",IF(AND(U35="PREVENTIVO",V35="MANUAL"),"40%",IF(AND(U35="DETECTIVO",V35="AUTOMÁTICO"),"40%",IF(AND(U35="DETECTIVO",V35="MANUAL"),"30%",IF(AND(U35="CORRECTIVO",V35="AUTOMÁTICO"),"35%",IF(AND(U35="CORRECTIVO",V35="MANUAL"),"25%",""))))))</f>
        <v/>
      </c>
      <c r="Y35" s="371">
        <f>IFERROR(IF(AND(W34="Probabilidad",W35="Probabilidad"),(Y34-(Y34*X35)),IF(AND(W34="Impacto",W35="Probabilidad"),(Y33-(Y33*X35)),IF(W35="Impacto",Y34,""))),"")</f>
        <v/>
      </c>
      <c r="Z35" s="124">
        <f>IFERROR(IF(Y35="","",IF(Y35&lt;=0.2,"MUY BAJA",IF(Y35&lt;=0.4,"BAJA",IF(Y35&lt;=0.6,"MEDIA",IF(Y35&lt;=0.8,"ALTA",IF(Y35=1,"MUY ALTA")))))),"")</f>
        <v/>
      </c>
      <c r="AA35" s="251">
        <f>IFERROR(IF(AND(W34="Impacto",W35="Impacto"),(AA34-(AA34*X35)),IF(AND(W34="Probabilidad",W35="Impacto"),(AA33-(AA33*X35)),IF(W35="Probabilidad",AA34,""))),"")</f>
        <v/>
      </c>
      <c r="AB35" s="124">
        <f>IFERROR(IF(AA35="","",IF(AA35&lt;=0.2,"LEVE",IF(AA35&lt;=0.4,"MENOR",IF(AA35&lt;=0.6,"MODERADO",IF(AA35&lt;=0.8,"MAYOR",IF(AA35=1,"CATASTRÓFICO")))))),"")</f>
        <v/>
      </c>
      <c r="AC35" s="591">
        <f>IFERROR(IF(OR(AND(Z35="Muy Baja",AB35="Leve"),AND(Z35="Muy Baja",AB35="Menor"),AND(Z35="Baja",AB35="Leve")),"BAJO",IF(OR(AND(Z35="Muy baja",AB35="Moderado"),AND(Z35="Baja",AB35="Menor"),AND(Z35="Baja",AB35="Moderado"),AND(Z35="Media",AB35="Leve"),AND(Z35="Media",AB35="Menor"),AND(Z35="Media",AB35="Moderado"),AND(Z35="Alta",AB35="Leve"),AND(Z35="Alta",AB35="Menor")),"MODERADO",IF(OR(AND(Z35="Muy Baja",AB35="Mayor"),AND(Z35="Baja",AB35="Mayor"),AND(Z35="Media",AB35="Mayor"),AND(Z35="Alta",AB35="Moderado"),AND(Z35="Alta",AB35="Mayor"),AND(Z35="Muy Alta",AB35="Leve"),AND(Z35="Muy Alta",AB35="Menor"),AND(Z35="Muy Alta",AB35="Moderado"),AND(Z35="Muy Alta",AB35="Mayor")),"ALTO",IF(OR(AND(Z35="Muy Baja",AB35="Catastrófico"),AND(Z35="Baja",AB35="Catastrófico"),AND(Z35="Media",AB35="Catastrófico"),AND(Z35="Alta",AB35="Catastrófico"),AND(Z35="Muy Alta",AB35="Catastrófico")),"EXTREMO","")))),"")</f>
        <v/>
      </c>
      <c r="AD35" s="627" t="n"/>
      <c r="AE35" s="627" t="n"/>
      <c r="AF35" s="380" t="n"/>
      <c r="AG35" s="595" t="n"/>
      <c r="AH35" s="588" t="n"/>
      <c r="AI35" s="594" t="n"/>
      <c r="AJ35" s="380" t="n"/>
      <c r="AK35" s="595" t="n"/>
      <c r="AL35" s="380" t="n"/>
      <c r="AM35" s="384" t="n"/>
      <c r="AN35" s="628" t="n">
        <v>45894</v>
      </c>
      <c r="AO35" s="629" t="inlineStr">
        <is>
          <t xml:space="preserve">Se incluye control </t>
        </is>
      </c>
      <c r="AP35" s="628" t="n">
        <v>46125</v>
      </c>
      <c r="AQ35" s="629" t="inlineStr">
        <is>
          <t>Se identifica documento “EPIR001 V8 CRONOGRAMA DE ACTIVIDADES ”, fechado del 19 de enero de 2026, se identifica como muestra la línea número 24 del cronograma, la cual relaciona que para el mes de marzo se programo el Laboratorio de Matematicas – UAA, como soporte de la visita se evidencia toma física con el formato ABSr050 y el registro ABSr139, Informe toma física de inventarios, en el cual se muestra el desarrollo de la sesión, artículos pendientes de baja o sobrantes, faltantes, observaciones y /o conclusiones. Se evidencia que no existen novedades que deban ser ajustadas por el proceso, con relación a la línea tomada como muestra.</t>
        </is>
      </c>
      <c r="AR35" s="746" t="n"/>
      <c r="AS35" s="776" t="n"/>
      <c r="AT35" s="776" t="n"/>
      <c r="AU35" s="776" t="n"/>
      <c r="AV35" s="776" t="n"/>
      <c r="AW35" s="776" t="n"/>
      <c r="AX35" s="776" t="n"/>
      <c r="AY35" s="776" t="n"/>
      <c r="AZ35" s="776" t="n"/>
      <c r="BA35" s="776" t="n"/>
      <c r="BB35" s="776" t="n"/>
      <c r="BC35" s="776" t="n"/>
      <c r="BD35" s="776" t="n"/>
      <c r="BE35" s="776" t="n"/>
      <c r="BF35" s="561" t="n"/>
      <c r="BG35" s="507" t="n"/>
      <c r="BH35" s="776" t="n"/>
      <c r="BI35" s="776" t="n"/>
      <c r="BJ35" s="776" t="n"/>
      <c r="BK35" s="776" t="n"/>
      <c r="BL35" s="776" t="n"/>
      <c r="BM35" s="776" t="n"/>
      <c r="BN35" s="810" t="n"/>
      <c r="BO35" s="810" t="n"/>
    </row>
    <row r="36" ht="176.25" customHeight="1">
      <c r="A36" s="296" t="n"/>
      <c r="B36" s="296" t="n"/>
      <c r="C36" s="296" t="n"/>
      <c r="D36" s="765" t="n"/>
      <c r="E36" s="595" t="inlineStr">
        <is>
          <t xml:space="preserve">D8. La información remitida por los procesos en ocasiones no cumple de manera completa, por falta de planificación causando reprocesos en las  actividades. </t>
        </is>
      </c>
      <c r="F36" s="765" t="n"/>
      <c r="G36" s="765" t="n"/>
      <c r="H36" s="765" t="n"/>
      <c r="I36" s="765" t="n"/>
      <c r="J36" s="765" t="n"/>
      <c r="K36" s="765" t="n"/>
      <c r="L36" s="765" t="n"/>
      <c r="M36" s="765" t="n"/>
      <c r="N36" s="765" t="n"/>
      <c r="O36" s="765" t="n"/>
      <c r="P36" s="765" t="n"/>
      <c r="Q36" s="367" t="inlineStr">
        <is>
          <t>El funcionario encargado de Almacén verifica que los inventarios a cargo de los Jefes y Directores de área contenga la información real a través de socializaciones dadas a los Jefes o Directores de área en la cual se confirman los documentos que deben diligenciar y las actividades que deben realizar para el respectivo control de sus inventarios.</t>
        </is>
      </c>
      <c r="R36" s="627" t="inlineStr">
        <is>
          <t>ANUAL</t>
        </is>
      </c>
      <c r="S36" s="595" t="inlineStr">
        <is>
          <t xml:space="preserve">ABSP23
</t>
        </is>
      </c>
      <c r="T36" s="627" t="inlineStr">
        <is>
          <t xml:space="preserve">Listados de asistencia virtual
Informe anual de capacitacion </t>
        </is>
      </c>
      <c r="U36" s="627" t="inlineStr">
        <is>
          <t>CORRECTIVO</t>
        </is>
      </c>
      <c r="V36" s="627" t="inlineStr">
        <is>
          <t>MANUAL</t>
        </is>
      </c>
      <c r="W36" s="627">
        <f>IF(OR(U36="PREVENTIVO",U36="DETECTIVO"),"PROBABILIDAD",IF(U36="CORRECTIVO","IMPACTO",""))</f>
        <v/>
      </c>
      <c r="X36" s="627">
        <f>IF(AND(U36="PREVENTIVO",V36="AUTOMÁTICO"),"50%",IF(AND(U36="PREVENTIVO",V36="MANUAL"),"40%",IF(AND(U36="DETECTIVO",V36="AUTOMÁTICO"),"40%",IF(AND(U36="DETECTIVO",V36="MANUAL"),"30%",IF(AND(U36="CORRECTIVO",V36="AUTOMÁTICO"),"35%",IF(AND(U36="CORRECTIVO",V36="MANUAL"),"25%",""))))))</f>
        <v/>
      </c>
      <c r="Y36" s="371">
        <f>IFERROR(IF(AND(W35="Probabilidad",W36="Probabilidad"),(Y35-(Y35*X36)),IF(AND(W35="Impacto",W36="Probabilidad"),(Y34-(Y34*X36)),IF(W36="Impacto",Y35,""))),"")</f>
        <v/>
      </c>
      <c r="Z36" s="124">
        <f>IFERROR(IF(Y36="","",IF(Y36&lt;=0.2,"MUY BAJA",IF(Y36&lt;=0.4,"BAJA",IF(Y36&lt;=0.6,"MEDIA",IF(Y36&lt;=0.8,"ALTA",IF(Y36=1,"MUY ALTA")))))),"")</f>
        <v/>
      </c>
      <c r="AA36" s="251">
        <f>IFERROR(IF(AND(W35="Impacto",W36="Impacto"),(AA35-(AA35*X36)),IF(AND(W35="Probabilidad",W36="Impacto"),(AA34-(AA34*X36)),IF(W36="Probabilidad",AA35,""))),"")</f>
        <v/>
      </c>
      <c r="AB36" s="124">
        <f>IFERROR(IF(AA36="","",IF(AA36&lt;=0.2,"LEVE",IF(AA36&lt;=0.4,"MENOR",IF(AA36&lt;=0.6,"MODERADO",IF(AA36&lt;=0.8,"MAYOR",IF(AA36=1,"CATASTRÓFICO")))))),"")</f>
        <v/>
      </c>
      <c r="AC36" s="591">
        <f>IFERROR(IF(OR(AND(Z36="Muy Baja",AB36="Leve"),AND(Z36="Muy Baja",AB36="Menor"),AND(Z36="Baja",AB36="Leve")),"BAJO",IF(OR(AND(Z36="Muy baja",AB36="Moderado"),AND(Z36="Baja",AB36="Menor"),AND(Z36="Baja",AB36="Moderado"),AND(Z36="Media",AB36="Leve"),AND(Z36="Media",AB36="Menor"),AND(Z36="Media",AB36="Moderado"),AND(Z36="Alta",AB36="Leve"),AND(Z36="Alta",AB36="Menor")),"MODERADO",IF(OR(AND(Z36="Muy Baja",AB36="Mayor"),AND(Z36="Baja",AB36="Mayor"),AND(Z36="Media",AB36="Mayor"),AND(Z36="Alta",AB36="Moderado"),AND(Z36="Alta",AB36="Mayor"),AND(Z36="Muy Alta",AB36="Leve"),AND(Z36="Muy Alta",AB36="Menor"),AND(Z36="Muy Alta",AB36="Moderado"),AND(Z36="Muy Alta",AB36="Mayor")),"ALTO",IF(OR(AND(Z36="Muy Baja",AB36="Catastrófico"),AND(Z36="Baja",AB36="Catastrófico"),AND(Z36="Media",AB36="Catastrófico"),AND(Z36="Alta",AB36="Catastrófico"),AND(Z36="Muy Alta",AB36="Catastrófico")),"EXTREMO","")))),"")</f>
        <v/>
      </c>
      <c r="AD36" s="627" t="n"/>
      <c r="AE36" s="627" t="n"/>
      <c r="AF36" s="380" t="n"/>
      <c r="AG36" s="595" t="n"/>
      <c r="AH36" s="588" t="inlineStr">
        <is>
          <t>N.A</t>
        </is>
      </c>
      <c r="AI36" s="588" t="inlineStr">
        <is>
          <t>N.A</t>
        </is>
      </c>
      <c r="AJ36" s="380" t="n">
        <v>45064</v>
      </c>
      <c r="AK36" s="595" t="inlineStr">
        <is>
          <t>La Oficina de Almacén realizó la socialización del manejo de inventarios al proceso de apoyo académico el pasado 4 de mayo.</t>
        </is>
      </c>
      <c r="AL36" s="380" t="n">
        <v>45530</v>
      </c>
      <c r="AM36" s="595" t="inlineStr">
        <is>
          <t xml:space="preserve">se realiza desde la oficina de almacen la socializacion del cronograma para la toma de inventarios fisicos </t>
        </is>
      </c>
      <c r="AN36" s="383" t="n">
        <v>45726</v>
      </c>
      <c r="AO36" s="354" t="inlineStr">
        <is>
          <t>La Oficina de Almacén realizó la socialización sobre el manejo de inventarios, según el Registro de Asistencia ESGr015 de fecha 12 de marzo de 2025, el cual ha sido verificado.</t>
        </is>
      </c>
      <c r="AP36" s="628" t="n">
        <v>46125</v>
      </c>
      <c r="AQ36" s="354" t="inlineStr">
        <is>
          <t>La Frecuencia de medición del control es anual, su seguimiento se realizará durante el segundo semestre.</t>
        </is>
      </c>
      <c r="AR36" s="749" t="n"/>
      <c r="AS36" s="775" t="n"/>
      <c r="AT36" s="775" t="n"/>
      <c r="AU36" s="775" t="n"/>
      <c r="AV36" s="775" t="n"/>
      <c r="AW36" s="775" t="n"/>
      <c r="AX36" s="775" t="n"/>
      <c r="AY36" s="775" t="n"/>
      <c r="AZ36" s="775" t="n"/>
      <c r="BA36" s="775" t="n"/>
      <c r="BB36" s="775" t="n"/>
      <c r="BC36" s="775" t="n"/>
      <c r="BD36" s="775" t="n"/>
      <c r="BE36" s="775" t="n"/>
      <c r="BF36" s="561" t="n"/>
      <c r="BG36" s="507" t="n"/>
      <c r="BH36" s="775" t="n"/>
      <c r="BI36" s="775" t="n"/>
      <c r="BJ36" s="775" t="n"/>
      <c r="BK36" s="775" t="n"/>
      <c r="BL36" s="775" t="n"/>
      <c r="BM36" s="775" t="n"/>
      <c r="BN36" s="811" t="n"/>
      <c r="BO36" s="811" t="n"/>
    </row>
    <row r="37" ht="336.75" customHeight="1">
      <c r="A37" s="296">
        <f>IF(OR(#REF!=0,#REF!=0),"",IF(AND(#REF!&lt;=0.2,#REF!&lt;=0.2),1,IF(AND(#REF!&lt;=0.2,#REF!&lt;=0.4),2,IF(AND(#REF!&lt;=0.2,#REF!&lt;=0.6),3,IF(AND(#REF!&lt;=0.2,#REF!&lt;=0.8),4,IF(AND(#REF!&lt;=0.2,#REF!&lt;=1),5,IF(AND(#REF!&lt;=0.4,#REF!&lt;=0.2),6,IF(AND(#REF!&lt;=0.4,#REF!&lt;=0.4),7,IF(AND(#REF!&lt;=0.4,#REF!&lt;=0.6),8,IF(AND(#REF!&lt;=0.4,#REF!&lt;=0.8),9,IF(AND(#REF!&lt;=0.4,#REF!&lt;=1),10,IF(AND(#REF!&lt;=0.6,#REF!&lt;=0.2),11,IF(AND(#REF!&lt;=0.6,#REF!&lt;=0.4),12,IF(AND(#REF!&lt;=0.6,#REF!&lt;=0.6),13,IF(AND(#REF!&lt;=0.6,#REF!&lt;=0.8),14,IF(AND(#REF!&lt;=0.6,#REF!&lt;=1),15,IF(AND(#REF!&lt;=0.8,#REF!&lt;=0.2),16,IF(AND(#REF!&lt;=0.8,#REF!&lt;=0.4),17,IF(AND(#REF!&lt;=0.8,#REF!&lt;=0.6),18,IF(AND(#REF!&lt;=0.8,#REF!&lt;=0.8),19,IF(AND(#REF!&lt;=0.8,#REF!&lt;=1),20,IF(AND(#REF!&lt;=1,#REF!&lt;=0.2),21,IF(AND(#REF!&lt;=1,#REF!&lt;=0.4),22,IF(AND(#REF!&lt;=1,#REF!&lt;=0.6),23,IF(AND(#REF!&lt;=1,#REF!&lt;=0.8),24,IF(AND(#REF!&lt;=1,#REF!&lt;=1),25,""))))))))))))))))))))))))))</f>
        <v/>
      </c>
      <c r="B37" s="296">
        <f>IF(A37="","",1/100)</f>
        <v/>
      </c>
      <c r="C37" s="296">
        <f>IFERROR(A37+B37,"")</f>
        <v/>
      </c>
      <c r="D37" s="593" t="n">
        <v>20</v>
      </c>
      <c r="E37" s="627" t="inlineStr">
        <is>
          <t>D21. Fallas en la verificación de los elementos a entregar a cargo de un funcionario que quiera entregar los mismos</t>
        </is>
      </c>
      <c r="F37" s="627" t="inlineStr">
        <is>
          <t xml:space="preserve">Posible afectación a los activos, por el no reporte de siniestros debido a falta de control por parte de los procesos sobre los bienes que administra y custodia. </t>
        </is>
      </c>
      <c r="G37" s="627" t="inlineStr">
        <is>
          <t>No pago de la indemnización por parte de la aseguradora
Detrimento patrimonial</t>
        </is>
      </c>
      <c r="H37" s="627" t="inlineStr">
        <is>
          <t>EJECUCIÓN Y ADMINISTRACIÓN DE PROCESOS: Pérdidas derivadas de errores en la ejecución y administración de procesos.</t>
        </is>
      </c>
      <c r="I37" s="605" t="n">
        <v>11</v>
      </c>
      <c r="J37" s="627" t="inlineStr">
        <is>
          <t>El número de reportes que se generaron a la aseguradora en la vigencia 2025</t>
        </is>
      </c>
      <c r="K37" s="597">
        <f>IF(I37&lt;=0,"",IF(I37&lt;=2,"Muy Baja",IF(I37&lt;=10,"Baja",IF(I37&lt;=30,"Media",IF(I37&lt;=100,"Alta",IF(I37&gt;100,"Muy Alta"))))))</f>
        <v/>
      </c>
      <c r="L37" s="598">
        <f>IF(K37="","",IF(K37="Muy Baja",0.2,IF(K37="Baja",0.4,IF(K37="Media",0.6,IF(K37="Alta",0.8,IF(K37="Muy Alta",1,))))))</f>
        <v/>
      </c>
      <c r="M37" s="627" t="inlineStr">
        <is>
          <t>El riesgo afecta la imagen de la entidad con efecto publicitario sostenido a nivel de sector administrativo, nivel departamental o municipal.</t>
        </is>
      </c>
      <c r="N37" s="597">
        <f>IF(OR(M37=CRITERIOS!$C$182,M37=CRITERIOS!$D$182),"Leve",IF(OR(M37=CRITERIOS!$C$183,M37=CRITERIOS!$D$183),"Menor",IF(OR(M37=CRITERIOS!$C$184,M37=CRITERIOS!$D$184),"Moderado",IF(OR(M37=CRITERIOS!$C$185,M37=CRITERIOS!$D$185),"Mayor",IF(OR(M37=CRITERIOS!$C$186,M37=CRITERIOS!$D$186),"Catastrófico","")))))</f>
        <v/>
      </c>
      <c r="O37" s="600">
        <f>IF(N37="","",IF(N37="Leve",0.2,IF(N37="Menor",0.4,IF(N37="Moderado",0.6,IF(N37="Mayor",0.8,IF(N37="Catastrófico",1,))))))</f>
        <v/>
      </c>
      <c r="P37" s="591">
        <f>IF(OR(AND(K37="Muy Baja",N37="Leve"),AND(K37="Muy Baja",N37="Menor"),AND(K37="Baja",N37="Leve")),"BAJO",IF(OR(AND(K37="Muy baja",N37="Moderado"),AND(K37="Baja",N37="Menor"),AND(K37="Baja",N37="Moderado"),AND(K37="Media",N37="Leve"),AND(K37="Media",N37="Menor"),AND(K37="Media",N37="Moderado"),AND(K37="Alta",N37="Leve"),AND(K37="Alta",N37="Menor")),"MODERADO",IF(OR(AND(K37="Muy Baja",N37="Mayor"),AND(K37="Baja",N37="Mayor"),AND(K37="Media",N37="Mayor"),AND(K37="Alta",N37="Moderado"),AND(K37="Alta",N37="Mayor"),AND(K37="Muy Alta",N37="Leve"),AND(K37="Muy Alta",N37="Menor"),AND(K37="Muy Alta",N37="Moderado"),YQ37="Muy Alta",N37="Mayor"),"ALTO",IF(OR(AND(K37="Muy Baja",N37="Catastrófico"),AND(K37="Baja",N37="Catastrófico"),AND(K37="Media",N37="Catastrófico"),AND(K37="Alta",N37="Catastrófico"),AND(K37="Muy Alta",N37="Catastrófico")),"EXTREMO",""))))</f>
        <v/>
      </c>
      <c r="Q37" s="595" t="inlineStr">
        <is>
          <t>Funcionario designado por la jefatura de almacén, valida los faltantes en los inventarios a través de: 
1. Toma física de inventarios.
2. Reporte de pérdidas o siniestros por parte de las diferentes dependencias de la universidad.</t>
        </is>
      </c>
      <c r="R37" s="627" t="inlineStr">
        <is>
          <t>CADA VEZ QUE SE PRESENTE LA NECESIDAD</t>
        </is>
      </c>
      <c r="S37" s="595" t="inlineStr">
        <is>
          <t>Procedimiento  ABSP19 Siniestros.</t>
        </is>
      </c>
      <c r="T37" s="595" t="inlineStr">
        <is>
          <t>Reporte de perdidas o siniestros a través del aplicativo integradoc.
Correos enviados a la aseguradora con los soportes allegados por los funcionarios que reportaron el siniestro.</t>
        </is>
      </c>
      <c r="U37" s="627" t="inlineStr">
        <is>
          <t>CORRECTIVO</t>
        </is>
      </c>
      <c r="V37" s="627" t="inlineStr">
        <is>
          <t>MANUAL</t>
        </is>
      </c>
      <c r="W37" s="627">
        <f>IF(OR(U37="PREVENTIVO",U37="DETECTIVO"),"PROBABILIDAD",IF(U37="CORRECTIVO","IMPACTO",""))</f>
        <v/>
      </c>
      <c r="X37" s="627">
        <f>IF(AND(U37="PREVENTIVO",V37="AUTOMÁTICO"),"50%",IF(AND(U37="PREVENTIVO",V37="MANUAL"),"40%",IF(AND(U37="DETECTIVO",V37="AUTOMÁTICO"),"40%",IF(AND(U37="DETECTIVO",V37="MANUAL"),"30%",IF(AND(U37="CORRECTIVO",V37="AUTOMÁTICO"),"35%",IF(AND(U37="CORRECTIVO",V37="MANUAL"),"25%",""))))))</f>
        <v/>
      </c>
      <c r="Y37" s="598">
        <f>IFERROR(IF(W37="Probabilidad",(L37-(L37*X37)),IF(W37="Impacto",L37,"")),"")</f>
        <v/>
      </c>
      <c r="Z37" s="124">
        <f>IFERROR(IF(Y37="","",IF(Y37&lt;=0.2,"MUY BAJA",IF(Y37&lt;=0.4,"BAJA",IF(Y37&lt;=0.6,"MEDIA",IF(Y37&lt;=0.8,"ALTA",IF(Y37=1,"MUY ALTA")))))),"")</f>
        <v/>
      </c>
      <c r="AA37" s="124">
        <f>IFERROR(IF(W37="Impacto",(O37-(O37*X37)),IF(W37="Probabilidad",O37,"")),"")</f>
        <v/>
      </c>
      <c r="AB37" s="124">
        <f>IFERROR(IF(AA37="","",IF(AA37&lt;=0.2,"LEVE",IF(AA37&lt;=0.4,"MENOR",IF(AA37&lt;=0.6,"MODERADO",IF(AA37&lt;=0.8,"MAYOR",IF(AA37=1,"CATASTRÓFICO")))))),"")</f>
        <v/>
      </c>
      <c r="AC37" s="591">
        <f>IFERROR(IF(OR(AND(Z37="Muy Baja",AB37="Leve"),AND(Z37="Muy Baja",AB37="Menor"),AND(Z37="Baja",AB37="Leve")),"BAJO",IF(OR(AND(Z37="Muy baja",AB37="Moderado"),AND(Z37="Baja",AB37="Menor"),AND(Z37="Baja",AB37="Moderado"),AND(Z37="Media",AB37="Leve"),AND(Z37="Media",AB37="Menor"),AND(Z37="Media",AB37="Moderado"),AND(Z37="Alta",AB37="Leve"),AND(Z37="Alta",AB37="Menor")),"MODERADO",IF(OR(AND(Z37="Muy Baja",AB37="Mayor"),AND(Z37="Baja",AB37="Mayor"),AND(Z37="Media",AB37="Mayor"),AND(Z37="Alta",AB37="Moderado"),AND(Z37="Alta",AB37="Mayor"),AND(Z37="Muy Alta",AB37="Leve"),AND(Z37="Muy Alta",AB37="Menor"),AND(Z37="Muy Alta",AB37="Moderado"),AND(Z37="Muy Alta",AB37="Mayor")),"ALTO",IF(OR(AND(Z37="Muy Baja",AB37="Catastrófico"),AND(Z37="Baja",AB37="Catastrófico"),AND(Z37="Media",AB37="Catastrófico"),AND(Z37="Alta",AB37="Catastrófico"),AND(Z37="Muy Alta",AB37="Catastrófico")),"EXTREMO","")))),"")</f>
        <v/>
      </c>
      <c r="AD37" s="627" t="n"/>
      <c r="AE37" s="627" t="n"/>
      <c r="AF37" s="380" t="n">
        <v>44713</v>
      </c>
      <c r="AG37" s="595" t="inlineStr">
        <is>
          <t>No se cuenta con evidencia al ser un control nuevo. Dado control da tratamiento al Hallazgo No. 13 del Informe de Control Interno del 31/01/2022</t>
        </is>
      </c>
      <c r="AH37" s="380" t="n">
        <v>44875</v>
      </c>
      <c r="AI37" s="595" t="inlineStr">
        <is>
          <t>El proceso evidencia los reportes de siniestralidad de los elementos a segundo semestre del 2022.</t>
        </is>
      </c>
      <c r="AJ37" s="380" t="n">
        <v>45064</v>
      </c>
      <c r="AK37" s="595" t="inlineStr">
        <is>
          <t>A la fecha de los 19 siniestros reportados en el 2022, 16 se encuentran pagadas las 3 faltantes presentan las siguientes novedades:
1 Por falta de denuncio. (soportes de la recuperación del bien: reposición con las mismas o mejores características) indemnización económica por parte del funcionario o estudiante y la otra es la indemnización por parte de la aseguradora. Pero presentando el debido soporte (denuncia). 
1 por falta de concepto del Comité Jurídico
1 se encuentra en revisión de documentos por parte de la aseguradora</t>
        </is>
      </c>
      <c r="AL37" s="380" t="n">
        <v>45530</v>
      </c>
      <c r="AM37" s="384" t="inlineStr">
        <is>
          <t xml:space="preserve">a la fecha no se reportan siniestros </t>
        </is>
      </c>
      <c r="AN37" s="383" t="n">
        <v>45726</v>
      </c>
      <c r="AO37" s="354" t="inlineStr">
        <is>
          <t>Desde el 24 de agosto de 2024 hasta la fecha, no se han reportado siniestros.</t>
        </is>
      </c>
      <c r="AP37" s="628" t="n">
        <v>46125</v>
      </c>
      <c r="AQ37" s="354" t="inlineStr">
        <is>
          <t>Se evidencia la existencia de un documento interno de seguimiento a reportes de siniestro denominado “SINIESTROS 2025 – UDEC”, en el cual se identifica el bien con placa 55546 – Cámara Fotográfica Nikon. Así mismo, en la herramienta IntegradoC se registra el siniestro con identificador SIN-31, reportado el 26 de noviembre de 2025.
Posteriormente, se evidencia respuesta negativa por parte de la aseguradora mediante el documento “HDI Seguros”, fechado el 18 de diciembre de 2025, en el cual se indica que el hecho corresponde a una “desaparición misteriosa”, razón por la cual no se reconoce el pago del siniestro.
No obstante, se evidencia una nueva solicitud de reconsideración del caso realizada por el Almacén, para la cual se remitió soporte consistente en un pantallazo de la cláusula correspondiente de la aseguradora. Actualmente, el Almacén se encuentra en etapa de consolidación de evidencias adicionales, con el fin de sustentar la reclamación y lograr el reconocimiento del pago por parte de la aseguradora.</t>
        </is>
      </c>
      <c r="AR37" s="582" t="n"/>
      <c r="AS37" s="507" t="n"/>
      <c r="AT37" s="561" t="n">
        <v>44795</v>
      </c>
      <c r="AU37" s="507" t="inlineStr">
        <is>
          <t>No se realiza seguimiento toda vez que el nivel del riesgo es moderado</t>
        </is>
      </c>
      <c r="AV37" s="561" t="n"/>
      <c r="AW37" s="507" t="n"/>
      <c r="AX37" s="561" t="n"/>
      <c r="AY37" s="507" t="n"/>
      <c r="AZ37" s="561" t="n">
        <v>44960</v>
      </c>
      <c r="BA37" s="507" t="inlineStr">
        <is>
          <t>No se realiza seguimiento toda vez que el nivel del riesgo es moderado</t>
        </is>
      </c>
      <c r="BB37" s="561" t="n"/>
      <c r="BC37" s="507" t="n"/>
      <c r="BD37" s="561" t="n"/>
      <c r="BE37" s="507" t="n"/>
      <c r="BF37" s="561" t="n"/>
      <c r="BG37" s="507" t="n"/>
      <c r="BH37" s="561" t="n">
        <v>45400</v>
      </c>
      <c r="BI37" s="507" t="inlineStr">
        <is>
          <t xml:space="preserve">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 </t>
        </is>
      </c>
      <c r="BJ37" s="561" t="n">
        <v>45551</v>
      </c>
      <c r="BK37" s="510" t="inlineStr">
        <is>
          <t>No Se materializa el riesgo en el primer semestre 2024, realizan reportes y recuperación de elementos de siniestro ante las instancias pertinentes.</t>
        </is>
      </c>
      <c r="BL37" s="561" t="n">
        <v>45750</v>
      </c>
      <c r="BM37" s="510" t="inlineStr">
        <is>
          <t xml:space="preserve">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 </t>
        </is>
      </c>
      <c r="BN37" s="809" t="n">
        <v>45902</v>
      </c>
      <c r="BO37" s="576" t="inlineStr">
        <is>
          <t xml:space="preserve">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 </t>
        </is>
      </c>
    </row>
    <row r="38" ht="135" customHeight="1">
      <c r="A38" s="296" t="n"/>
      <c r="B38" s="296" t="n"/>
      <c r="C38" s="296" t="n"/>
      <c r="D38" s="765" t="n"/>
      <c r="E38" s="765" t="n"/>
      <c r="F38" s="765" t="n"/>
      <c r="G38" s="765" t="n"/>
      <c r="H38" s="765" t="n"/>
      <c r="I38" s="765" t="n"/>
      <c r="J38" s="765" t="n"/>
      <c r="K38" s="765" t="n"/>
      <c r="L38" s="765" t="n"/>
      <c r="M38" s="765" t="n"/>
      <c r="N38" s="765" t="n"/>
      <c r="O38" s="765" t="n"/>
      <c r="P38" s="765" t="n"/>
      <c r="Q38" s="595" t="inlineStr">
        <is>
          <t>El funcionario asignado de la Oficina de Almacén, valida el reporte por parte del proceso que requiere realizar la devolución de bienes a Almacén, bajas o traslado entre dependencias, a través del diligenciamiento del formato ABSF037, debidamente formalizado (firmado por los participantes de la actividad).</t>
        </is>
      </c>
      <c r="R38" s="627" t="inlineStr">
        <is>
          <t>CADA VEZ QUE SE PRESENTE LA NECESIDAD</t>
        </is>
      </c>
      <c r="S38" s="627" t="inlineStr">
        <is>
          <t>ABSF037</t>
        </is>
      </c>
      <c r="T38" s="627" t="inlineStr">
        <is>
          <t>ABSr037</t>
        </is>
      </c>
      <c r="U38" s="627" t="inlineStr">
        <is>
          <t>CORRECTIVO</t>
        </is>
      </c>
      <c r="V38" s="627" t="inlineStr">
        <is>
          <t>MANUAL</t>
        </is>
      </c>
      <c r="W38" s="627">
        <f>IF(OR(U38="PREVENTIVO",U38="DETECTIVO"),"PROBABILIDAD",IF(U38="CORRECTIVO","IMPACTO",""))</f>
        <v/>
      </c>
      <c r="X38" s="627">
        <f>IF(AND(U38="PREVENTIVO",V38="AUTOMÁTICO"),"50%",IF(AND(U38="PREVENTIVO",V38="MANUAL"),"40%",IF(AND(U38="DETECTIVO",V38="AUTOMÁTICO"),"40%",IF(AND(U38="DETECTIVO",V38="MANUAL"),"30%",IF(AND(U38="CORRECTIVO",V38="AUTOMÁTICO"),"35%",IF(AND(U38="CORRECTIVO",V38="MANUAL"),"25%",""))))))</f>
        <v/>
      </c>
      <c r="Y38" s="598">
        <f>IFERROR(IF(AND(W37="Probabilidad",W38="Probabilidad"),(Y37-(Y37*X38)),IF(W38="Probabilidad",(L37-(L37*X38)),IF(W38="Impacto",Y37,""))),"")</f>
        <v/>
      </c>
      <c r="Z38" s="124">
        <f>IFERROR(IF(Y38="","",IF(Y38&lt;=0.2,"MUY BAJA",IF(Y38&lt;=0.4,"BAJA",IF(Y38&lt;=0.6,"MEDIA",IF(Y38&lt;=0.8,"ALTA",IF(Y38=1,"MUY ALTA")))))),"")</f>
        <v/>
      </c>
      <c r="AA38" s="124">
        <f>IFERROR(IF(AND(W37="Impacto",W38="Impacto"),(AA37-(AA37*X38)),IF(W38="Impacto",(O37-(+O37*X38)),IF(W38="Probabilidad",AA37,""))),"")</f>
        <v/>
      </c>
      <c r="AB38" s="124">
        <f>IFERROR(IF(AA38="","",IF(AA38&lt;=0.2,"LEVE",IF(AA38&lt;=0.4,"MENOR",IF(AA38&lt;=0.6,"MODERADO",IF(AA38&lt;=0.8,"MAYOR",IF(AA38=1,"CATASTRÓFICO")))))),"")</f>
        <v/>
      </c>
      <c r="AC38" s="591">
        <f>IFERROR(IF(OR(AND(Z38="Muy Baja",AB38="Leve"),AND(Z38="Muy Baja",AB38="Menor"),AND(Z38="Baja",AB38="Leve")),"BAJO",IF(OR(AND(Z38="Muy baja",AB38="Moderado"),AND(Z38="Baja",AB38="Menor"),AND(Z38="Baja",AB38="Moderado"),AND(Z38="Media",AB38="Leve"),AND(Z38="Media",AB38="Menor"),AND(Z38="Media",AB38="Moderado"),AND(Z38="Alta",AB38="Leve"),AND(Z38="Alta",AB38="Menor")),"MODERADO",IF(OR(AND(Z38="Muy Baja",AB38="Mayor"),AND(Z38="Baja",AB38="Mayor"),AND(Z38="Media",AB38="Mayor"),AND(Z38="Alta",AB38="Moderado"),AND(Z38="Alta",AB38="Mayor"),AND(Z38="Muy Alta",AB38="Leve"),AND(Z38="Muy Alta",AB38="Menor"),AND(Z38="Muy Alta",AB38="Moderado"),AND(Z38="Muy Alta",AB38="Mayor")),"ALTO",IF(OR(AND(Z38="Muy Baja",AB38="Catastrófico"),AND(Z38="Baja",AB38="Catastrófico"),AND(Z38="Media",AB38="Catastrófico"),AND(Z38="Alta",AB38="Catastrófico"),AND(Z38="Muy Alta",AB38="Catastrófico")),"EXTREMO","")))),"")</f>
        <v/>
      </c>
      <c r="AD38" s="627" t="n"/>
      <c r="AE38" s="627" t="n"/>
      <c r="AF38" s="380" t="n"/>
      <c r="AG38" s="595" t="n"/>
      <c r="AH38" s="380" t="inlineStr">
        <is>
          <t>N.A</t>
        </is>
      </c>
      <c r="AI38" s="595" t="inlineStr">
        <is>
          <t>N.A</t>
        </is>
      </c>
      <c r="AJ38" s="380" t="n">
        <v>45064</v>
      </c>
      <c r="AK38" s="595" t="inlineStr">
        <is>
          <t>Actualmente la oficina de Almacén verifica el debido diligenciamiento y formalización del formato ABSF037, sin esta condición no se realiza el traslado solicitado por el área o dependencia.</t>
        </is>
      </c>
      <c r="AL38" s="380" t="n">
        <v>45530</v>
      </c>
      <c r="AM38" s="595" t="inlineStr">
        <is>
          <t>se continua con la verificaciòn por parte de la oficina de Almacén del correcto diligenciamiento y formalización del formato ABSF037, sin esta condición no se realiza el traslado solicitado por el área o dependencia.</t>
        </is>
      </c>
      <c r="AN38" s="383" t="n">
        <v>45726</v>
      </c>
      <c r="AO38" s="354" t="inlineStr">
        <is>
          <t>se continua con la verificaciòn por parte de la oficina de Almacén del correcto diligenciamiento y formalización del formato ABSF037, sin esta condición no se realiza el traslado solicitado por el área o dependencia. Evidencia radicada a la oficina de almacen 12 de marzo de 2025</t>
        </is>
      </c>
      <c r="AP38" s="628" t="n">
        <v>46125</v>
      </c>
      <c r="AQ38" s="354" t="inlineStr">
        <is>
          <t>Se evidencia “ABSr037 - DEVOLUCIÓN DE BIENES AL ALMACÉN, BAJAS O TRASLADO ENTRE DEPENDENCIAS”, emitido por parte de la Unidad de Apoyo Académico, en el cual solicitan traslado del elemento 45262, Televisor Panasonic, se verifica la ubicación del activo, a través del modulo “ACTIVOS FIJOS” el cual se encuentra en el Bloque B, lo que corresponde a la solicitud de traslado. El traslado es el número 2064.</t>
        </is>
      </c>
      <c r="AR38" s="749" t="n"/>
      <c r="AS38" s="775" t="n"/>
      <c r="AT38" s="775" t="n"/>
      <c r="AU38" s="775" t="n"/>
      <c r="AV38" s="775" t="n"/>
      <c r="AW38" s="775" t="n"/>
      <c r="AX38" s="775" t="n"/>
      <c r="AY38" s="775" t="n"/>
      <c r="AZ38" s="775" t="n"/>
      <c r="BA38" s="775" t="n"/>
      <c r="BB38" s="775" t="n"/>
      <c r="BC38" s="775" t="n"/>
      <c r="BD38" s="775" t="n"/>
      <c r="BE38" s="775" t="n"/>
      <c r="BF38" s="561" t="n"/>
      <c r="BG38" s="507" t="n"/>
      <c r="BH38" s="775" t="n"/>
      <c r="BI38" s="775" t="n"/>
      <c r="BJ38" s="775" t="n"/>
      <c r="BK38" s="775" t="n"/>
      <c r="BL38" s="775" t="n"/>
      <c r="BM38" s="775" t="n"/>
      <c r="BN38" s="811" t="n"/>
      <c r="BO38" s="811" t="n"/>
    </row>
    <row r="39" ht="225.75" customHeight="1">
      <c r="A39" s="296">
        <f>IF(OR(#REF!=0,#REF!=0),"",IF(AND(#REF!&lt;=0.2,#REF!&lt;=0.2),1,IF(AND(#REF!&lt;=0.2,#REF!&lt;=0.4),2,IF(AND(#REF!&lt;=0.2,#REF!&lt;=0.6),3,IF(AND(#REF!&lt;=0.2,#REF!&lt;=0.8),4,IF(AND(#REF!&lt;=0.2,#REF!&lt;=1),5,IF(AND(#REF!&lt;=0.4,#REF!&lt;=0.2),6,IF(AND(#REF!&lt;=0.4,#REF!&lt;=0.4),7,IF(AND(#REF!&lt;=0.4,#REF!&lt;=0.6),8,IF(AND(#REF!&lt;=0.4,#REF!&lt;=0.8),9,IF(AND(#REF!&lt;=0.4,#REF!&lt;=1),10,IF(AND(#REF!&lt;=0.6,#REF!&lt;=0.2),11,IF(AND(#REF!&lt;=0.6,#REF!&lt;=0.4),12,IF(AND(#REF!&lt;=0.6,#REF!&lt;=0.6),13,IF(AND(#REF!&lt;=0.6,#REF!&lt;=0.8),14,IF(AND(#REF!&lt;=0.6,#REF!&lt;=1),15,IF(AND(#REF!&lt;=0.8,#REF!&lt;=0.2),16,IF(AND(#REF!&lt;=0.8,#REF!&lt;=0.4),17,IF(AND(#REF!&lt;=0.8,#REF!&lt;=0.6),18,IF(AND(#REF!&lt;=0.8,#REF!&lt;=0.8),19,IF(AND(#REF!&lt;=0.8,#REF!&lt;=1),20,IF(AND(#REF!&lt;=1,#REF!&lt;=0.2),21,IF(AND(#REF!&lt;=1,#REF!&lt;=0.4),22,IF(AND(#REF!&lt;=1,#REF!&lt;=0.6),23,IF(AND(#REF!&lt;=1,#REF!&lt;=0.8),24,IF(AND(#REF!&lt;=1,#REF!&lt;=1),25,""))))))))))))))))))))))))))</f>
        <v/>
      </c>
      <c r="B39" s="296">
        <f>IF(A39="","",1/100)</f>
        <v/>
      </c>
      <c r="C39" s="296">
        <f>IFERROR(A39+B39,"")</f>
        <v/>
      </c>
      <c r="D39" s="622" t="n">
        <v>21</v>
      </c>
      <c r="E39" s="355" t="inlineStr">
        <is>
          <t xml:space="preserve">D4. Desconocimiento de la totalidad de los bienes de propiedad de la Universidad. </t>
        </is>
      </c>
      <c r="F39" s="595" t="inlineStr">
        <is>
          <t>Posibilidad de deterioro y/o detrimento de los activos físicos de la Universidad</t>
        </is>
      </c>
      <c r="G39" s="595" t="inlineStr">
        <is>
          <t>Pérdida de usabilidad y operación del bien.</t>
        </is>
      </c>
      <c r="H39" s="595" t="inlineStr">
        <is>
          <t>EJECUCIÓN Y ADMINISTRACIÓN DE PROCESOS: Pérdidas derivadas de errores en la ejecución y administración de procesos.</t>
        </is>
      </c>
      <c r="I39" s="605" t="n">
        <v>9147</v>
      </c>
      <c r="J39" s="595" t="inlineStr">
        <is>
          <t>Corresponde a las actividades que se pueden programar en el cronograma de mantenimiento de la planta fisica durante el periodo de laboral.</t>
        </is>
      </c>
      <c r="K39" s="597">
        <f>IF(I39&lt;=0,"",IF(I39&lt;=2,"Muy Baja",IF(I39&lt;=10,"Baja",IF(I39&lt;=30,"Media",IF(I39&lt;=100,"Alta",IF(I39&gt;100,"Muy Alta"))))))</f>
        <v/>
      </c>
      <c r="L39" s="598">
        <f>IF(K39="","",IF(K39="Muy Baja",0.2,IF(K39="Baja",0.4,IF(K39="Media",0.6,IF(K39="Alta",0.8,IF(K39="Muy Alta",1,))))))</f>
        <v/>
      </c>
      <c r="M39" s="627" t="inlineStr">
        <is>
          <t>El riesgo afecta la imagen de la entidad con algunos usuarios de relevancia frente al logro de los objetivos.</t>
        </is>
      </c>
      <c r="N39" s="597">
        <f>IF(OR(M39=CRITERIOS!$C$182,M39=CRITERIOS!$D$182),"Leve",IF(OR(M39=CRITERIOS!$C$183,M39=CRITERIOS!$D$183),"Menor",IF(OR(M39=CRITERIOS!$C$184,M39=CRITERIOS!$D$184),"Moderado",IF(OR(M39=CRITERIOS!$C$185,M39=CRITERIOS!$D$185),"Mayor",IF(OR(M39=CRITERIOS!$C$186,M39=CRITERIOS!$D$186),"Catastrófico","")))))</f>
        <v/>
      </c>
      <c r="O39" s="600">
        <f>IF(N39="","",IF(N39="Leve",0.2,IF(N39="Menor",0.4,IF(N39="Moderado",0.6,IF(N39="Mayor",0.8,IF(N39="Catastrófico",1,))))))</f>
        <v/>
      </c>
      <c r="P39" s="591">
        <f>IF(OR(AND(K39="Muy Baja",N39="Leve"),AND(K39="Muy Baja",N39="Menor"),AND(K39="Baja",N39="Leve")),"BAJO",IF(OR(AND(K39="Muy baja",N39="Moderado"),AND(K39="Baja",N39="Menor"),AND(K39="Baja",N39="Moderado"),AND(K39="Media",N39="Leve"),AND(K39="Media",N39="Menor"),AND(K39="Media",N39="Moderado"),AND(K39="Alta",N39="Leve"),AND(K39="Alta",N39="Menor")),"MODERADO",IF(OR(AND(K39="Muy Baja",N39="Mayor"),AND(K39="Baja",N39="Mayor"),AND(K39="Media",N39="Mayor"),AND(K39="Alta",N39="Moderado"),AND(K39="Alta",N39="Mayor"),AND(K39="Muy Alta",N39="Leve"),AND(K39="Muy Alta",N39="Menor"),AND(K39="Muy Alta",N39="Moderado"),YQ39="Muy Alta",N39="Mayor"),"ALTO",IF(OR(AND(K39="Muy Baja",N39="Catastrófico"),AND(K39="Baja",N39="Catastrófico"),AND(K39="Media",N39="Catastrófico"),AND(K39="Alta",N39="Catastrófico"),AND(K39="Muy Alta",N39="Catastrófico")),"EXTREMO",""))))</f>
        <v/>
      </c>
      <c r="Q39" s="595" t="inlineStr">
        <is>
          <t>El Jefe de Recursos Físicos y/o su delegado efectúa la inspección de los predios de la Universidad a fin de determinar las respectivas necesidades a través de la presentación del informe.</t>
        </is>
      </c>
      <c r="R39" s="627" t="inlineStr">
        <is>
          <t>CADA VEZ QUE SE PRESENTE LA NECESIDAD</t>
        </is>
      </c>
      <c r="S39" s="595" t="inlineStr">
        <is>
          <t xml:space="preserve">ABSF083 Hoja de vida inmuebles
Información documentada: </t>
        </is>
      </c>
      <c r="T39" s="595" t="inlineStr">
        <is>
          <t>ABSr083 Hoja de vida inmuebles
Informes de visita</t>
        </is>
      </c>
      <c r="U39" s="627" t="inlineStr">
        <is>
          <t>PREVENTIVO</t>
        </is>
      </c>
      <c r="V39" s="627" t="inlineStr">
        <is>
          <t>MANUAL</t>
        </is>
      </c>
      <c r="W39" s="627">
        <f>IF(OR(U39="PREVENTIVO",U39="DETECTIVO"),"PROBABILIDAD",IF(U39="CORRECTIVO","IMPACTO",""))</f>
        <v/>
      </c>
      <c r="X39" s="627">
        <f>IF(AND(U39="PREVENTIVO",V39="AUTOMÁTICO"),"50%",IF(AND(U39="PREVENTIVO",V39="MANUAL"),"40%",IF(AND(U39="DETECTIVO",V39="AUTOMÁTICO"),"40%",IF(AND(U39="DETECTIVO",V39="MANUAL"),"30%",IF(AND(U39="CORRECTIVO",V39="AUTOMÁTICO"),"35%",IF(AND(U39="CORRECTIVO",V39="MANUAL"),"25%",""))))))</f>
        <v/>
      </c>
      <c r="Y39" s="598">
        <f>IFERROR(IF(W39="Probabilidad",(L39-(L39*X39)),IF(W39="Impacto",L39,"")),"")</f>
        <v/>
      </c>
      <c r="Z39" s="124">
        <f>IFERROR(IF(Y39="","",IF(Y39&lt;=0.2,"MUY BAJA",IF(Y39&lt;=0.4,"BAJA",IF(Y39&lt;=0.6,"MEDIA",IF(Y39&lt;=0.8,"ALTA",IF(Y39=1,"MUY ALTA")))))),"")</f>
        <v/>
      </c>
      <c r="AA39" s="124">
        <f>IFERROR(IF(W39="Impacto",(O39-(O39*X39)),IF(W39="Probabilidad",O39,"")),"")</f>
        <v/>
      </c>
      <c r="AB39" s="124">
        <f>IFERROR(IF(AA39="","",IF(AA39&lt;=0.2,"LEVE",IF(AA39&lt;=0.4,"MENOR",IF(AA39&lt;=0.6,"MODERADO",IF(AA39&lt;=0.8,"MAYOR",IF(AA39=1,"CATASTRÓFICO")))))),"")</f>
        <v/>
      </c>
      <c r="AC39" s="591">
        <f>IFERROR(IF(OR(AND(Z39="Muy Baja",AB39="Leve"),AND(Z39="Muy Baja",AB39="Menor"),AND(Z39="Baja",AB39="Leve")),"BAJO",IF(OR(AND(Z39="Muy baja",AB39="Moderado"),AND(Z39="Baja",AB39="Menor"),AND(Z39="Baja",AB39="Moderado"),AND(Z39="Media",AB39="Leve"),AND(Z39="Media",AB39="Menor"),AND(Z39="Media",AB39="Moderado"),AND(Z39="Alta",AB39="Leve"),AND(Z39="Alta",AB39="Menor")),"MODERADO",IF(OR(AND(Z39="Muy Baja",AB39="Mayor"),AND(Z39="Baja",AB39="Mayor"),AND(Z39="Media",AB39="Mayor"),AND(Z39="Alta",AB39="Moderado"),AND(Z39="Alta",AB39="Mayor"),AND(Z39="Muy Alta",AB39="Leve"),AND(Z39="Muy Alta",AB39="Menor"),AND(Z39="Muy Alta",AB39="Moderado"),AND(Z39="Muy Alta",AB39="Mayor")),"ALTO",IF(OR(AND(Z39="Muy Baja",AB39="Catastrófico"),AND(Z39="Baja",AB39="Catastrófico"),AND(Z39="Media",AB39="Catastrófico"),AND(Z39="Alta",AB39="Catastrófico"),AND(Z39="Muy Alta",AB39="Catastrófico")),"EXTREMO","")))),"")</f>
        <v/>
      </c>
      <c r="AD39" s="380" t="n">
        <v>44498</v>
      </c>
      <c r="AE39" s="627" t="inlineStr">
        <is>
          <t xml:space="preserve">A partir de los informes presentados, se deben tomar las decisiones necesarias para realizar las mejoras. Se debe acompañar por parte de la Dirección Jurídica el tema para evitar sanciones </t>
        </is>
      </c>
      <c r="AF39" s="380" t="n">
        <v>44713</v>
      </c>
      <c r="AG39" s="595" t="inlineStr">
        <is>
          <t>La Oficina de Recursos Físicos, realiza los informes de las visitas realizadas durante el primer semestre de 2022.</t>
        </is>
      </c>
      <c r="AH39" s="380" t="n">
        <v>44896</v>
      </c>
      <c r="AI39" s="806" t="inlineStr">
        <is>
          <t>El proceso presenta los Informes de visitas de reconocimiento de acuerdo a la necesidad, se recomienda revisar dentro de los procedimientos si el informe de necesidades se debe hacer general o de acuerdo a las necesidades del predio.
También se sugiere revisar la pertinencia del control "El Jefe de Recursos Físicos realiza Informe de gastos y estado", ya que se evidencia que este se lleva en controles anteriores.</t>
        </is>
      </c>
      <c r="AJ39" s="628" t="n">
        <v>45058</v>
      </c>
      <c r="AK39" s="355" t="inlineStr">
        <is>
          <t>Desde la Oficina de RF y SG se ha venido trabajando en la actualización de las hojas de vida de los inmuebles, a la fecha se han adelantado la actualización de 9 de estos documentos.
De acuerdo a las visitas de los entes de control y a las solicitudes que realiza la Alta Dirección, se generan los informes de gastos y estado de los inmuebles. Aunque anualmente se presente.</t>
        </is>
      </c>
      <c r="AL39" s="628" t="n">
        <v>45531</v>
      </c>
      <c r="AM39" s="393" t="inlineStr">
        <is>
          <t>La oficina de Recursos Fisicos documenta la informacion de los predios de la Universidad en el Registro ABSr083.
Cada vez que se requiere la Oficina de Recursos fisicos realiza la entrega de la informacion requerida de la planta fisica y parque automotor de acuerdo a la informacion consolidaciòn en la hoja de vida en gestasoft</t>
        </is>
      </c>
      <c r="AN39" s="628" t="n">
        <v>45726</v>
      </c>
      <c r="AO39" s="354" t="inlineStr">
        <is>
          <t>Evidencia anexa: ABSr083 - Hoja de Vida de Inmuebles, ciudad de Fusagasugá Sede Principal, con fecha de visita del 24 de enero de 2024. 
Informe de Gastos y Estado - Plan de Acción IV Trimestre 2024
Item 2: Cronograma de Mantenimiento Preventivo y Correctivo
En el marco del plan de acción correspondiente al IV trimestre de la vigencia 2024, se llevó a cabo la ejecución del cronograma de mantenimiento preventivo y correctivo de la planta física de la sede Fusagasugá de la Universidad de Cundinamarca. A corte del 18 de diciembre de 2024, la ejecución del plan alcanzó un 96,56%, reflejando el cumplimiento de las acciones programadas para garantizar el adecuado funcionamiento de la infraestructura institucional.
Item 3: Estrategia de Reducción del Consumo de Energía y Agua
Como parte de una gestión eficiente y alineada con los objetivos institucionales, se propone la implementación de una estrategia integral para la reducción del consumo de energía y agua en la Universidad de Cundinamarca, sede Fusagasugá. Esta estrategia se articula con el Sistema de Gestión Ambiental, fortaleciendo el compromiso con la sostenibilidad y la eficiencia en el uso de recursos.</t>
        </is>
      </c>
      <c r="AP39" s="628" t="n">
        <v>46133</v>
      </c>
      <c r="AQ39" s="629" t="inlineStr">
        <is>
          <t>La oficina de Recursos Fisicos documenta la informacion de los predios de la Universidad en el Registro ABSr083.
Cada vez que se requiere la Oficina de Recursos fisicos realiza la entrega de la informacion requerida de la planta fisica y parque automotor de acuerdo a la informacion consolidaciòn en la hoja de vida en gestasoft
Se evidencia ABSr096 Cronograma de Seguimiento a las actividades de mantenimiento de la planta física, suscrito por el ingeniero civil de la oficina (elaboró) coordinador de mantenimiento (reviso) jefe de recursos físicos y servicios generales (aprobó) se evidencia que se hace el diligenciamiento físico de los registros ABSr120 Seguimiento a las actividades del cronograma actividades planta física.
Se evidencia informe de seguimiento al mantenimiento de la planta física presentado en el marco del Plan de Acción de la oficina.
La revisión se ralizó in situ, verificando la implementación de lo anteriormente informado.</t>
        </is>
      </c>
      <c r="AR39" s="624" t="n"/>
      <c r="AS39" s="596" t="n"/>
      <c r="AT39" s="564" t="n"/>
      <c r="AU39" s="596" t="n"/>
      <c r="AV39" s="564" t="n"/>
      <c r="AW39" s="596" t="n"/>
      <c r="AX39" s="564" t="n"/>
      <c r="AY39" s="596" t="n"/>
      <c r="AZ39" s="564" t="n"/>
      <c r="BA39" s="568" t="n"/>
      <c r="BB39" s="563" t="n"/>
      <c r="BC39" s="568" t="n"/>
      <c r="BD39" s="563" t="n"/>
      <c r="BE39" s="568" t="n"/>
      <c r="BF39" s="563" t="n"/>
      <c r="BG39" s="568" t="n"/>
      <c r="BH39" s="564" t="n"/>
      <c r="BI39" s="578" t="n"/>
      <c r="BJ39" s="507" t="n"/>
      <c r="BK39" s="507" t="n"/>
      <c r="BL39" s="507" t="n"/>
      <c r="BM39" s="312" t="inlineStr">
        <is>
          <t>Posibilidad de pérdida por sustracción de elementos devolutivos de los inventarios en la Universidad</t>
        </is>
      </c>
      <c r="BN39" s="809" t="n">
        <v>45902</v>
      </c>
      <c r="BO39" s="812" t="inlineStr">
        <is>
          <t>Se evidencia la materialización del riesgo, identificada a partir de la auditoría realizada por la Dirección de Control Interno al proceso de Bienes y Servicios. De esta actuación se derivaron los Planes de Mejoramiento N° 1097 y N° 1104, relacionados con la posibilidad de deterioro y/o detrimento de los activos físicos de la Universidad. Durante la auditoría se observó la adquisición de equipos de laboratorio que no han tenido usabilidad desde su compra, entre ellos el Analizador de Nitrógeno Dumas NDA 701 del laboratorio de Nutrición Animal, con un valor histórico de $151.150.000, y diversos elementos del laboratorio de Biología Molecular, los cuales permanecen sin uso desde su adquisición. Estas situaciones generan riesgos de ineficiencia en la inversión y de posible daño patrimonial para la universidad.</t>
        </is>
      </c>
    </row>
    <row r="40" ht="184.5" customHeight="1">
      <c r="A40" s="296" t="n"/>
      <c r="B40" s="296" t="n"/>
      <c r="C40" s="296" t="n"/>
      <c r="E40" s="356" t="inlineStr">
        <is>
          <t>D14. Fallas del contratista y/o supervisor durante la ejecución de la orden contractual o contrato.</t>
        </is>
      </c>
      <c r="F40" s="764" t="n"/>
      <c r="G40" s="764" t="n"/>
      <c r="H40" s="764" t="n"/>
      <c r="I40" s="764" t="n"/>
      <c r="J40" s="764" t="n"/>
      <c r="K40" s="764" t="n"/>
      <c r="L40" s="764" t="n"/>
      <c r="M40" s="764" t="n"/>
      <c r="N40" s="764" t="n"/>
      <c r="O40" s="764" t="n"/>
      <c r="P40" s="764" t="n"/>
      <c r="Q40" s="604" t="inlineStr">
        <is>
          <t>Cada vez que se requiera y conforme a los lineamientos y procedimientos internos, el jefe de Recursos Físicos y Servicios Generales, el director de Unidad Regional o sus delegados realizan las siguientes actividades
Inspección de la planta física y documentación a través del formato ABSr080 Inspección a planta física y ABSF096 Cronograma de seguimiento a los mantenimientos de la planta física.</t>
        </is>
      </c>
      <c r="R40" s="627" t="inlineStr">
        <is>
          <t>CADA VEZ QUE SE PRESENTE LA NECESIDAD</t>
        </is>
      </c>
      <c r="S40" s="595" t="inlineStr">
        <is>
          <t xml:space="preserve">
ABSP09 Mantenimiento Planta Física.
ABSF096</t>
        </is>
      </c>
      <c r="T40" s="595" t="inlineStr">
        <is>
          <t>ABSr096 - Cronograma de seguimiento a las actividades de mantenimiento de la planta física.
ABSr120 Seguimiento a las actividades del  cronograma actividades planta física.
ABSr080 Inspección a la planta física.</t>
        </is>
      </c>
      <c r="U40" s="627" t="inlineStr">
        <is>
          <t>PREVENTIVO</t>
        </is>
      </c>
      <c r="V40" s="627" t="inlineStr">
        <is>
          <t>MANUAL</t>
        </is>
      </c>
      <c r="W40" s="627">
        <f>IF(OR(U40="PREVENTIVO",U40="DETECTIVO"),"PROBABILIDAD",IF(U40="CORRECTIVO","IMPACTO",""))</f>
        <v/>
      </c>
      <c r="X40" s="627">
        <f>IF(AND(U40="PREVENTIVO",V40="AUTOMÁTICO"),"50%",IF(AND(U40="PREVENTIVO",V40="MANUAL"),"40%",IF(AND(U40="DETECTIVO",V40="AUTOMÁTICO"),"40%",IF(AND(U40="DETECTIVO",V40="MANUAL"),"30%",IF(AND(U40="CORRECTIVO",V40="AUTOMÁTICO"),"35%",IF(AND(U40="CORRECTIVO",V40="MANUAL"),"25%",""))))))</f>
        <v/>
      </c>
      <c r="Y40" s="598">
        <f>IFERROR(IF(AND(W39="Probabilidad",W40="Probabilidad"),(Y39-(Y39*X40)),IF(W40="Probabilidad",(L39-(L39*X40)),IF(W40="Impacto",Y39,""))),"")</f>
        <v/>
      </c>
      <c r="Z40" s="124">
        <f>IFERROR(IF(Y40="","",IF(Y40&lt;=0.2,"MUY BAJA",IF(Y40&lt;=0.4,"BAJA",IF(Y40&lt;=0.6,"MEDIA",IF(Y40&lt;=0.8,"ALTA",IF(Y40=1,"MUY ALTA")))))),"")</f>
        <v/>
      </c>
      <c r="AA40" s="124">
        <f>IFERROR(IF(AND(W39="Impacto",W40="Impacto"),(AA39-(AA39*X40)),IF(W40="Impacto",(O39-(+O39*X40)),IF(W40="Probabilidad",AA39,""))),"")</f>
        <v/>
      </c>
      <c r="AB40" s="124">
        <f>IFERROR(IF(AA40="","",IF(AA40&lt;=0.2,"LEVE",IF(AA40&lt;=0.4,"MENOR",IF(AA40&lt;=0.6,"MODERADO",IF(AA40&lt;=0.8,"MAYOR",IF(AA40=1,"CATASTRÓFICO")))))),"")</f>
        <v/>
      </c>
      <c r="AC40" s="591">
        <f>IFERROR(IF(OR(AND(Z40="Muy Baja",AB40="Leve"),AND(Z40="Muy Baja",AB40="Menor"),AND(Z40="Baja",AB40="Leve")),"BAJO",IF(OR(AND(Z40="Muy baja",AB40="Moderado"),AND(Z40="Baja",AB40="Menor"),AND(Z40="Baja",AB40="Moderado"),AND(Z40="Media",AB40="Leve"),AND(Z40="Media",AB40="Menor"),AND(Z40="Media",AB40="Moderado"),AND(Z40="Alta",AB40="Leve"),AND(Z40="Alta",AB40="Menor")),"MODERADO",IF(OR(AND(Z40="Muy Baja",AB40="Mayor"),AND(Z40="Baja",AB40="Mayor"),AND(Z40="Media",AB40="Mayor"),AND(Z40="Alta",AB40="Moderado"),AND(Z40="Alta",AB40="Mayor"),AND(Z40="Muy Alta",AB40="Leve"),AND(Z40="Muy Alta",AB40="Menor"),AND(Z40="Muy Alta",AB40="Moderado"),AND(Z40="Muy Alta",AB40="Mayor")),"ALTO",IF(OR(AND(Z40="Muy Baja",AB40="Catastrófico"),AND(Z40="Baja",AB40="Catastrófico"),AND(Z40="Media",AB40="Catastrófico"),AND(Z40="Alta",AB40="Catastrófico"),AND(Z40="Muy Alta",AB40="Catastrófico")),"EXTREMO","")))),"")</f>
        <v/>
      </c>
      <c r="AD40" s="764" t="n"/>
      <c r="AE40" s="764" t="n"/>
      <c r="AF40" s="764" t="n"/>
      <c r="AG40" s="764" t="n"/>
      <c r="AH40" s="764" t="n"/>
      <c r="AI40" s="797" t="n"/>
      <c r="AJ40" s="628" t="n"/>
      <c r="AK40" s="567" t="n"/>
      <c r="AL40" s="628" t="n"/>
      <c r="AM40" s="567" t="n"/>
      <c r="AN40" s="628" t="n">
        <v>45894</v>
      </c>
      <c r="AO40" s="354" t="inlineStr">
        <is>
          <t xml:space="preserve">Se incluye control </t>
        </is>
      </c>
      <c r="AP40" s="776" t="n"/>
      <c r="AQ40" s="776" t="n"/>
      <c r="AR40" s="798" t="n"/>
      <c r="AS40" s="764" t="n"/>
      <c r="AT40" s="764" t="n"/>
      <c r="AU40" s="764" t="n"/>
      <c r="AV40" s="764" t="n"/>
      <c r="AW40" s="764" t="n"/>
      <c r="AX40" s="764" t="n"/>
      <c r="AY40" s="764" t="n"/>
      <c r="AZ40" s="764" t="n"/>
      <c r="BA40" s="764" t="n"/>
      <c r="BB40" s="764" t="n"/>
      <c r="BC40" s="764" t="n"/>
      <c r="BD40" s="764" t="n"/>
      <c r="BE40" s="568" t="n"/>
      <c r="BF40" s="563" t="n"/>
      <c r="BG40" s="568" t="n"/>
      <c r="BH40" s="764" t="n"/>
      <c r="BI40" s="797" t="n"/>
      <c r="BJ40" s="507" t="n"/>
      <c r="BK40" s="507" t="n"/>
      <c r="BL40" s="507" t="n"/>
      <c r="BM40" s="507" t="n"/>
      <c r="BN40" s="810" t="n"/>
      <c r="BO40" s="810" t="n"/>
    </row>
    <row r="41" ht="92.25" customHeight="1">
      <c r="A41" s="296" t="n"/>
      <c r="B41" s="296" t="n"/>
      <c r="C41" s="296" t="n"/>
      <c r="E41" s="356" t="inlineStr">
        <is>
          <t>D17. Fallas en la inspección de la Planta Física con  el cual se alimenta el Cronograma de Mantenimiento de la misma.</t>
        </is>
      </c>
      <c r="F41" s="764" t="n"/>
      <c r="G41" s="764" t="n"/>
      <c r="H41" s="764" t="n"/>
      <c r="I41" s="764" t="n"/>
      <c r="J41" s="764" t="n"/>
      <c r="K41" s="764" t="n"/>
      <c r="L41" s="764" t="n"/>
      <c r="M41" s="764" t="n"/>
      <c r="N41" s="764" t="n"/>
      <c r="O41" s="764" t="n"/>
      <c r="P41" s="764" t="n"/>
      <c r="Q41" s="604" t="inlineStr">
        <is>
          <t xml:space="preserve">El Jefe de Recursos Físicos y Servicios Generales o el Director de Unidad Regional según corresponde  realiza el cronograma y supervisa la realización de las diferentes actividades de mantenimiento para la Planta Física. </t>
        </is>
      </c>
      <c r="R41" s="627" t="inlineStr">
        <is>
          <t>CADA VEZ QUE SE PRESENTE LA NECESIDAD</t>
        </is>
      </c>
      <c r="S41" s="595" t="inlineStr">
        <is>
          <t>ABSP09 Mantenimiento a la Planta Física</t>
        </is>
      </c>
      <c r="T41" s="595" t="inlineStr">
        <is>
          <t>ABSr096 - Cronograma de seguimiento a las actividades de mantenimiento de la planta física.
ABSr120 Seguimiento a las actividades del  cronograma actividades planta física.</t>
        </is>
      </c>
      <c r="U41" s="627" t="inlineStr">
        <is>
          <t>PREVENTIVO</t>
        </is>
      </c>
      <c r="V41" s="627" t="inlineStr">
        <is>
          <t>MANUAL</t>
        </is>
      </c>
      <c r="W41" s="627">
        <f>IF(OR(U41="PREVENTIVO",U41="DETECTIVO"),"PROBABILIDAD",IF(U41="CORRECTIVO","IMPACTO",""))</f>
        <v/>
      </c>
      <c r="X41" s="627">
        <f>IF(AND(U41="PREVENTIVO",V41="AUTOMÁTICO"),"50%",IF(AND(U41="PREVENTIVO",V41="MANUAL"),"40%",IF(AND(U41="DETECTIVO",V41="AUTOMÁTICO"),"40%",IF(AND(U41="DETECTIVO",V41="MANUAL"),"30%",IF(AND(U41="CORRECTIVO",V41="AUTOMÁTICO"),"35%",IF(AND(U41="CORRECTIVO",V41="MANUAL"),"25%",""))))))</f>
        <v/>
      </c>
      <c r="Y41" s="371">
        <f>IFERROR(IF(AND(W40="Probabilidad",W41="Probabilidad"),(Y40-(Y40*X41)),IF(AND(W40="Impacto",W41="Probabilidad"),(Y39-(Y39*X41)),IF(W41="Impacto",Y40,""))),"")</f>
        <v/>
      </c>
      <c r="Z41" s="124">
        <f>IFERROR(IF(Y41="","",IF(Y41&lt;=0.2,"MUY BAJA",IF(Y41&lt;=0.4,"BAJA",IF(Y41&lt;=0.6,"MEDIA",IF(Y41&lt;=0.8,"ALTA",IF(Y41=1,"MUY ALTA")))))),"")</f>
        <v/>
      </c>
      <c r="AA41" s="251">
        <f>IFERROR(IF(AND(W40="Impacto",W41="Impacto"),(AA40-(AA40*X41)),IF(AND(W40="Probabilidad",W41="Impacto"),(AA39-(AA39*X41)),IF(W41="Probabilidad",AA40,""))),"")</f>
        <v/>
      </c>
      <c r="AB41" s="124">
        <f>IFERROR(IF(AA41="","",IF(AA41&lt;=0.2,"LEVE",IF(AA41&lt;=0.4,"MENOR",IF(AA41&lt;=0.6,"MODERADO",IF(AA41&lt;=0.8,"MAYOR",IF(AA41=1,"CATASTRÓFICO")))))),"")</f>
        <v/>
      </c>
      <c r="AC41" s="591">
        <f>IFERROR(IF(OR(AND(Z41="Muy Baja",AB41="Leve"),AND(Z41="Muy Baja",AB41="Menor"),AND(Z41="Baja",AB41="Leve")),"BAJO",IF(OR(AND(Z41="Muy baja",AB41="Moderado"),AND(Z41="Baja",AB41="Menor"),AND(Z41="Baja",AB41="Moderado"),AND(Z41="Media",AB41="Leve"),AND(Z41="Media",AB41="Menor"),AND(Z41="Media",AB41="Moderado"),AND(Z41="Alta",AB41="Leve"),AND(Z41="Alta",AB41="Menor")),"MODERADO",IF(OR(AND(Z41="Muy Baja",AB41="Mayor"),AND(Z41="Baja",AB41="Mayor"),AND(Z41="Media",AB41="Mayor"),AND(Z41="Alta",AB41="Moderado"),AND(Z41="Alta",AB41="Mayor"),AND(Z41="Muy Alta",AB41="Leve"),AND(Z41="Muy Alta",AB41="Menor"),AND(Z41="Muy Alta",AB41="Moderado"),AND(Z41="Muy Alta",AB41="Mayor")),"ALTO",IF(OR(AND(Z41="Muy Baja",AB41="Catastrófico"),AND(Z41="Baja",AB41="Catastrófico"),AND(Z41="Media",AB41="Catastrófico"),AND(Z41="Alta",AB41="Catastrófico"),AND(Z41="Muy Alta",AB41="Catastrófico")),"EXTREMO","")))),"")</f>
        <v/>
      </c>
      <c r="AD41" s="764" t="n"/>
      <c r="AE41" s="764" t="n"/>
      <c r="AF41" s="764" t="n"/>
      <c r="AG41" s="764" t="n"/>
      <c r="AH41" s="764" t="n"/>
      <c r="AI41" s="797" t="n"/>
      <c r="AJ41" s="628" t="n"/>
      <c r="AK41" s="394" t="n"/>
      <c r="AL41" s="628" t="n"/>
      <c r="AM41" s="394" t="n"/>
      <c r="AN41" s="628" t="n">
        <v>45894</v>
      </c>
      <c r="AO41" s="354" t="inlineStr">
        <is>
          <t xml:space="preserve">Se incluye control </t>
        </is>
      </c>
      <c r="AP41" s="776" t="n"/>
      <c r="AQ41" s="776" t="n"/>
      <c r="AR41" s="798" t="n"/>
      <c r="AS41" s="764" t="n"/>
      <c r="AT41" s="764" t="n"/>
      <c r="AU41" s="764" t="n"/>
      <c r="AV41" s="764" t="n"/>
      <c r="AW41" s="764" t="n"/>
      <c r="AX41" s="764" t="n"/>
      <c r="AY41" s="764" t="n"/>
      <c r="AZ41" s="764" t="n"/>
      <c r="BA41" s="764" t="n"/>
      <c r="BB41" s="764" t="n"/>
      <c r="BC41" s="764" t="n"/>
      <c r="BD41" s="764" t="n"/>
      <c r="BE41" s="568" t="n"/>
      <c r="BF41" s="563" t="n"/>
      <c r="BG41" s="568" t="n"/>
      <c r="BH41" s="764" t="n"/>
      <c r="BI41" s="797" t="n"/>
      <c r="BJ41" s="507" t="n"/>
      <c r="BK41" s="507" t="n"/>
      <c r="BL41" s="507" t="n"/>
      <c r="BM41" s="507" t="n"/>
      <c r="BN41" s="810" t="n"/>
      <c r="BO41" s="810" t="n"/>
    </row>
    <row r="42" ht="189" customHeight="1">
      <c r="A42" s="296" t="n"/>
      <c r="B42" s="296" t="n"/>
      <c r="C42" s="296" t="n"/>
      <c r="E42" s="356" t="inlineStr">
        <is>
          <t>A1. Se presentan casos de vandalismo y delincuencia que alteran el orden público afectando el desarrollo de las actividades.</t>
        </is>
      </c>
      <c r="F42" s="765" t="n"/>
      <c r="G42" s="765" t="n"/>
      <c r="H42" s="765" t="n"/>
      <c r="I42" s="765" t="n"/>
      <c r="J42" s="765" t="n"/>
      <c r="K42" s="765" t="n"/>
      <c r="L42" s="765" t="n"/>
      <c r="M42" s="765" t="n"/>
      <c r="N42" s="765" t="n"/>
      <c r="O42" s="765" t="n"/>
      <c r="P42" s="765" t="n"/>
      <c r="Q42" s="604" t="inlineStr">
        <is>
          <t>El Jefe de Recursos Físicos y/o Director de la Unidad regional que corresponda realiza Informe del estado de la planta fsica</t>
        </is>
      </c>
      <c r="R42" s="627" t="inlineStr">
        <is>
          <t>CADA VEZ QUE SE PRESENTE LA NECESIDAD</t>
        </is>
      </c>
      <c r="S42" s="595" t="inlineStr">
        <is>
          <t xml:space="preserve">Informe del estado de la planta fisica </t>
        </is>
      </c>
      <c r="T42" s="595" t="inlineStr">
        <is>
          <t xml:space="preserve">ADOr006
Informe </t>
        </is>
      </c>
      <c r="U42" s="627" t="inlineStr">
        <is>
          <t>PREVENTIVO</t>
        </is>
      </c>
      <c r="V42" s="627" t="inlineStr">
        <is>
          <t>MANUAL</t>
        </is>
      </c>
      <c r="W42" s="627">
        <f>IF(OR(U42="PREVENTIVO",U42="DETECTIVO"),"PROBABILIDAD",IF(U42="CORRECTIVO","IMPACTO",""))</f>
        <v/>
      </c>
      <c r="X42" s="627">
        <f>IF(AND(U42="PREVENTIVO",V42="AUTOMÁTICO"),"50%",IF(AND(U42="PREVENTIVO",V42="MANUAL"),"40%",IF(AND(U42="DETECTIVO",V42="AUTOMÁTICO"),"40%",IF(AND(U42="DETECTIVO",V42="MANUAL"),"30%",IF(AND(U42="CORRECTIVO",V42="AUTOMÁTICO"),"35%",IF(AND(U42="CORRECTIVO",V42="MANUAL"),"25%",""))))))</f>
        <v/>
      </c>
      <c r="Y42" s="371">
        <f>IFERROR(IF(AND(W41="Probabilidad",W42="Probabilidad"),(Y41-(Y41*X42)),IF(AND(W41="Impacto",W42="Probabilidad"),(Y40-(Y40*X42)),IF(W42="Impacto",Y41,""))),"")</f>
        <v/>
      </c>
      <c r="Z42" s="124">
        <f>IFERROR(IF(Y42="","",IF(Y42&lt;=0.2,"MUY BAJA",IF(Y42&lt;=0.4,"BAJA",IF(Y42&lt;=0.6,"MEDIA",IF(Y42&lt;=0.8,"ALTA",IF(Y42=1,"MUY ALTA")))))),"")</f>
        <v/>
      </c>
      <c r="AA42" s="251">
        <f>IFERROR(IF(AND(W41="Impacto",W42="Impacto"),(AA41-(AA41*X42)),IF(AND(W41="Probabilidad",W42="Impacto"),(AA40-(AA40*X42)),IF(W42="Probabilidad",AA41,""))),"")</f>
        <v/>
      </c>
      <c r="AB42" s="124">
        <f>IFERROR(IF(AA42="","",IF(AA42&lt;=0.2,"LEVE",IF(AA42&lt;=0.4,"MENOR",IF(AA42&lt;=0.6,"MODERADO",IF(AA42&lt;=0.8,"MAYOR",IF(AA42=1,"CATASTRÓFICO")))))),"")</f>
        <v/>
      </c>
      <c r="AC42" s="591">
        <f>IFERROR(IF(OR(AND(Z42="Muy Baja",AB42="Leve"),AND(Z42="Muy Baja",AB42="Menor"),AND(Z42="Baja",AB42="Leve")),"BAJO",IF(OR(AND(Z42="Muy baja",AB42="Moderado"),AND(Z42="Baja",AB42="Menor"),AND(Z42="Baja",AB42="Moderado"),AND(Z42="Media",AB42="Leve"),AND(Z42="Media",AB42="Menor"),AND(Z42="Media",AB42="Moderado"),AND(Z42="Alta",AB42="Leve"),AND(Z42="Alta",AB42="Menor")),"MODERADO",IF(OR(AND(Z42="Muy Baja",AB42="Mayor"),AND(Z42="Baja",AB42="Mayor"),AND(Z42="Media",AB42="Mayor"),AND(Z42="Alta",AB42="Moderado"),AND(Z42="Alta",AB42="Mayor"),AND(Z42="Muy Alta",AB42="Leve"),AND(Z42="Muy Alta",AB42="Menor"),AND(Z42="Muy Alta",AB42="Moderado"),AND(Z42="Muy Alta",AB42="Mayor")),"ALTO",IF(OR(AND(Z42="Muy Baja",AB42="Catastrófico"),AND(Z42="Baja",AB42="Catastrófico"),AND(Z42="Media",AB42="Catastrófico"),AND(Z42="Alta",AB42="Catastrófico"),AND(Z42="Muy Alta",AB42="Catastrófico")),"EXTREMO","")))),"")</f>
        <v/>
      </c>
      <c r="AD42" s="765" t="n"/>
      <c r="AE42" s="765" t="n"/>
      <c r="AF42" s="765" t="n"/>
      <c r="AG42" s="765" t="n"/>
      <c r="AH42" s="765" t="n"/>
      <c r="AI42" s="800" t="n"/>
      <c r="AJ42" s="628" t="n"/>
      <c r="AK42" s="567" t="n"/>
      <c r="AL42" s="628" t="n"/>
      <c r="AM42" s="567" t="n"/>
      <c r="AN42" s="628" t="n">
        <v>45894</v>
      </c>
      <c r="AO42" s="354" t="inlineStr">
        <is>
          <t xml:space="preserve">Se incluye control </t>
        </is>
      </c>
      <c r="AP42" s="775" t="n"/>
      <c r="AQ42" s="775" t="n"/>
      <c r="AR42" s="801" t="n"/>
      <c r="AS42" s="765" t="n"/>
      <c r="AT42" s="765" t="n"/>
      <c r="AU42" s="765" t="n"/>
      <c r="AV42" s="765" t="n"/>
      <c r="AW42" s="765" t="n"/>
      <c r="AX42" s="765" t="n"/>
      <c r="AY42" s="765" t="n"/>
      <c r="AZ42" s="765" t="n"/>
      <c r="BA42" s="764" t="n"/>
      <c r="BB42" s="764" t="n"/>
      <c r="BC42" s="764" t="n"/>
      <c r="BD42" s="764" t="n"/>
      <c r="BE42" s="568" t="n"/>
      <c r="BF42" s="564" t="n"/>
      <c r="BG42" s="596" t="n"/>
      <c r="BH42" s="765" t="n"/>
      <c r="BI42" s="800" t="n"/>
      <c r="BJ42" s="507" t="n"/>
      <c r="BK42" s="507" t="n"/>
      <c r="BL42" s="507" t="n"/>
      <c r="BM42" s="507" t="n"/>
      <c r="BN42" s="811" t="n"/>
      <c r="BO42" s="811" t="n"/>
    </row>
    <row r="43" hidden="1" ht="16.5" customHeight="1">
      <c r="A43" s="296">
        <f>IF(OR(#REF!=0,#REF!=0),"",IF(AND(#REF!&lt;=0.2,#REF!&lt;=0.2),1,IF(AND(#REF!&lt;=0.2,#REF!&lt;=0.4),2,IF(AND(#REF!&lt;=0.2,#REF!&lt;=0.6),3,IF(AND(#REF!&lt;=0.2,#REF!&lt;=0.8),4,IF(AND(#REF!&lt;=0.2,#REF!&lt;=1),5,IF(AND(#REF!&lt;=0.4,#REF!&lt;=0.2),6,IF(AND(#REF!&lt;=0.4,#REF!&lt;=0.4),7,IF(AND(#REF!&lt;=0.4,#REF!&lt;=0.6),8,IF(AND(#REF!&lt;=0.4,#REF!&lt;=0.8),9,IF(AND(#REF!&lt;=0.4,#REF!&lt;=1),10,IF(AND(#REF!&lt;=0.6,#REF!&lt;=0.2),11,IF(AND(#REF!&lt;=0.6,#REF!&lt;=0.4),12,IF(AND(#REF!&lt;=0.6,#REF!&lt;=0.6),13,IF(AND(#REF!&lt;=0.6,#REF!&lt;=0.8),14,IF(AND(#REF!&lt;=0.6,#REF!&lt;=1),15,IF(AND(#REF!&lt;=0.8,#REF!&lt;=0.2),16,IF(AND(#REF!&lt;=0.8,#REF!&lt;=0.4),17,IF(AND(#REF!&lt;=0.8,#REF!&lt;=0.6),18,IF(AND(#REF!&lt;=0.8,#REF!&lt;=0.8),19,IF(AND(#REF!&lt;=0.8,#REF!&lt;=1),20,IF(AND(#REF!&lt;=1,#REF!&lt;=0.2),21,IF(AND(#REF!&lt;=1,#REF!&lt;=0.4),22,IF(AND(#REF!&lt;=1,#REF!&lt;=0.6),23,IF(AND(#REF!&lt;=1,#REF!&lt;=0.8),24,IF(AND(#REF!&lt;=1,#REF!&lt;=1),25,""))))))))))))))))))))))))))</f>
        <v/>
      </c>
      <c r="B43" s="296">
        <f>IF(A43="","",1/100)</f>
        <v/>
      </c>
      <c r="C43" s="296">
        <f>IFERROR(A43+B43,"")</f>
        <v/>
      </c>
      <c r="D43" s="316" t="n"/>
      <c r="E43" s="737" t="n"/>
      <c r="F43" s="510" t="n"/>
      <c r="G43" s="510" t="n"/>
      <c r="H43" s="510" t="n"/>
      <c r="I43" s="621" t="n"/>
      <c r="J43" s="510" t="n"/>
      <c r="K43" s="507">
        <f>IF(I43&lt;=0,"",IF(I43&lt;=2,"Muy Baja",IF(I43&lt;=24,"Baja",IF(I43&lt;=500,"Media",IF(I43&lt;=5000,"Alta",IF(I43&gt;5000,"Muy Alta"))))))</f>
        <v/>
      </c>
      <c r="L43" s="551">
        <f>IF(K43="","",IF(K43="Muy Baja",0.2,IF(K43="Baja",0.4,IF(K43="Media",0.6,IF(K43="Alta",0.8,IF(K43="Muy Alta",1,))))))</f>
        <v/>
      </c>
      <c r="M43" s="597" t="n"/>
      <c r="N43" s="507">
        <f>IF(OR(M43=CRITERIOS!$C$182,M43=CRITERIOS!$D$182),"Leve",IF(OR(M43=CRITERIOS!$C$183,M43=CRITERIOS!$D$183),"Menor",IF(OR(M43=CRITERIOS!$C$184,M43=CRITERIOS!$D$184),"Moderado",IF(OR(M43=CRITERIOS!$C$185,M43=CRITERIOS!$D$185),"Mayor",IF(OR(M43=CRITERIOS!$C$186,M43=CRITERIOS!$D$186),"Catastrófico","")))))</f>
        <v/>
      </c>
      <c r="O43" s="551">
        <f>IF(N43="","",IF(N43="Leve",0.2,IF(N43="Menor",0.4,IF(N43="Moderado",0.6,IF(N43="Mayor",0.8,IF(N43="Catastrófico",1,))))))</f>
        <v/>
      </c>
      <c r="P43" s="552">
        <f>IF(OR(AND(K43="Muy Baja",N43="Leve"),AND(K43="Muy Baja",N43="Menor"),AND(K43="Baja",N43="Leve")),"BAJO",IF(OR(AND(K43="Muy baja",N43="Moderado"),AND(K43="Baja",N43="Menor"),AND(K43="Baja",N43="Moderado"),AND(K43="Media",N43="Leve"),AND(K43="Media",N43="Menor"),AND(K43="Media",N43="Moderado"),AND(K43="Alta",N43="Leve"),AND(K43="Alta",N43="Menor")),"MODERADO",IF(OR(AND(K43="Muy Baja",N43="Mayor"),AND(K43="Baja",N43="Mayor"),AND(K43="Media",N43="Mayor"),AND(K43="Alta",N43="Moderado"),AND(K43="Alta",N43="Mayor"),AND(K43="Muy Alta",N43="Leve"),AND(K43="Muy Alta",N43="Menor"),AND(K43="Muy Alta",N43="Moderado"),YQ43="Muy Alta",N43="Mayor"),"ALTO",IF(OR(AND(K43="Muy Baja",N43="Catastrófico"),AND(K43="Baja",N43="Catastrófico"),AND(K43="Media",N43="Catastrófico"),AND(K43="Alta",N43="Catastrófico"),AND(K43="Muy Alta",N43="Catastrófico")),"EXTREMO",""))))</f>
        <v/>
      </c>
      <c r="Q43" s="313" t="n"/>
      <c r="R43" s="314" t="n"/>
      <c r="S43" s="313" t="n"/>
      <c r="T43" s="313" t="n"/>
      <c r="U43" s="507" t="n"/>
      <c r="V43" s="507" t="n"/>
      <c r="W43" s="507">
        <f>IF(OR(U43="PREVENTIVO",U43="DETECTIVO"),"PROBABILIDAD",IF(U43="CORRECTIVO","IMPACTO",""))</f>
        <v/>
      </c>
      <c r="X43" s="507">
        <f>IF(AND(U43="PREVENTIVO",V43="AUTOMÁTICO"),"50%",IF(AND(U43="PREVENTIVO",V43="MANUAL"),"40%",IF(AND(U43="DETECTIVO",V43="AUTOMÁTICO"),"40%",IF(AND(U43="DETECTIVO",V43="MANUAL"),"30%",IF(AND(U43="CORRECTIVO",V43="AUTOMÁTICO"),"35%",IF(AND(U43="CORRECTIVO",V43="MANUAL"),"25%",""))))))</f>
        <v/>
      </c>
      <c r="Y43" s="265">
        <f>IFERROR(IF(W43="Probabilidad",(L43-(L43*X43)),IF(W43="Impacto",L43,"")),"")</f>
        <v/>
      </c>
      <c r="Z43" s="265">
        <f>IFERROR(IF(Y43="","",IF(Y43&lt;=0.2,"MUY BAJA",IF(Y43&lt;=0.4,"BAJA",IF(Y43&lt;=0.6,"MEDIA",IF(Y43&lt;=0.8,"ALTA",IF(Y43=1,"MUY ALTA")))))),"")</f>
        <v/>
      </c>
      <c r="AA43" s="265">
        <f>IFERROR(IF(W43="Impacto",(O43-(O43*X43)),IF(W43="Probabilidad",O43,"")),"")</f>
        <v/>
      </c>
      <c r="AB43" s="265">
        <f>IFERROR(IF(AA43="","",IF(AA43&lt;=0.2,"LEVE",IF(AA43&lt;=0.4,"MENOR",IF(AA43&lt;=0.6,"MODERADO",IF(AA43&lt;=0.8,"MAYOR",IF(AA43=1,"CATASTRÓFICO")))))),"")</f>
        <v/>
      </c>
      <c r="AC43" s="552">
        <f>IFERROR(IF(OR(AND(Z43="Muy Baja",AB43="Leve"),AND(Z43="Muy Baja",AB43="Menor"),AND(Z43="Baja",AB43="Leve")),"BAJO",IF(OR(AND(Z43="Muy baja",AB43="Moderado"),AND(Z43="Baja",AB43="Menor"),AND(Z43="Baja",AB43="Moderado"),AND(Z43="Media",AB43="Leve"),AND(Z43="Media",AB43="Menor"),AND(Z43="Media",AB43="Moderado"),AND(Z43="Alta",AB43="Leve"),AND(Z43="Alta",AB43="Menor")),"MODERADO",IF(OR(AND(Z43="Muy Baja",AB43="Mayor"),AND(Z43="Baja",AB43="Mayor"),AND(Z43="Media",AB43="Mayor"),AND(Z43="Alta",AB43="Moderado"),AND(Z43="Alta",AB43="Mayor"),AND(Z43="Muy Alta",AB43="Leve"),AND(Z43="Muy Alta",AB43="Menor"),AND(Z43="Muy Alta",AB43="Moderado"),AND(Z43="Muy Alta",AB43="Mayor")),"ALTO",IF(OR(AND(Z43="Muy Baja",AB43="Catastrófico"),AND(Z43="Baja",AB43="Catastrófico"),AND(Z43="Media",AB43="Catastrófico"),AND(Z43="Alta",AB43="Catastrófico"),AND(Z43="Muy Alta",AB43="Catastrófico")),"EXTREMO","")))),"")</f>
        <v/>
      </c>
      <c r="AD43" s="552" t="n"/>
      <c r="AE43" s="552" t="n"/>
      <c r="AF43" s="552" t="n"/>
      <c r="AG43" s="552" t="n"/>
      <c r="AH43" s="552" t="n"/>
      <c r="AI43" s="552" t="n"/>
      <c r="AJ43" s="552" t="n"/>
      <c r="AK43" s="552" t="n"/>
      <c r="AL43" s="552" t="n"/>
      <c r="AM43" s="552" t="n"/>
      <c r="AN43" s="552" t="n"/>
      <c r="AO43" s="552" t="n"/>
      <c r="AP43" s="552" t="n"/>
      <c r="AQ43" s="552" t="n"/>
      <c r="AR43" s="614" t="n"/>
      <c r="AS43" s="507" t="n"/>
      <c r="AT43" s="561" t="n"/>
      <c r="AU43" s="507" t="n"/>
      <c r="AV43" s="561" t="n"/>
      <c r="AW43" s="507" t="n"/>
      <c r="AX43" s="561" t="n"/>
      <c r="AY43" s="507" t="n"/>
      <c r="AZ43" s="561" t="n"/>
      <c r="BA43" s="507" t="n"/>
      <c r="BB43" s="561" t="n"/>
      <c r="BC43" s="507" t="n"/>
      <c r="BD43" s="561" t="n"/>
      <c r="BE43" s="507" t="n"/>
      <c r="BF43" s="507" t="n"/>
      <c r="BG43" s="507" t="n"/>
      <c r="BH43" s="561" t="n"/>
      <c r="BI43" s="507" t="n"/>
      <c r="BJ43" s="315" t="n"/>
      <c r="BK43" s="507" t="n"/>
      <c r="BL43" s="507" t="n"/>
      <c r="BM43" s="507" t="n"/>
      <c r="BN43" s="335" t="n"/>
      <c r="BO43" s="335" t="n"/>
    </row>
    <row r="44" hidden="1" ht="18.75" customHeight="1">
      <c r="D44" s="797" t="n"/>
      <c r="E44" s="737" t="n"/>
      <c r="F44" s="776" t="n"/>
      <c r="G44" s="776" t="n"/>
      <c r="H44" s="776" t="n"/>
      <c r="I44" s="776" t="n"/>
      <c r="J44" s="776" t="n"/>
      <c r="K44" s="776" t="n"/>
      <c r="L44" s="776" t="n"/>
      <c r="M44" s="764" t="n"/>
      <c r="N44" s="776" t="n"/>
      <c r="O44" s="776" t="n"/>
      <c r="P44" s="776" t="n"/>
      <c r="Q44" s="313" t="n"/>
      <c r="R44" s="314" t="n"/>
      <c r="S44" s="313" t="n"/>
      <c r="T44" s="313" t="n"/>
      <c r="U44" s="507" t="n"/>
      <c r="V44" s="507" t="n"/>
      <c r="W44" s="507">
        <f>IF(OR(U44="PREVENTIVO",U44="DETECTIVO"),"PROBABILIDAD",IF(U44="CORRECTIVO","IMPACTO",""))</f>
        <v/>
      </c>
      <c r="X44" s="507">
        <f>IF(AND(U44="PREVENTIVO",V44="AUTOMÁTICO"),"50%",IF(AND(U44="PREVENTIVO",V44="MANUAL"),"40%",IF(AND(U44="DETECTIVO",V44="AUTOMÁTICO"),"40%",IF(AND(U44="DETECTIVO",V44="MANUAL"),"30%",IF(AND(U44="CORRECTIVO",V44="AUTOMÁTICO"),"35%",IF(AND(U44="CORRECTIVO",V44="MANUAL"),"25%",""))))))</f>
        <v/>
      </c>
      <c r="Y44" s="551">
        <f>IFERROR(IF(AND(W43="Probabilidad",W44="Probabilidad"),(Y43-(Y43*X44)),IF(W44="Probabilidad",(L43-(L43*X44)),IF(W44="Impacto",Y43,""))),"")</f>
        <v/>
      </c>
      <c r="Z44" s="265">
        <f>IFERROR(IF(Y44="","",IF(Y44&lt;=0.2,"MUY BAJA",IF(Y44&lt;=0.4,"BAJA",IF(Y44&lt;=0.6,"MEDIA",IF(Y44&lt;=0.8,"ALTA",IF(Y44=1,"MUY ALTA")))))),"")</f>
        <v/>
      </c>
      <c r="AA44" s="265">
        <f>IFERROR(IF(AND(W43="Impacto",W44="Impacto"),(AA43-(AA43*X44)),IF(W44="Impacto",(O43-(+O43*X44)),IF(W44="Probabilidad",AA43,""))),"")</f>
        <v/>
      </c>
      <c r="AB44" s="265">
        <f>IFERROR(IF(AA44="","",IF(AA44&lt;=0.2,"LEVE",IF(AA44&lt;=0.4,"MENOR",IF(AA44&lt;=0.6,"MODERADO",IF(AA44&lt;=0.8,"MAYOR",IF(AA44=1,"CATASTRÓFICO")))))),"")</f>
        <v/>
      </c>
      <c r="AC44" s="552">
        <f>IFERROR(IF(OR(AND(Z44="Muy Baja",AB44="Leve"),AND(Z44="Muy Baja",AB44="Menor"),AND(Z44="Baja",AB44="Leve")),"BAJO",IF(OR(AND(Z44="Muy baja",AB44="Moderado"),AND(Z44="Baja",AB44="Menor"),AND(Z44="Baja",AB44="Moderado"),AND(Z44="Media",AB44="Leve"),AND(Z44="Media",AB44="Menor"),AND(Z44="Media",AB44="Moderado"),AND(Z44="Alta",AB44="Leve"),AND(Z44="Alta",AB44="Menor")),"MODERADO",IF(OR(AND(Z44="Muy Baja",AB44="Mayor"),AND(Z44="Baja",AB44="Mayor"),AND(Z44="Media",AB44="Mayor"),AND(Z44="Alta",AB44="Moderado"),AND(Z44="Alta",AB44="Mayor"),AND(Z44="Muy Alta",AB44="Leve"),AND(Z44="Muy Alta",AB44="Menor"),AND(Z44="Muy Alta",AB44="Moderado"),AND(Z44="Muy Alta",AB44="Mayor")),"ALTO",IF(OR(AND(Z44="Muy Baja",AB44="Catastrófico"),AND(Z44="Baja",AB44="Catastrófico"),AND(Z44="Media",AB44="Catastrófico"),AND(Z44="Alta",AB44="Catastrófico"),AND(Z44="Muy Alta",AB44="Catastrófico")),"EXTREMO","")))),"")</f>
        <v/>
      </c>
      <c r="AD44" s="552" t="n"/>
      <c r="AE44" s="552" t="n"/>
      <c r="AF44" s="552" t="n"/>
      <c r="AG44" s="552" t="n"/>
      <c r="AH44" s="552" t="n"/>
      <c r="AI44" s="552" t="n"/>
      <c r="AJ44" s="552" t="n"/>
      <c r="AK44" s="552" t="n"/>
      <c r="AL44" s="552" t="n"/>
      <c r="AM44" s="552" t="n"/>
      <c r="AN44" s="552" t="n"/>
      <c r="AO44" s="552" t="n"/>
      <c r="AP44" s="552" t="n"/>
      <c r="AQ44" s="552" t="n"/>
      <c r="AR44" s="776" t="n"/>
      <c r="AS44" s="776" t="n"/>
      <c r="AT44" s="776" t="n"/>
      <c r="AU44" s="776" t="n"/>
      <c r="AV44" s="776" t="n"/>
      <c r="AW44" s="776" t="n"/>
      <c r="AX44" s="776" t="n"/>
      <c r="AY44" s="776" t="n"/>
      <c r="AZ44" s="776" t="n"/>
      <c r="BA44" s="776" t="n"/>
      <c r="BB44" s="776" t="n"/>
      <c r="BC44" s="776" t="n"/>
      <c r="BD44" s="776" t="n"/>
      <c r="BE44" s="507" t="n"/>
      <c r="BF44" s="507" t="n"/>
      <c r="BG44" s="507" t="n"/>
      <c r="BH44" s="776" t="n"/>
      <c r="BI44" s="776" t="n"/>
      <c r="BJ44" s="315" t="n"/>
      <c r="BK44" s="507" t="n"/>
      <c r="BL44" s="507" t="n"/>
      <c r="BM44" s="507" t="n"/>
      <c r="BN44" s="335" t="n"/>
      <c r="BO44" s="335" t="n"/>
    </row>
    <row r="45" hidden="1" ht="18.75" customHeight="1">
      <c r="D45" s="797" t="n"/>
      <c r="E45" s="737" t="n"/>
      <c r="F45" s="776" t="n"/>
      <c r="G45" s="776" t="n"/>
      <c r="H45" s="776" t="n"/>
      <c r="I45" s="776" t="n"/>
      <c r="J45" s="776" t="n"/>
      <c r="K45" s="776" t="n"/>
      <c r="L45" s="776" t="n"/>
      <c r="M45" s="764" t="n"/>
      <c r="N45" s="776" t="n"/>
      <c r="O45" s="776" t="n"/>
      <c r="P45" s="776" t="n"/>
      <c r="Q45" s="313" t="n"/>
      <c r="R45" s="314" t="n"/>
      <c r="S45" s="313" t="n"/>
      <c r="T45" s="313" t="n"/>
      <c r="U45" s="507" t="n"/>
      <c r="V45" s="507" t="n"/>
      <c r="W45" s="507" t="n"/>
      <c r="X45" s="507" t="n"/>
      <c r="Y45" s="551">
        <f>IFERROR(IF(AND(#REF!="Probabilidad",W45="Probabilidad"),(#REF!-(#REF!*X45)),IF(AND(#REF!="Impacto",W45="Probabilidad"),(Y44-(Y44*X45)),IF(W45="Impacto",#REF!,""))),"")</f>
        <v/>
      </c>
      <c r="Z45" s="265">
        <f>IFERROR(IF(Y45="","",IF(Y45&lt;=0.2,"MUY BAJA",IF(Y45&lt;=0.4,"BAJA",IF(Y45&lt;=0.6,"MEDIA",IF(Y45&lt;=0.8,"ALTA",IF(Y45=1,"MUY ALTA")))))),"")</f>
        <v/>
      </c>
      <c r="AA45" s="265">
        <f>IFERROR(IF(AND(#REF!="Impacto",W45="Impacto"),(#REF!-(#REF!*X45)),IF(AND(#REF!="Probabilidad",W45="Impacto"),(AA44-(AA44*X45)),IF(W45="Probabilidad",#REF!,""))),"")</f>
        <v/>
      </c>
      <c r="AB45" s="265" t="n"/>
      <c r="AC45" s="552" t="n"/>
      <c r="AD45" s="552" t="n"/>
      <c r="AE45" s="552" t="n"/>
      <c r="AF45" s="552" t="n"/>
      <c r="AG45" s="552" t="n"/>
      <c r="AH45" s="552" t="n"/>
      <c r="AI45" s="552" t="n"/>
      <c r="AJ45" s="552" t="n"/>
      <c r="AK45" s="552" t="n"/>
      <c r="AL45" s="552" t="n"/>
      <c r="AM45" s="552" t="n"/>
      <c r="AN45" s="552" t="n"/>
      <c r="AO45" s="552" t="n"/>
      <c r="AP45" s="552" t="n"/>
      <c r="AQ45" s="552" t="n"/>
      <c r="AR45" s="776" t="n"/>
      <c r="AS45" s="776" t="n"/>
      <c r="AT45" s="776" t="n"/>
      <c r="AU45" s="776" t="n"/>
      <c r="AV45" s="776" t="n"/>
      <c r="AW45" s="776" t="n"/>
      <c r="AX45" s="776" t="n"/>
      <c r="AY45" s="776" t="n"/>
      <c r="AZ45" s="776" t="n"/>
      <c r="BA45" s="776" t="n"/>
      <c r="BB45" s="776" t="n"/>
      <c r="BC45" s="776" t="n"/>
      <c r="BD45" s="776" t="n"/>
      <c r="BE45" s="507" t="n"/>
      <c r="BF45" s="507" t="n"/>
      <c r="BG45" s="507" t="n"/>
      <c r="BH45" s="776" t="n"/>
      <c r="BI45" s="776" t="n"/>
      <c r="BJ45" s="315" t="n"/>
      <c r="BK45" s="507" t="n"/>
      <c r="BL45" s="507" t="n"/>
      <c r="BM45" s="507" t="n"/>
      <c r="BN45" s="335" t="n"/>
      <c r="BO45" s="335" t="n"/>
    </row>
    <row r="46" hidden="1" ht="18.75" customHeight="1">
      <c r="D46" s="800" t="n"/>
      <c r="E46" s="737" t="n"/>
      <c r="F46" s="775" t="n"/>
      <c r="G46" s="775" t="n"/>
      <c r="H46" s="775" t="n"/>
      <c r="I46" s="775" t="n"/>
      <c r="J46" s="775" t="n"/>
      <c r="K46" s="775" t="n"/>
      <c r="L46" s="775" t="n"/>
      <c r="M46" s="765" t="n"/>
      <c r="N46" s="775" t="n"/>
      <c r="O46" s="775" t="n"/>
      <c r="P46" s="775" t="n"/>
      <c r="Q46" s="313" t="n"/>
      <c r="R46" s="314" t="n"/>
      <c r="S46" s="313" t="n"/>
      <c r="T46" s="313" t="n"/>
      <c r="U46" s="507" t="n"/>
      <c r="V46" s="507" t="n"/>
      <c r="W46" s="507" t="n"/>
      <c r="X46" s="507" t="n"/>
      <c r="Y46" s="551">
        <f>IFERROR(IF(AND(W45="Probabilidad",W46="Probabilidad"),(Y45-(Y45*X46)),IF(AND(W45="Impacto",W46="Probabilidad"),(#REF!-(#REF!*X46)),IF(W46="Impacto",Y45,""))),"")</f>
        <v/>
      </c>
      <c r="Z46" s="265">
        <f>IFERROR(IF(Y46="","",IF(Y46&lt;=0.2,"MUY BAJA",IF(Y46&lt;=0.4,"BAJA",IF(Y46&lt;=0.6,"MEDIA",IF(Y46&lt;=0.8,"ALTA",IF(Y46=1,"MUY ALTA")))))),"")</f>
        <v/>
      </c>
      <c r="AA46" s="265">
        <f>IFERROR(IF(AND(W45="Impacto",W46="Impacto"),(AA45-(AA45*X46)),IF(AND(W45="Probabilidad",W46="Impacto"),(#REF!-(#REF!*X46)),IF(W46="Probabilidad",AA45,""))),"")</f>
        <v/>
      </c>
      <c r="AB46" s="265" t="n"/>
      <c r="AC46" s="552" t="n"/>
      <c r="AD46" s="552" t="n"/>
      <c r="AE46" s="552" t="n"/>
      <c r="AF46" s="552" t="n"/>
      <c r="AG46" s="552" t="n"/>
      <c r="AH46" s="552" t="n"/>
      <c r="AI46" s="552" t="n"/>
      <c r="AJ46" s="552" t="n"/>
      <c r="AK46" s="581" t="n"/>
      <c r="AL46" s="577" t="n"/>
      <c r="AM46" s="305" t="n"/>
      <c r="AN46" s="561" t="n"/>
      <c r="AO46" s="510" t="n"/>
      <c r="AP46" s="510" t="n"/>
      <c r="AQ46" s="510" t="n"/>
      <c r="AR46" s="775" t="n"/>
      <c r="AS46" s="775" t="n"/>
      <c r="AT46" s="775" t="n"/>
      <c r="AU46" s="775" t="n"/>
      <c r="AV46" s="775" t="n"/>
      <c r="AW46" s="775" t="n"/>
      <c r="AX46" s="775" t="n"/>
      <c r="AY46" s="775" t="n"/>
      <c r="AZ46" s="775" t="n"/>
      <c r="BA46" s="775" t="n"/>
      <c r="BB46" s="775" t="n"/>
      <c r="BC46" s="775" t="n"/>
      <c r="BD46" s="775" t="n"/>
      <c r="BE46" s="507" t="n"/>
      <c r="BF46" s="507" t="n"/>
      <c r="BG46" s="507" t="n"/>
      <c r="BH46" s="775" t="n"/>
      <c r="BI46" s="775" t="n"/>
      <c r="BJ46" s="315" t="n"/>
      <c r="BK46" s="507" t="n"/>
      <c r="BL46" s="507" t="n"/>
      <c r="BM46" s="507" t="n"/>
      <c r="BN46" s="335" t="n"/>
      <c r="BO46" s="335" t="n"/>
    </row>
    <row r="47" hidden="1" ht="18.75" customHeight="1">
      <c r="A47" s="281">
        <f>IF(AND(#REF!=1,#REF!=1),1,IF(AND(#REF!=1,#REF!=2),2,IF(AND(#REF!=1,#REF!=3),3,IF(AND(#REF!=1,#REF!=4),4,IF(AND(#REF!=1,#REF!=5),5,IF(AND(#REF!=2,#REF!=1),6,IF(AND(#REF!=2,#REF!=2),7,IF(AND(#REF!=2,#REF!=3),8,IF(AND(#REF!=2,#REF!=4),9,IF(AND(#REF!=2,#REF!=5),10,IF(AND(#REF!=3,#REF!=1),11,IF(AND(#REF!=3,#REF!=2),12,IF(AND(#REF!=3,#REF!=3),13,IF(AND(#REF!=3,#REF!=4),14,IF(AND(#REF!=3,#REF!=5),15,IF(AND(#REF!=4,#REF!=1),16,IF(AND(#REF!=4,#REF!=2),17,IF(AND(#REF!=4,#REF!=3),18,IF(AND(#REF!=4,#REF!=4),19,IF(AND(#REF!=4,#REF!=5),20,IF(AND(#REF!=5,#REF!=1),21,IF(AND(#REF!=5,#REF!=2),22,IF(AND(#REF!=5,#REF!=3),23,IF(AND(#REF!=5,#REF!=4),24,IF(AND(#REF!=5,#REF!=5),25,"")))))))))))))))))))))))))</f>
        <v/>
      </c>
      <c r="B47" s="281">
        <f>IF(A47="","",(COUNTIF($A$9:A47,A47))/100)</f>
        <v/>
      </c>
      <c r="C47" s="281">
        <f>IFERROR(A47+B47,"")</f>
        <v/>
      </c>
      <c r="D47" s="316" t="n"/>
      <c r="E47" s="510" t="n"/>
      <c r="F47" s="510" t="n"/>
      <c r="G47" s="510" t="n"/>
      <c r="H47" s="510" t="n"/>
      <c r="I47" s="507" t="n"/>
      <c r="J47" s="510" t="n"/>
      <c r="K47" s="507" t="n"/>
      <c r="L47" s="507" t="n"/>
      <c r="M47" s="507" t="n"/>
      <c r="N47" s="507" t="n"/>
      <c r="O47" s="507" t="n"/>
      <c r="P47" s="552">
        <f>IF(OR(I47="",M47=""),"",I47*M47)</f>
        <v/>
      </c>
      <c r="Q47" s="510" t="n"/>
      <c r="R47" s="507" t="n"/>
      <c r="S47" s="510" t="n"/>
      <c r="T47" s="510" t="n"/>
      <c r="U47" s="507" t="n"/>
      <c r="V47" s="507" t="n"/>
      <c r="W47" s="507" t="n"/>
      <c r="X47" s="507">
        <f>IF(AND(U47="PREVENTIVO",V47="AUTOMÁTICO"),"50%",IF(AND(U47="PREVENTIVO",V47="MANUAL"),"40%",IF(AND(U47="DETECTIVO",V47="AUTOMÁTICO"),"40%",IF(AND(U47="DETECTIVO",V47="MANUAL"),"30%",IF(AND(U47="CORRECTIVO",V47="AUTOMÁTICO"),"35%",IF(AND(U47="CORRECTIVO",V47="MANUAL"),"25%",""))))))</f>
        <v/>
      </c>
      <c r="Y47" s="551" t="n"/>
      <c r="Z47" s="265">
        <f>IFERROR(IF(Y47="","",IF(Y47&lt;=0.2,"MUY BAJA",IF(Y47&lt;=0.4,"BAJA",IF(Y47&lt;=0.6,"MEDIA",IF(Y47&lt;=0.8,"ALTA",IF(Y47=1,"MUY ALTA")))))),"")</f>
        <v/>
      </c>
      <c r="AA47" s="507" t="n"/>
      <c r="AB47" s="265">
        <f>IFERROR(IF(AA47="","",IF(AA47&lt;=0.2,"LEVE",IF(AA47&lt;=0.4,"MENOR",IF(AA47&lt;=0.6,"MODERADO",IF(AA47&lt;=0.8,"MAYOR",IF(AA47=1,"CATASTRÓFICO")))))),"")</f>
        <v/>
      </c>
      <c r="AC47" s="317" t="n"/>
      <c r="AD47" s="318" t="n"/>
      <c r="AE47" s="552" t="n"/>
      <c r="AF47" s="318" t="n"/>
      <c r="AG47" s="552" t="n"/>
      <c r="AH47" s="552" t="n"/>
      <c r="AI47" s="552" t="n"/>
      <c r="AJ47" s="552" t="n"/>
      <c r="AK47" s="552" t="n"/>
      <c r="AL47" s="552" t="n"/>
      <c r="AM47" s="552" t="n"/>
      <c r="AN47" s="552" t="n"/>
      <c r="AO47" s="552" t="n"/>
      <c r="AP47" s="552" t="n"/>
      <c r="AQ47" s="552" t="n"/>
      <c r="AR47" s="319" t="n"/>
      <c r="AS47" s="510" t="n"/>
      <c r="AT47" s="319" t="n"/>
      <c r="AU47" s="510" t="n"/>
      <c r="AV47" s="319" t="n"/>
      <c r="AW47" s="510" t="n"/>
      <c r="AX47" s="319" t="n"/>
      <c r="AY47" s="510" t="n"/>
      <c r="AZ47" s="319" t="n"/>
      <c r="BA47" s="510" t="n"/>
      <c r="BB47" s="319" t="n"/>
      <c r="BC47" s="510" t="n"/>
      <c r="BD47" s="561" t="n"/>
      <c r="BE47" s="507" t="n"/>
      <c r="BF47" s="507" t="n"/>
      <c r="BG47" s="507" t="n"/>
      <c r="BH47" s="561" t="n"/>
      <c r="BI47" s="507" t="n"/>
      <c r="BJ47" s="315" t="n"/>
      <c r="BK47" s="507" t="n"/>
      <c r="BL47" s="507" t="n"/>
      <c r="BM47" s="507" t="n"/>
      <c r="BN47" s="335" t="n"/>
      <c r="BO47" s="335" t="n"/>
    </row>
    <row r="48" hidden="1" ht="18.75" customHeight="1">
      <c r="A48" s="281">
        <f>IF(AND(#REF!=1,#REF!=1),1,IF(AND(#REF!=1,#REF!=2),2,IF(AND(#REF!=1,#REF!=3),3,IF(AND(#REF!=1,#REF!=4),4,IF(AND(#REF!=1,#REF!=5),5,IF(AND(#REF!=2,#REF!=1),6,IF(AND(#REF!=2,#REF!=2),7,IF(AND(#REF!=2,#REF!=3),8,IF(AND(#REF!=2,#REF!=4),9,IF(AND(#REF!=2,#REF!=5),10,IF(AND(#REF!=3,#REF!=1),11,IF(AND(#REF!=3,#REF!=2),12,IF(AND(#REF!=3,#REF!=3),13,IF(AND(#REF!=3,#REF!=4),14,IF(AND(#REF!=3,#REF!=5),15,IF(AND(#REF!=4,#REF!=1),16,IF(AND(#REF!=4,#REF!=2),17,IF(AND(#REF!=4,#REF!=3),18,IF(AND(#REF!=4,#REF!=4),19,IF(AND(#REF!=4,#REF!=5),20,IF(AND(#REF!=5,#REF!=1),21,IF(AND(#REF!=5,#REF!=2),22,IF(AND(#REF!=5,#REF!=3),23,IF(AND(#REF!=5,#REF!=4),24,IF(AND(#REF!=5,#REF!=5),25,"")))))))))))))))))))))))))</f>
        <v/>
      </c>
      <c r="B48" s="281">
        <f>IF(A48="","",(COUNTIF($A$9:A48,A48))/100)</f>
        <v/>
      </c>
      <c r="C48" s="281">
        <f>IFERROR(A48+B48,"")</f>
        <v/>
      </c>
      <c r="D48" s="316" t="n"/>
      <c r="E48" s="510" t="n"/>
      <c r="F48" s="510" t="n"/>
      <c r="G48" s="510" t="n"/>
      <c r="H48" s="510" t="n"/>
      <c r="I48" s="507" t="n"/>
      <c r="J48" s="510" t="n"/>
      <c r="K48" s="507" t="n"/>
      <c r="L48" s="507" t="n"/>
      <c r="M48" s="507" t="n"/>
      <c r="N48" s="507" t="n"/>
      <c r="O48" s="507" t="n"/>
      <c r="P48" s="552">
        <f>IF(OR(I48="",M48=""),"",I48*M48)</f>
        <v/>
      </c>
      <c r="Q48" s="510" t="n"/>
      <c r="R48" s="507" t="n"/>
      <c r="S48" s="510" t="n"/>
      <c r="T48" s="510" t="n"/>
      <c r="U48" s="507" t="n"/>
      <c r="V48" s="507" t="n"/>
      <c r="W48" s="507" t="n"/>
      <c r="X48" s="510" t="n"/>
      <c r="Y48" s="551" t="n"/>
      <c r="Z48" s="510" t="n"/>
      <c r="AA48" s="507" t="n"/>
      <c r="AB48" s="510" t="n"/>
      <c r="AC48" s="317" t="n"/>
      <c r="AD48" s="318" t="n"/>
      <c r="AE48" s="552" t="n"/>
      <c r="AF48" s="318" t="n"/>
      <c r="AG48" s="552" t="n"/>
      <c r="AH48" s="552" t="n"/>
      <c r="AI48" s="552" t="n"/>
      <c r="AJ48" s="552" t="n"/>
      <c r="AK48" s="552" t="n"/>
      <c r="AL48" s="552" t="n"/>
      <c r="AM48" s="552" t="n"/>
      <c r="AN48" s="552" t="n"/>
      <c r="AO48" s="552" t="n"/>
      <c r="AP48" s="552" t="n"/>
      <c r="AQ48" s="552" t="n"/>
      <c r="AR48" s="319" t="n"/>
      <c r="AS48" s="510" t="n"/>
      <c r="AT48" s="319" t="n"/>
      <c r="AU48" s="510" t="n"/>
      <c r="AV48" s="319" t="n"/>
      <c r="AW48" s="510" t="n"/>
      <c r="AX48" s="319" t="n"/>
      <c r="AY48" s="510" t="n"/>
      <c r="AZ48" s="319" t="n"/>
      <c r="BA48" s="510" t="n"/>
      <c r="BB48" s="319" t="n"/>
      <c r="BC48" s="510" t="n"/>
      <c r="BD48" s="510" t="n"/>
      <c r="BE48" s="510" t="n"/>
      <c r="BF48" s="510" t="n"/>
      <c r="BG48" s="510" t="n"/>
      <c r="BH48" s="510" t="n"/>
      <c r="BI48" s="510" t="n"/>
      <c r="BJ48" s="320" t="n"/>
      <c r="BK48" s="557" t="n"/>
      <c r="BL48" s="557" t="n"/>
      <c r="BM48" s="557" t="n"/>
      <c r="BN48" s="684" t="n"/>
      <c r="BO48" s="684" t="n"/>
    </row>
    <row r="49" hidden="1" ht="18.75" customHeight="1">
      <c r="A49" s="281">
        <f>IF(AND(#REF!=1,#REF!=1),1,IF(AND(#REF!=1,#REF!=2),2,IF(AND(#REF!=1,#REF!=3),3,IF(AND(#REF!=1,#REF!=4),4,IF(AND(#REF!=1,#REF!=5),5,IF(AND(#REF!=2,#REF!=1),6,IF(AND(#REF!=2,#REF!=2),7,IF(AND(#REF!=2,#REF!=3),8,IF(AND(#REF!=2,#REF!=4),9,IF(AND(#REF!=2,#REF!=5),10,IF(AND(#REF!=3,#REF!=1),11,IF(AND(#REF!=3,#REF!=2),12,IF(AND(#REF!=3,#REF!=3),13,IF(AND(#REF!=3,#REF!=4),14,IF(AND(#REF!=3,#REF!=5),15,IF(AND(#REF!=4,#REF!=1),16,IF(AND(#REF!=4,#REF!=2),17,IF(AND(#REF!=4,#REF!=3),18,IF(AND(#REF!=4,#REF!=4),19,IF(AND(#REF!=4,#REF!=5),20,IF(AND(#REF!=5,#REF!=1),21,IF(AND(#REF!=5,#REF!=2),22,IF(AND(#REF!=5,#REF!=3),23,IF(AND(#REF!=5,#REF!=4),24,IF(AND(#REF!=5,#REF!=5),25,"")))))))))))))))))))))))))</f>
        <v/>
      </c>
      <c r="B49" s="281">
        <f>IF(A49="","",(COUNTIF($A$9:A49,A49))/100)</f>
        <v/>
      </c>
      <c r="C49" s="281">
        <f>IFERROR(A49+B49,"")</f>
        <v/>
      </c>
      <c r="D49" s="201" t="n"/>
      <c r="E49" s="557" t="n"/>
      <c r="F49" s="557" t="n"/>
      <c r="G49" s="557" t="n"/>
      <c r="H49" s="557" t="n"/>
      <c r="I49" s="596" t="n"/>
      <c r="J49" s="557" t="n"/>
      <c r="K49" s="596" t="n"/>
      <c r="L49" s="596" t="n"/>
      <c r="M49" s="596" t="n"/>
      <c r="N49" s="596" t="n"/>
      <c r="O49" s="596" t="n"/>
      <c r="P49" s="617">
        <f>IF(OR(I49="",M49=""),"",I49*M49)</f>
        <v/>
      </c>
      <c r="Q49" s="557" t="n"/>
      <c r="R49" s="596" t="n"/>
      <c r="S49" s="557" t="n"/>
      <c r="T49" s="557" t="n"/>
      <c r="U49" s="596" t="n"/>
      <c r="V49" s="596" t="n"/>
      <c r="W49" s="596" t="n"/>
      <c r="X49" s="557" t="n"/>
      <c r="Y49" s="601" t="n"/>
      <c r="Z49" s="557" t="n"/>
      <c r="AA49" s="596" t="n"/>
      <c r="AB49" s="557" t="n"/>
      <c r="AC49" s="321" t="n"/>
      <c r="AD49" s="322" t="n"/>
      <c r="AE49" s="617" t="n"/>
      <c r="AF49" s="322" t="n"/>
      <c r="AG49" s="617" t="n"/>
      <c r="AH49" s="617" t="n"/>
      <c r="AI49" s="617" t="n"/>
      <c r="AJ49" s="617" t="n"/>
      <c r="AK49" s="617" t="n"/>
      <c r="AL49" s="617" t="n"/>
      <c r="AM49" s="617" t="n"/>
      <c r="AN49" s="617" t="n"/>
      <c r="AO49" s="617" t="n"/>
      <c r="AP49" s="617" t="n"/>
      <c r="AQ49" s="617" t="n"/>
      <c r="AR49" s="323" t="n"/>
      <c r="AS49" s="557" t="n"/>
      <c r="AT49" s="323" t="n"/>
      <c r="AU49" s="557" t="n"/>
      <c r="AV49" s="323" t="n"/>
      <c r="AW49" s="557" t="n"/>
      <c r="AX49" s="323" t="n"/>
      <c r="AY49" s="557" t="n"/>
      <c r="AZ49" s="323" t="n"/>
      <c r="BA49" s="557" t="n"/>
      <c r="BB49" s="323" t="n"/>
      <c r="BC49" s="557" t="n"/>
      <c r="BD49" s="557" t="n"/>
      <c r="BE49" s="557" t="n"/>
      <c r="BF49" s="557" t="n"/>
      <c r="BG49" s="557" t="n"/>
      <c r="BH49" s="557" t="n"/>
      <c r="BI49" s="557" t="n"/>
      <c r="BJ49" s="581" t="n"/>
      <c r="BK49" s="581" t="n"/>
      <c r="BL49" s="581" t="n"/>
      <c r="BM49" s="581" t="n"/>
      <c r="BN49" s="336" t="n"/>
      <c r="BO49" s="336" t="n"/>
    </row>
    <row r="50" hidden="1" ht="18.75" customHeight="1">
      <c r="A50" s="281">
        <f>IF(AND(#REF!=1,#REF!=1),1,IF(AND(#REF!=1,#REF!=2),2,IF(AND(#REF!=1,#REF!=3),3,IF(AND(#REF!=1,#REF!=4),4,IF(AND(#REF!=1,#REF!=5),5,IF(AND(#REF!=2,#REF!=1),6,IF(AND(#REF!=2,#REF!=2),7,IF(AND(#REF!=2,#REF!=3),8,IF(AND(#REF!=2,#REF!=4),9,IF(AND(#REF!=2,#REF!=5),10,IF(AND(#REF!=3,#REF!=1),11,IF(AND(#REF!=3,#REF!=2),12,IF(AND(#REF!=3,#REF!=3),13,IF(AND(#REF!=3,#REF!=4),14,IF(AND(#REF!=3,#REF!=5),15,IF(AND(#REF!=4,#REF!=1),16,IF(AND(#REF!=4,#REF!=2),17,IF(AND(#REF!=4,#REF!=3),18,IF(AND(#REF!=4,#REF!=4),19,IF(AND(#REF!=4,#REF!=5),20,IF(AND(#REF!=5,#REF!=1),21,IF(AND(#REF!=5,#REF!=2),22,IF(AND(#REF!=5,#REF!=3),23,IF(AND(#REF!=5,#REF!=4),24,IF(AND(#REF!=5,#REF!=5),25,"")))))))))))))))))))))))))</f>
        <v/>
      </c>
      <c r="B50" s="281">
        <f>IF(A50="","",(COUNTIF($A$9:A50,A50))/100)</f>
        <v/>
      </c>
      <c r="C50" s="281">
        <f>IFERROR(A50+B50,"")</f>
        <v/>
      </c>
      <c r="D50" s="201" t="n"/>
      <c r="E50" s="581" t="n"/>
      <c r="F50" s="581" t="n"/>
      <c r="G50" s="581" t="n"/>
      <c r="H50" s="581" t="n"/>
      <c r="I50" s="597" t="n"/>
      <c r="J50" s="581" t="n"/>
      <c r="K50" s="597" t="n"/>
      <c r="L50" s="597" t="n"/>
      <c r="M50" s="597" t="n"/>
      <c r="N50" s="597" t="n"/>
      <c r="O50" s="597" t="n"/>
      <c r="P50" s="591">
        <f>IF(OR(I50="",M50=""),"",I50*M50)</f>
        <v/>
      </c>
      <c r="Q50" s="581" t="n"/>
      <c r="R50" s="597" t="n"/>
      <c r="S50" s="581" t="n"/>
      <c r="T50" s="581" t="n"/>
      <c r="U50" s="597" t="n"/>
      <c r="V50" s="597" t="n"/>
      <c r="W50" s="597" t="n"/>
      <c r="X50" s="581" t="n"/>
      <c r="Y50" s="600" t="n"/>
      <c r="Z50" s="581" t="n"/>
      <c r="AA50" s="597" t="n"/>
      <c r="AB50" s="581" t="n"/>
      <c r="AC50" s="324" t="n"/>
      <c r="AD50" s="325" t="n"/>
      <c r="AE50" s="591" t="n"/>
      <c r="AF50" s="325" t="n"/>
      <c r="AG50" s="591" t="n"/>
      <c r="AH50" s="591" t="n"/>
      <c r="AI50" s="591" t="n"/>
      <c r="AJ50" s="591" t="n"/>
      <c r="AK50" s="591" t="n"/>
      <c r="AL50" s="591" t="n"/>
      <c r="AM50" s="591" t="n"/>
      <c r="AN50" s="591" t="n"/>
      <c r="AO50" s="591" t="n"/>
      <c r="AP50" s="591" t="n"/>
      <c r="AQ50" s="591" t="n"/>
      <c r="AR50" s="326" t="n"/>
      <c r="AS50" s="581" t="n"/>
      <c r="AT50" s="326" t="n"/>
      <c r="AU50" s="581" t="n"/>
      <c r="AV50" s="326" t="n"/>
      <c r="AW50" s="581" t="n"/>
      <c r="AX50" s="326" t="n"/>
      <c r="AY50" s="581" t="n"/>
      <c r="AZ50" s="326" t="n"/>
      <c r="BA50" s="581" t="n"/>
      <c r="BB50" s="326" t="n"/>
      <c r="BC50" s="581" t="n"/>
      <c r="BD50" s="581" t="n"/>
      <c r="BE50" s="581" t="n"/>
      <c r="BF50" s="581" t="n"/>
      <c r="BG50" s="581" t="n"/>
      <c r="BH50" s="581" t="n"/>
      <c r="BI50" s="581" t="n"/>
      <c r="BJ50" s="581" t="n"/>
      <c r="BK50" s="581" t="n"/>
      <c r="BL50" s="581" t="n"/>
      <c r="BM50" s="581" t="n"/>
      <c r="BN50" s="336" t="n"/>
      <c r="BO50" s="336" t="n"/>
    </row>
    <row r="51">
      <c r="D51" s="519" t="n"/>
      <c r="E51" s="202" t="n"/>
      <c r="F51" s="202" t="n"/>
      <c r="G51" s="202" t="n"/>
      <c r="H51" s="202" t="n"/>
      <c r="I51" s="117" t="n"/>
      <c r="J51" s="202" t="n"/>
      <c r="K51" s="117" t="n"/>
      <c r="L51" s="117" t="n"/>
      <c r="M51" s="117" t="n"/>
      <c r="N51" s="117" t="n"/>
      <c r="O51" s="117" t="n"/>
      <c r="P51" s="282" t="n"/>
      <c r="Q51" s="202" t="n"/>
      <c r="R51" s="117" t="n"/>
      <c r="S51" s="202" t="n"/>
      <c r="T51" s="202" t="n"/>
      <c r="U51" s="117" t="n"/>
      <c r="V51" s="117" t="n"/>
      <c r="W51" s="117" t="n"/>
      <c r="X51" s="202" t="n"/>
      <c r="Y51" s="250" t="n"/>
      <c r="Z51" s="202" t="n"/>
      <c r="AA51" s="117" t="n"/>
      <c r="AB51" s="202" t="n"/>
      <c r="AC51" s="283" t="n"/>
      <c r="AD51" s="284" t="n"/>
      <c r="AE51" s="282" t="n"/>
      <c r="AF51" s="284" t="n"/>
      <c r="AG51" s="282" t="n"/>
      <c r="AH51" s="282" t="n"/>
      <c r="AI51" s="282" t="n"/>
      <c r="AJ51" s="282" t="n"/>
      <c r="AK51" s="282" t="n"/>
      <c r="AL51" s="282" t="n"/>
      <c r="AM51" s="282" t="n"/>
      <c r="AN51" s="282" t="n"/>
      <c r="AO51" s="282" t="n"/>
      <c r="AP51" s="282" t="n"/>
      <c r="AQ51" s="282" t="n"/>
      <c r="AR51" s="285" t="n"/>
      <c r="AS51" s="202" t="n"/>
      <c r="AT51" s="285" t="n"/>
      <c r="AU51" s="202" t="n"/>
      <c r="AV51" s="285" t="n"/>
      <c r="AW51" s="202" t="n"/>
      <c r="AX51" s="285" t="n"/>
      <c r="AY51" s="202" t="n"/>
      <c r="AZ51" s="285" t="n"/>
      <c r="BA51" s="202" t="n"/>
      <c r="BB51" s="285" t="n"/>
      <c r="BC51" s="202" t="n"/>
      <c r="BD51" s="286" t="n"/>
      <c r="BE51" s="286" t="n"/>
      <c r="BF51" s="286" t="n"/>
      <c r="BG51" s="286" t="n"/>
      <c r="BH51" s="286" t="n"/>
      <c r="BI51" s="286" t="n"/>
      <c r="BJ51" s="117" t="n"/>
      <c r="BK51" s="117" t="n"/>
      <c r="BL51" s="117" t="n"/>
      <c r="BM51" s="117" t="n"/>
      <c r="BN51" s="117" t="n"/>
      <c r="BO51" s="117" t="n"/>
    </row>
    <row r="52" ht="60" customHeight="1">
      <c r="D52" s="452" t="inlineStr">
        <is>
          <t>Diagonal 18 No. 20-29 Fusagasugá – Cundinamarca
Teléfono (601) 8281483 Línea Gratuita 018000180414
www.ucundinamarca.edu.co   E-mail: info@ucundinamarca.edu.co
NIT: 890.680.062-2</t>
        </is>
      </c>
    </row>
    <row r="53" ht="15" customHeight="1">
      <c r="D53" s="547" t="inlineStr">
        <is>
          <t>Documento controlado por el Sistema de Gestión de la Calidad
Asegúrese que corresponde a la última versión consultando el Portal Institucional</t>
        </is>
      </c>
    </row>
    <row r="54" ht="25.5" customHeight="1"/>
    <row r="55" ht="15" customHeight="1"/>
    <row r="56">
      <c r="D56" s="519" t="n"/>
      <c r="E56" s="202" t="n"/>
      <c r="F56" s="202" t="n"/>
      <c r="G56" s="202" t="n"/>
      <c r="H56" s="202" t="n"/>
      <c r="I56" s="117" t="n"/>
      <c r="J56" s="202" t="n"/>
      <c r="K56" s="117" t="n"/>
      <c r="L56" s="117" t="n"/>
      <c r="M56" s="117" t="n"/>
      <c r="N56" s="117" t="n"/>
      <c r="O56" s="117" t="n"/>
      <c r="P56" s="282" t="n"/>
      <c r="Q56" s="202" t="n"/>
      <c r="R56" s="117" t="n"/>
      <c r="S56" s="202" t="n"/>
      <c r="T56" s="202" t="n"/>
      <c r="U56" s="117" t="n"/>
      <c r="V56" s="117" t="n"/>
      <c r="W56" s="117" t="n"/>
      <c r="X56" s="202" t="n"/>
      <c r="Y56" s="250" t="n"/>
      <c r="Z56" s="202" t="n"/>
      <c r="AA56" s="117" t="n"/>
      <c r="AB56" s="202" t="n"/>
      <c r="AC56" s="283" t="n"/>
      <c r="AD56" s="284" t="n"/>
      <c r="AE56" s="282" t="n"/>
      <c r="AF56" s="284" t="n"/>
      <c r="AG56" s="282" t="n"/>
      <c r="AH56" s="282" t="n"/>
      <c r="AI56" s="282" t="n"/>
      <c r="AJ56" s="282" t="n"/>
      <c r="AK56" s="282" t="n"/>
      <c r="AL56" s="282" t="n"/>
      <c r="AM56" s="282" t="n"/>
      <c r="AN56" s="282" t="n"/>
      <c r="AO56" s="282" t="n"/>
      <c r="AP56" s="282" t="n"/>
      <c r="AQ56" s="282" t="n"/>
      <c r="AR56" s="285" t="n"/>
      <c r="AS56" s="202" t="n"/>
      <c r="AT56" s="285" t="n"/>
      <c r="AU56" s="202" t="n"/>
      <c r="AV56" s="285" t="n"/>
      <c r="AW56" s="202" t="n"/>
      <c r="AX56" s="285" t="n"/>
      <c r="AY56" s="202" t="n"/>
      <c r="AZ56" s="285" t="n"/>
      <c r="BA56" s="202" t="n"/>
      <c r="BB56" s="285" t="n"/>
      <c r="BC56" s="202" t="n"/>
      <c r="BD56" s="286" t="n"/>
      <c r="BE56" s="286" t="n"/>
      <c r="BF56" s="286" t="n"/>
      <c r="BG56" s="286" t="n"/>
      <c r="BH56" s="286" t="n"/>
      <c r="BI56" s="286" t="n"/>
      <c r="BJ56" s="286" t="n"/>
      <c r="BK56" s="286" t="n"/>
      <c r="BL56" s="286" t="n"/>
      <c r="BM56" s="286" t="n"/>
      <c r="BN56" s="286" t="n"/>
      <c r="BO56" s="286" t="n"/>
    </row>
  </sheetData>
  <sheetProtection selectLockedCells="0" selectUnlockedCells="0" algorithmName="SHA-512" sheet="1" objects="0" insertRows="1" insertHyperlinks="1" autoFilter="1" scenarios="0" formatColumns="0" deleteColumns="1" insertColumns="1" pivotTables="1" deleteRows="1" formatCells="0" saltValue="oSW5SUM5P5jzGzjaE4bOcg==" formatRows="0" sort="1" spinCount="100000" hashValue="UDm3PKBY6+x5/PEG2D/EimqMRlCFvxq03acLKmauNtA9ori5pUSQDWJl1ju6LIW0h/JeKv2OmVxhfprgWqShDg=="/>
  <mergeCells count="433">
    <mergeCell ref="U31:U32"/>
    <mergeCell ref="BH26:BH27"/>
    <mergeCell ref="BJ26:BJ27"/>
    <mergeCell ref="K26:K27"/>
    <mergeCell ref="BK23:BK25"/>
    <mergeCell ref="AR43:AR46"/>
    <mergeCell ref="U7:W7"/>
    <mergeCell ref="BE14:BE19"/>
    <mergeCell ref="M23:M25"/>
    <mergeCell ref="O23:O25"/>
    <mergeCell ref="BI14:BI19"/>
    <mergeCell ref="AF14:AF15"/>
    <mergeCell ref="AR28:AR31"/>
    <mergeCell ref="BD20:BD22"/>
    <mergeCell ref="AV20:AV22"/>
    <mergeCell ref="BF20:BF22"/>
    <mergeCell ref="AX20:AX22"/>
    <mergeCell ref="AH39:AH42"/>
    <mergeCell ref="BA28:BA31"/>
    <mergeCell ref="AQ39:AQ42"/>
    <mergeCell ref="BK33:BK36"/>
    <mergeCell ref="AF11:AF12"/>
    <mergeCell ref="X7:AG7"/>
    <mergeCell ref="BJ37:BJ38"/>
    <mergeCell ref="BL37:BL38"/>
    <mergeCell ref="AR23:AR25"/>
    <mergeCell ref="O43:O46"/>
    <mergeCell ref="F3:BM4"/>
    <mergeCell ref="BL9:BL13"/>
    <mergeCell ref="BD9:BD13"/>
    <mergeCell ref="F1:BM1"/>
    <mergeCell ref="H14:H19"/>
    <mergeCell ref="E14:E15"/>
    <mergeCell ref="J14:J19"/>
    <mergeCell ref="BN39:BN42"/>
    <mergeCell ref="G39:G42"/>
    <mergeCell ref="G20:G22"/>
    <mergeCell ref="I20:I22"/>
    <mergeCell ref="Q11:Q13"/>
    <mergeCell ref="L33:L36"/>
    <mergeCell ref="N33:N36"/>
    <mergeCell ref="BI37:BI38"/>
    <mergeCell ref="AF9:AF10"/>
    <mergeCell ref="BO20:BO22"/>
    <mergeCell ref="AZ33:AZ36"/>
    <mergeCell ref="BB33:BB36"/>
    <mergeCell ref="AS39:AS42"/>
    <mergeCell ref="M37:M38"/>
    <mergeCell ref="AH11:AH12"/>
    <mergeCell ref="D37:D38"/>
    <mergeCell ref="AY23:AY25"/>
    <mergeCell ref="BA23:BA25"/>
    <mergeCell ref="T31:T32"/>
    <mergeCell ref="BI26:BI27"/>
    <mergeCell ref="J43:J46"/>
    <mergeCell ref="BO14:BO19"/>
    <mergeCell ref="D26:D27"/>
    <mergeCell ref="BL20:BL22"/>
    <mergeCell ref="BN20:BN22"/>
    <mergeCell ref="L23:L25"/>
    <mergeCell ref="N23:N25"/>
    <mergeCell ref="AX14:AX19"/>
    <mergeCell ref="P23:P25"/>
    <mergeCell ref="AZ14:AZ19"/>
    <mergeCell ref="AZ28:AZ31"/>
    <mergeCell ref="AW20:AW22"/>
    <mergeCell ref="AY20:AY22"/>
    <mergeCell ref="F28:F32"/>
    <mergeCell ref="AH14:AH15"/>
    <mergeCell ref="AT28:AT31"/>
    <mergeCell ref="H28:H32"/>
    <mergeCell ref="AP39:AP42"/>
    <mergeCell ref="AX23:AX25"/>
    <mergeCell ref="AZ23:AZ25"/>
    <mergeCell ref="E28:E29"/>
    <mergeCell ref="AW33:AW36"/>
    <mergeCell ref="F33:F36"/>
    <mergeCell ref="B1:B4"/>
    <mergeCell ref="J26:J27"/>
    <mergeCell ref="BI9:BI13"/>
    <mergeCell ref="D7:H7"/>
    <mergeCell ref="L26:L27"/>
    <mergeCell ref="BA9:BA13"/>
    <mergeCell ref="BC9:BC13"/>
    <mergeCell ref="AA31:AA32"/>
    <mergeCell ref="G14:G19"/>
    <mergeCell ref="AC31:AC32"/>
    <mergeCell ref="I14:I19"/>
    <mergeCell ref="K14:K19"/>
    <mergeCell ref="AX43:AX46"/>
    <mergeCell ref="D39:D42"/>
    <mergeCell ref="AZ43:AZ46"/>
    <mergeCell ref="F39:F42"/>
    <mergeCell ref="AV26:AV27"/>
    <mergeCell ref="F20:F22"/>
    <mergeCell ref="AY37:AY38"/>
    <mergeCell ref="K33:K36"/>
    <mergeCell ref="I7:T7"/>
    <mergeCell ref="AS14:AS19"/>
    <mergeCell ref="BB28:BB31"/>
    <mergeCell ref="AU14:AU19"/>
    <mergeCell ref="AJ14:AJ15"/>
    <mergeCell ref="AR39:AR42"/>
    <mergeCell ref="AR20:AR22"/>
    <mergeCell ref="J37:J38"/>
    <mergeCell ref="L37:L38"/>
    <mergeCell ref="N37:N38"/>
    <mergeCell ref="AG11:AG12"/>
    <mergeCell ref="AI11:AI12"/>
    <mergeCell ref="L9:L13"/>
    <mergeCell ref="D9:D13"/>
    <mergeCell ref="AV37:AV38"/>
    <mergeCell ref="L39:L42"/>
    <mergeCell ref="AX37:AX38"/>
    <mergeCell ref="I43:I46"/>
    <mergeCell ref="BN14:BN19"/>
    <mergeCell ref="O9:O13"/>
    <mergeCell ref="BN1:BO1"/>
    <mergeCell ref="BH28:BH31"/>
    <mergeCell ref="BJ28:BJ31"/>
    <mergeCell ref="AX39:AX42"/>
    <mergeCell ref="O20:O22"/>
    <mergeCell ref="Y11:Y13"/>
    <mergeCell ref="AM30:AM32"/>
    <mergeCell ref="AO11:AO12"/>
    <mergeCell ref="G28:G32"/>
    <mergeCell ref="I28:I32"/>
    <mergeCell ref="AX26:AX27"/>
    <mergeCell ref="AG39:AG42"/>
    <mergeCell ref="AI39:AI42"/>
    <mergeCell ref="BK9:BK13"/>
    <mergeCell ref="N9:N13"/>
    <mergeCell ref="I26:I27"/>
    <mergeCell ref="BB9:BB13"/>
    <mergeCell ref="BH43:BH46"/>
    <mergeCell ref="N39:N42"/>
    <mergeCell ref="N20:N22"/>
    <mergeCell ref="P39:P42"/>
    <mergeCell ref="K43:K46"/>
    <mergeCell ref="P20:P22"/>
    <mergeCell ref="X11:X13"/>
    <mergeCell ref="F2:BM2"/>
    <mergeCell ref="AU26:AU27"/>
    <mergeCell ref="AW26:AW27"/>
    <mergeCell ref="AR9:AR13"/>
    <mergeCell ref="AG14:AG15"/>
    <mergeCell ref="AD24:AD25"/>
    <mergeCell ref="AQ11:AQ12"/>
    <mergeCell ref="AI14:AI15"/>
    <mergeCell ref="M33:M36"/>
    <mergeCell ref="K37:K38"/>
    <mergeCell ref="AZ39:AZ42"/>
    <mergeCell ref="BF23:BF25"/>
    <mergeCell ref="BH23:BH25"/>
    <mergeCell ref="BJ23:BJ25"/>
    <mergeCell ref="AY33:AY36"/>
    <mergeCell ref="AW37:AW38"/>
    <mergeCell ref="H43:H46"/>
    <mergeCell ref="BM9:BM13"/>
    <mergeCell ref="F9:F13"/>
    <mergeCell ref="AY28:AY31"/>
    <mergeCell ref="BI28:BI31"/>
    <mergeCell ref="Q31:Q32"/>
    <mergeCell ref="AY39:AY42"/>
    <mergeCell ref="H20:H22"/>
    <mergeCell ref="Z11:Z13"/>
    <mergeCell ref="AL30:AL32"/>
    <mergeCell ref="BI23:BI25"/>
    <mergeCell ref="R11:R13"/>
    <mergeCell ref="BC14:BC19"/>
    <mergeCell ref="BJ9:BJ13"/>
    <mergeCell ref="H33:H36"/>
    <mergeCell ref="AT20:AT22"/>
    <mergeCell ref="AJ31:AJ32"/>
    <mergeCell ref="P14:P19"/>
    <mergeCell ref="M39:M42"/>
    <mergeCell ref="BI43:BI46"/>
    <mergeCell ref="O39:O42"/>
    <mergeCell ref="W11:W13"/>
    <mergeCell ref="BH37:BH38"/>
    <mergeCell ref="BB14:BB19"/>
    <mergeCell ref="Y31:Y32"/>
    <mergeCell ref="BK28:BK31"/>
    <mergeCell ref="BM20:BM22"/>
    <mergeCell ref="BA39:BA42"/>
    <mergeCell ref="AN11:AN12"/>
    <mergeCell ref="AP11:AP12"/>
    <mergeCell ref="K8:L8"/>
    <mergeCell ref="O28:O32"/>
    <mergeCell ref="BM33:BM36"/>
    <mergeCell ref="BO33:BO36"/>
    <mergeCell ref="P43:P46"/>
    <mergeCell ref="AD9:AD10"/>
    <mergeCell ref="AV33:AV36"/>
    <mergeCell ref="AX33:AX36"/>
    <mergeCell ref="AF39:AF42"/>
    <mergeCell ref="N28:N32"/>
    <mergeCell ref="P28:P32"/>
    <mergeCell ref="BC26:BC27"/>
    <mergeCell ref="BE26:BE27"/>
    <mergeCell ref="BM14:BM19"/>
    <mergeCell ref="BH20:BH22"/>
    <mergeCell ref="BJ20:BJ22"/>
    <mergeCell ref="E33:E35"/>
    <mergeCell ref="H23:H25"/>
    <mergeCell ref="J23:J25"/>
    <mergeCell ref="AT14:AT19"/>
    <mergeCell ref="BD14:BD19"/>
    <mergeCell ref="AV14:AV19"/>
    <mergeCell ref="AS20:AS22"/>
    <mergeCell ref="AU20:AU22"/>
    <mergeCell ref="K9:K13"/>
    <mergeCell ref="M9:M13"/>
    <mergeCell ref="AT23:AT25"/>
    <mergeCell ref="AV23:AV25"/>
    <mergeCell ref="BD26:BD27"/>
    <mergeCell ref="BF26:BF27"/>
    <mergeCell ref="J33:J36"/>
    <mergeCell ref="BE37:BE38"/>
    <mergeCell ref="H26:H27"/>
    <mergeCell ref="AW9:AW13"/>
    <mergeCell ref="AY9:AY13"/>
    <mergeCell ref="R31:R32"/>
    <mergeCell ref="BO23:BO25"/>
    <mergeCell ref="BI39:BI42"/>
    <mergeCell ref="AV43:AV46"/>
    <mergeCell ref="D20:D22"/>
    <mergeCell ref="BN33:BN36"/>
    <mergeCell ref="G33:G36"/>
    <mergeCell ref="BH33:BH36"/>
    <mergeCell ref="I33:I36"/>
    <mergeCell ref="BD37:BD38"/>
    <mergeCell ref="AX28:AX31"/>
    <mergeCell ref="BN4:BO4"/>
    <mergeCell ref="F37:F38"/>
    <mergeCell ref="H37:H38"/>
    <mergeCell ref="AE11:AE12"/>
    <mergeCell ref="H9:H13"/>
    <mergeCell ref="X31:X32"/>
    <mergeCell ref="Z31:Z32"/>
    <mergeCell ref="BO26:BO27"/>
    <mergeCell ref="P26:P27"/>
    <mergeCell ref="AU43:AU46"/>
    <mergeCell ref="AR37:AR38"/>
    <mergeCell ref="AT37:AT38"/>
    <mergeCell ref="J39:J42"/>
    <mergeCell ref="G43:G46"/>
    <mergeCell ref="BJ14:BJ19"/>
    <mergeCell ref="BL14:BL19"/>
    <mergeCell ref="BI20:BI22"/>
    <mergeCell ref="BA20:BA22"/>
    <mergeCell ref="I23:I25"/>
    <mergeCell ref="BK20:BK22"/>
    <mergeCell ref="BC20:BC22"/>
    <mergeCell ref="K23:K25"/>
    <mergeCell ref="D53:BO55"/>
    <mergeCell ref="AK11:AK12"/>
    <mergeCell ref="BM37:BM38"/>
    <mergeCell ref="BO37:BO38"/>
    <mergeCell ref="AE39:AE42"/>
    <mergeCell ref="AU23:AU25"/>
    <mergeCell ref="AW23:AW25"/>
    <mergeCell ref="BO9:BO13"/>
    <mergeCell ref="J9:J13"/>
    <mergeCell ref="AO31:AO32"/>
    <mergeCell ref="G26:G27"/>
    <mergeCell ref="BH39:BH42"/>
    <mergeCell ref="AQ31:AQ32"/>
    <mergeCell ref="AX9:AX13"/>
    <mergeCell ref="J20:J22"/>
    <mergeCell ref="D14:D19"/>
    <mergeCell ref="F14:F19"/>
    <mergeCell ref="E9:E11"/>
    <mergeCell ref="AW43:AW46"/>
    <mergeCell ref="AS26:AS27"/>
    <mergeCell ref="AK9:AK10"/>
    <mergeCell ref="AM9:AM10"/>
    <mergeCell ref="BE33:BE36"/>
    <mergeCell ref="AW28:AW31"/>
    <mergeCell ref="AR14:AR19"/>
    <mergeCell ref="O33:O36"/>
    <mergeCell ref="AE14:AE15"/>
    <mergeCell ref="G37:G38"/>
    <mergeCell ref="I37:I38"/>
    <mergeCell ref="AD11:AD12"/>
    <mergeCell ref="G9:G13"/>
    <mergeCell ref="W31:W32"/>
    <mergeCell ref="BL26:BL27"/>
    <mergeCell ref="BN26:BN27"/>
    <mergeCell ref="AT43:AT46"/>
    <mergeCell ref="AZ9:AZ13"/>
    <mergeCell ref="AS37:AS38"/>
    <mergeCell ref="D43:D46"/>
    <mergeCell ref="AU37:AU38"/>
    <mergeCell ref="BA14:BA19"/>
    <mergeCell ref="BK14:BK19"/>
    <mergeCell ref="BN2:BO2"/>
    <mergeCell ref="AZ20:AZ22"/>
    <mergeCell ref="M14:M19"/>
    <mergeCell ref="O14:O19"/>
    <mergeCell ref="BC28:BC31"/>
    <mergeCell ref="BE28:BE31"/>
    <mergeCell ref="BB20:BB22"/>
    <mergeCell ref="AM14:AM15"/>
    <mergeCell ref="AU39:AU42"/>
    <mergeCell ref="L20:L22"/>
    <mergeCell ref="T11:T13"/>
    <mergeCell ref="BC23:BC25"/>
    <mergeCell ref="V11:V13"/>
    <mergeCell ref="AJ11:AJ12"/>
    <mergeCell ref="BK26:BK27"/>
    <mergeCell ref="D28:D32"/>
    <mergeCell ref="BN37:BN38"/>
    <mergeCell ref="AD39:AD42"/>
    <mergeCell ref="O26:O27"/>
    <mergeCell ref="BN9:BN13"/>
    <mergeCell ref="BF9:BF13"/>
    <mergeCell ref="BH9:BH13"/>
    <mergeCell ref="I9:I13"/>
    <mergeCell ref="AM11:AM12"/>
    <mergeCell ref="AN31:AN32"/>
    <mergeCell ref="AP31:AP32"/>
    <mergeCell ref="L14:L19"/>
    <mergeCell ref="N14:N19"/>
    <mergeCell ref="BC43:BC46"/>
    <mergeCell ref="I39:I42"/>
    <mergeCell ref="K39:K42"/>
    <mergeCell ref="F43:F46"/>
    <mergeCell ref="D1:E4"/>
    <mergeCell ref="K20:K22"/>
    <mergeCell ref="S11:S13"/>
    <mergeCell ref="U11:U13"/>
    <mergeCell ref="AU9:AU13"/>
    <mergeCell ref="P33:P36"/>
    <mergeCell ref="AR26:AR27"/>
    <mergeCell ref="AJ9:AJ10"/>
    <mergeCell ref="AL9:AL10"/>
    <mergeCell ref="AW39:AW42"/>
    <mergeCell ref="O37:O38"/>
    <mergeCell ref="AQ14:AQ16"/>
    <mergeCell ref="AL11:AL12"/>
    <mergeCell ref="AD14:AD15"/>
    <mergeCell ref="M28:M32"/>
    <mergeCell ref="BE23:BE25"/>
    <mergeCell ref="L43:L46"/>
    <mergeCell ref="BM26:BM27"/>
    <mergeCell ref="BN3:BO3"/>
    <mergeCell ref="N43:N46"/>
    <mergeCell ref="F26:F27"/>
    <mergeCell ref="AT33:AT36"/>
    <mergeCell ref="M20:M22"/>
    <mergeCell ref="BD28:BD31"/>
    <mergeCell ref="AT26:AT27"/>
    <mergeCell ref="AV28:AV31"/>
    <mergeCell ref="J28:J32"/>
    <mergeCell ref="L28:L32"/>
    <mergeCell ref="BA26:BA27"/>
    <mergeCell ref="AT39:AT42"/>
    <mergeCell ref="BB23:BB25"/>
    <mergeCell ref="BD23:BD25"/>
    <mergeCell ref="AK30:AK32"/>
    <mergeCell ref="D52:BO52"/>
    <mergeCell ref="F23:F25"/>
    <mergeCell ref="AS33:AS36"/>
    <mergeCell ref="N26:N27"/>
    <mergeCell ref="BE9:BE13"/>
    <mergeCell ref="BG9:BG13"/>
    <mergeCell ref="BD33:BD36"/>
    <mergeCell ref="BO39:BO42"/>
    <mergeCell ref="BB43:BB46"/>
    <mergeCell ref="H39:H42"/>
    <mergeCell ref="AZ26:AZ27"/>
    <mergeCell ref="BD43:BD46"/>
    <mergeCell ref="BB26:BB27"/>
    <mergeCell ref="BA37:BA38"/>
    <mergeCell ref="BC37:BC38"/>
    <mergeCell ref="AW14:AW19"/>
    <mergeCell ref="AY14:AY19"/>
    <mergeCell ref="AL14:AL15"/>
    <mergeCell ref="BM28:BM31"/>
    <mergeCell ref="BO28:BO31"/>
    <mergeCell ref="P37:P38"/>
    <mergeCell ref="BC39:BC42"/>
    <mergeCell ref="AP14:AP16"/>
    <mergeCell ref="BM23:BM25"/>
    <mergeCell ref="BJ33:BJ36"/>
    <mergeCell ref="BL33:BL36"/>
    <mergeCell ref="AZ37:AZ38"/>
    <mergeCell ref="BB37:BB38"/>
    <mergeCell ref="M43:M46"/>
    <mergeCell ref="BL28:BL31"/>
    <mergeCell ref="BN28:BN31"/>
    <mergeCell ref="AB31:AB32"/>
    <mergeCell ref="BB39:BB42"/>
    <mergeCell ref="AA11:AA13"/>
    <mergeCell ref="AY43:AY46"/>
    <mergeCell ref="AC11:AC13"/>
    <mergeCell ref="BA43:BA46"/>
    <mergeCell ref="AU28:AU31"/>
    <mergeCell ref="K28:K32"/>
    <mergeCell ref="N8:O8"/>
    <mergeCell ref="BF14:BF19"/>
    <mergeCell ref="BH14:BH19"/>
    <mergeCell ref="P9:P13"/>
    <mergeCell ref="BE20:BE22"/>
    <mergeCell ref="AR33:AR36"/>
    <mergeCell ref="G23:G25"/>
    <mergeCell ref="M26:M27"/>
    <mergeCell ref="AR7:BO7"/>
    <mergeCell ref="AB11:AB13"/>
    <mergeCell ref="BK37:BK38"/>
    <mergeCell ref="AU33:AU36"/>
    <mergeCell ref="AS23:AS25"/>
    <mergeCell ref="AY26:AY27"/>
    <mergeCell ref="AT9:AT13"/>
    <mergeCell ref="D23:D25"/>
    <mergeCell ref="AV9:AV13"/>
    <mergeCell ref="AK14:AK15"/>
    <mergeCell ref="V31:V32"/>
    <mergeCell ref="BD39:BD42"/>
    <mergeCell ref="AV39:AV42"/>
    <mergeCell ref="BL23:BL25"/>
    <mergeCell ref="BN23:BN25"/>
    <mergeCell ref="AS43:AS46"/>
    <mergeCell ref="BI33:BI36"/>
    <mergeCell ref="BA33:BA36"/>
    <mergeCell ref="BC33:BC36"/>
    <mergeCell ref="D33:D36"/>
    <mergeCell ref="AS28:AS31"/>
    <mergeCell ref="AS9:AS13"/>
    <mergeCell ref="E37:E38"/>
    <mergeCell ref="E24:E25"/>
    <mergeCell ref="S31:S32"/>
  </mergeCells>
  <conditionalFormatting sqref="H47:H50">
    <cfRule type="cellIs" priority="1663" operator="equal" dxfId="2">
      <formula>"EXTREMO"</formula>
    </cfRule>
    <cfRule type="cellIs" priority="1664" operator="equal" dxfId="3">
      <formula>"ALTO"</formula>
    </cfRule>
    <cfRule type="cellIs" priority="1665" operator="equal" dxfId="1">
      <formula>"MODERADO"</formula>
    </cfRule>
    <cfRule type="cellIs" priority="1666" operator="equal" dxfId="0">
      <formula>"BAJO"</formula>
    </cfRule>
  </conditionalFormatting>
  <conditionalFormatting sqref="K9 K14:K19 K23:K27 K33:K35 K37 K39:K41 K43:K46">
    <cfRule type="cellIs" priority="1487" operator="equal" dxfId="2">
      <formula>"Muy Alta"</formula>
    </cfRule>
    <cfRule type="cellIs" priority="1488" operator="equal" dxfId="68">
      <formula>"Alta"</formula>
    </cfRule>
    <cfRule type="cellIs" priority="1489" operator="equal" dxfId="1">
      <formula>"Media"</formula>
    </cfRule>
    <cfRule type="cellIs" priority="1490" operator="equal" dxfId="0">
      <formula>"Baja"</formula>
    </cfRule>
    <cfRule type="cellIs" priority="1491" operator="equal" dxfId="277">
      <formula>"Muy Baja"</formula>
    </cfRule>
  </conditionalFormatting>
  <conditionalFormatting sqref="N9 N14:N19 N23:N27 N33:N35 N37 N39:N46">
    <cfRule type="cellIs" priority="1482" operator="equal" dxfId="2">
      <formula>"Catastrófico"</formula>
    </cfRule>
    <cfRule type="cellIs" priority="1483" operator="equal" dxfId="68">
      <formula>"Mayor"</formula>
    </cfRule>
    <cfRule type="cellIs" priority="1484" operator="equal" dxfId="1">
      <formula>"Moderado"</formula>
    </cfRule>
    <cfRule type="cellIs" priority="1485" operator="equal" dxfId="0">
      <formula>"Menor"</formula>
    </cfRule>
    <cfRule type="cellIs" priority="1486" operator="equal" dxfId="277">
      <formula>"Leve"</formula>
    </cfRule>
  </conditionalFormatting>
  <conditionalFormatting sqref="P9 P14:P19 P23:P27 P33:P35 P37 P39:P46 AC33:AE38 AC39:AN41 AC43:AQ46 AD13:AO13 AE9:AE11 AF33:AF36 AG33:AK38 AL11 AL33:AP33 AL34:AM35 AL36:AQ36 AO40 AQ13 AQ39">
    <cfRule type="cellIs" priority="1478" operator="equal" dxfId="2">
      <formula>"EXTREMO"</formula>
    </cfRule>
    <cfRule type="cellIs" priority="1479" operator="equal" dxfId="76">
      <formula>"ALTO"</formula>
    </cfRule>
    <cfRule type="cellIs" priority="1480" operator="equal" dxfId="1">
      <formula>"MODERADO"</formula>
    </cfRule>
    <cfRule type="cellIs" priority="1481" operator="equal" dxfId="0">
      <formula>"BAJO"</formula>
    </cfRule>
  </conditionalFormatting>
  <conditionalFormatting sqref="Z9:Z11 Z23:Z27 Z33:Z47">
    <cfRule type="cellIs" priority="1474" operator="equal" dxfId="2">
      <formula>"MUY ALTA"</formula>
    </cfRule>
    <cfRule type="cellIs" priority="1475" operator="equal" dxfId="68">
      <formula>"ALTA"</formula>
    </cfRule>
    <cfRule type="cellIs" priority="1476" operator="equal" dxfId="0">
      <formula>"BAJA"</formula>
    </cfRule>
    <cfRule type="cellIs" priority="1477" operator="equal" dxfId="277">
      <formula>"MUY BAJA"</formula>
    </cfRule>
  </conditionalFormatting>
  <conditionalFormatting sqref="AB9:AB11 AB23:AB27 AB33:AB47">
    <cfRule type="cellIs" priority="1469" operator="equal" dxfId="2">
      <formula>"CATASTRÓFICO"</formula>
    </cfRule>
    <cfRule type="cellIs" priority="1470" operator="equal" dxfId="68">
      <formula>"MAYOR"</formula>
    </cfRule>
    <cfRule type="cellIs" priority="1471" operator="equal" dxfId="1">
      <formula>"MODERADO"</formula>
    </cfRule>
    <cfRule type="cellIs" priority="1472" operator="equal" dxfId="0">
      <formula>"MENOR"</formula>
    </cfRule>
    <cfRule type="cellIs" priority="1473" operator="equal" dxfId="277">
      <formula>"LEVE"</formula>
    </cfRule>
  </conditionalFormatting>
  <conditionalFormatting sqref="AC9:AD9 AC10:AC11 AF9:AK9 AG10:AI11">
    <cfRule type="cellIs" priority="1465" operator="equal" dxfId="2">
      <formula>"EXTREMO"</formula>
    </cfRule>
    <cfRule type="cellIs" priority="1466" operator="equal" dxfId="76">
      <formula>"ALTO"</formula>
    </cfRule>
    <cfRule type="cellIs" priority="1467" operator="equal" dxfId="1">
      <formula>"MODERADO"</formula>
    </cfRule>
    <cfRule type="cellIs" priority="1468" operator="equal" dxfId="0">
      <formula>"BAJO"</formula>
    </cfRule>
  </conditionalFormatting>
  <conditionalFormatting sqref="Z9:Z11 Z23:Z27 Z33:Z46">
    <cfRule type="cellIs" priority="1455" operator="equal" dxfId="1">
      <formula>"MEDIA"</formula>
    </cfRule>
  </conditionalFormatting>
  <conditionalFormatting sqref="Z14:Z19">
    <cfRule type="cellIs" priority="844" operator="equal" dxfId="2">
      <formula>"MUY ALTA"</formula>
    </cfRule>
    <cfRule type="cellIs" priority="845" operator="equal" dxfId="68">
      <formula>"ALTA"</formula>
    </cfRule>
    <cfRule type="cellIs" priority="846" operator="equal" dxfId="0">
      <formula>"BAJA"</formula>
    </cfRule>
    <cfRule type="cellIs" priority="847" operator="equal" dxfId="277">
      <formula>"MUY BAJA"</formula>
    </cfRule>
    <cfRule type="cellIs" priority="825" operator="equal" dxfId="1">
      <formula>"MEDIA"</formula>
    </cfRule>
  </conditionalFormatting>
  <conditionalFormatting sqref="AB14:AB19">
    <cfRule type="cellIs" priority="839" operator="equal" dxfId="2">
      <formula>"CATASTRÓFICO"</formula>
    </cfRule>
    <cfRule type="cellIs" priority="840" operator="equal" dxfId="68">
      <formula>"MAYOR"</formula>
    </cfRule>
    <cfRule type="cellIs" priority="841" operator="equal" dxfId="1">
      <formula>"MODERADO"</formula>
    </cfRule>
    <cfRule type="cellIs" priority="842" operator="equal" dxfId="0">
      <formula>"MENOR"</formula>
    </cfRule>
    <cfRule type="cellIs" priority="843" operator="equal" dxfId="277">
      <formula>"LEVE"</formula>
    </cfRule>
  </conditionalFormatting>
  <conditionalFormatting sqref="AC14:AK14 AC15:AC19 AD15:AI15 AD17:AK19">
    <cfRule type="cellIs" priority="835" operator="equal" dxfId="2">
      <formula>"EXTREMO"</formula>
    </cfRule>
    <cfRule type="cellIs" priority="836" operator="equal" dxfId="76">
      <formula>"ALTO"</formula>
    </cfRule>
    <cfRule type="cellIs" priority="837" operator="equal" dxfId="1">
      <formula>"MODERADO"</formula>
    </cfRule>
    <cfRule type="cellIs" priority="838" operator="equal" dxfId="0">
      <formula>"BAJO"</formula>
    </cfRule>
  </conditionalFormatting>
  <conditionalFormatting sqref="K20:K22">
    <cfRule type="cellIs" priority="815" operator="equal" dxfId="2">
      <formula>"Muy Alta"</formula>
    </cfRule>
    <cfRule type="cellIs" priority="816" operator="equal" dxfId="68">
      <formula>"Alta"</formula>
    </cfRule>
    <cfRule type="cellIs" priority="817" operator="equal" dxfId="1">
      <formula>"Media"</formula>
    </cfRule>
    <cfRule type="cellIs" priority="818" operator="equal" dxfId="0">
      <formula>"Baja"</formula>
    </cfRule>
    <cfRule type="cellIs" priority="819" operator="equal" dxfId="277">
      <formula>"Muy Baja"</formula>
    </cfRule>
  </conditionalFormatting>
  <conditionalFormatting sqref="N20:N22">
    <cfRule type="cellIs" priority="810" operator="equal" dxfId="2">
      <formula>"Catastrófico"</formula>
    </cfRule>
    <cfRule type="cellIs" priority="811" operator="equal" dxfId="68">
      <formula>"Mayor"</formula>
    </cfRule>
    <cfRule type="cellIs" priority="812" operator="equal" dxfId="1">
      <formula>"Moderado"</formula>
    </cfRule>
    <cfRule type="cellIs" priority="813" operator="equal" dxfId="0">
      <formula>"Menor"</formula>
    </cfRule>
    <cfRule type="cellIs" priority="814" operator="equal" dxfId="277">
      <formula>"Leve"</formula>
    </cfRule>
  </conditionalFormatting>
  <conditionalFormatting sqref="P20:P22">
    <cfRule type="cellIs" priority="806" operator="equal" dxfId="2">
      <formula>"EXTREMO"</formula>
    </cfRule>
    <cfRule type="cellIs" priority="807" operator="equal" dxfId="76">
      <formula>"ALTO"</formula>
    </cfRule>
    <cfRule type="cellIs" priority="808" operator="equal" dxfId="1">
      <formula>"MODERADO"</formula>
    </cfRule>
    <cfRule type="cellIs" priority="809" operator="equal" dxfId="0">
      <formula>"BAJO"</formula>
    </cfRule>
  </conditionalFormatting>
  <conditionalFormatting sqref="Z20:Z22">
    <cfRule type="cellIs" priority="802" operator="equal" dxfId="2">
      <formula>"MUY ALTA"</formula>
    </cfRule>
    <cfRule type="cellIs" priority="803" operator="equal" dxfId="68">
      <formula>"ALTA"</formula>
    </cfRule>
    <cfRule type="cellIs" priority="804" operator="equal" dxfId="0">
      <formula>"BAJA"</formula>
    </cfRule>
    <cfRule type="cellIs" priority="805" operator="equal" dxfId="277">
      <formula>"MUY BAJA"</formula>
    </cfRule>
    <cfRule type="cellIs" priority="783" operator="equal" dxfId="1">
      <formula>"MEDIA"</formula>
    </cfRule>
  </conditionalFormatting>
  <conditionalFormatting sqref="AB20:AB22">
    <cfRule type="cellIs" priority="797" operator="equal" dxfId="2">
      <formula>"CATASTRÓFICO"</formula>
    </cfRule>
    <cfRule type="cellIs" priority="798" operator="equal" dxfId="68">
      <formula>"MAYOR"</formula>
    </cfRule>
    <cfRule type="cellIs" priority="799" operator="equal" dxfId="1">
      <formula>"MODERADO"</formula>
    </cfRule>
    <cfRule type="cellIs" priority="800" operator="equal" dxfId="0">
      <formula>"MENOR"</formula>
    </cfRule>
    <cfRule type="cellIs" priority="801" operator="equal" dxfId="277">
      <formula>"LEVE"</formula>
    </cfRule>
  </conditionalFormatting>
  <conditionalFormatting sqref="AC20:AC22">
    <cfRule type="cellIs" priority="793" operator="equal" dxfId="2">
      <formula>"EXTREMO"</formula>
    </cfRule>
    <cfRule type="cellIs" priority="794" operator="equal" dxfId="76">
      <formula>"ALTO"</formula>
    </cfRule>
    <cfRule type="cellIs" priority="795" operator="equal" dxfId="1">
      <formula>"MODERADO"</formula>
    </cfRule>
    <cfRule type="cellIs" priority="796" operator="equal" dxfId="0">
      <formula>"BAJO"</formula>
    </cfRule>
  </conditionalFormatting>
  <conditionalFormatting sqref="AC23 AC24:AD24 AC25">
    <cfRule type="cellIs" priority="751" operator="equal" dxfId="2">
      <formula>"EXTREMO"</formula>
    </cfRule>
    <cfRule type="cellIs" priority="752" operator="equal" dxfId="76">
      <formula>"ALTO"</formula>
    </cfRule>
    <cfRule type="cellIs" priority="753" operator="equal" dxfId="1">
      <formula>"MODERADO"</formula>
    </cfRule>
    <cfRule type="cellIs" priority="754" operator="equal" dxfId="0">
      <formula>"BAJO"</formula>
    </cfRule>
  </conditionalFormatting>
  <conditionalFormatting sqref="AC26:AE27">
    <cfRule type="cellIs" priority="709" operator="equal" dxfId="2">
      <formula>"EXTREMO"</formula>
    </cfRule>
    <cfRule type="cellIs" priority="710" operator="equal" dxfId="76">
      <formula>"ALTO"</formula>
    </cfRule>
    <cfRule type="cellIs" priority="711" operator="equal" dxfId="1">
      <formula>"MODERADO"</formula>
    </cfRule>
    <cfRule type="cellIs" priority="712" operator="equal" dxfId="0">
      <formula>"BAJO"</formula>
    </cfRule>
  </conditionalFormatting>
  <conditionalFormatting sqref="K28:K29">
    <cfRule type="cellIs" priority="689" operator="equal" dxfId="2">
      <formula>"Muy Alta"</formula>
    </cfRule>
    <cfRule type="cellIs" priority="690" operator="equal" dxfId="68">
      <formula>"Alta"</formula>
    </cfRule>
    <cfRule type="cellIs" priority="691" operator="equal" dxfId="1">
      <formula>"Media"</formula>
    </cfRule>
    <cfRule type="cellIs" priority="692" operator="equal" dxfId="0">
      <formula>"Baja"</formula>
    </cfRule>
    <cfRule type="cellIs" priority="693" operator="equal" dxfId="277">
      <formula>"Muy Baja"</formula>
    </cfRule>
  </conditionalFormatting>
  <conditionalFormatting sqref="N28:N29">
    <cfRule type="cellIs" priority="684" operator="equal" dxfId="2">
      <formula>"Catastrófico"</formula>
    </cfRule>
    <cfRule type="cellIs" priority="685" operator="equal" dxfId="68">
      <formula>"Mayor"</formula>
    </cfRule>
    <cfRule type="cellIs" priority="686" operator="equal" dxfId="1">
      <formula>"Moderado"</formula>
    </cfRule>
    <cfRule type="cellIs" priority="687" operator="equal" dxfId="0">
      <formula>"Menor"</formula>
    </cfRule>
    <cfRule type="cellIs" priority="688" operator="equal" dxfId="277">
      <formula>"Leve"</formula>
    </cfRule>
  </conditionalFormatting>
  <conditionalFormatting sqref="P28:P29">
    <cfRule type="cellIs" priority="680" operator="equal" dxfId="2">
      <formula>"EXTREMO"</formula>
    </cfRule>
    <cfRule type="cellIs" priority="681" operator="equal" dxfId="76">
      <formula>"ALTO"</formula>
    </cfRule>
    <cfRule type="cellIs" priority="682" operator="equal" dxfId="1">
      <formula>"MODERADO"</formula>
    </cfRule>
    <cfRule type="cellIs" priority="683" operator="equal" dxfId="0">
      <formula>"BAJO"</formula>
    </cfRule>
  </conditionalFormatting>
  <conditionalFormatting sqref="Z28:Z31">
    <cfRule type="cellIs" priority="676" operator="equal" dxfId="2">
      <formula>"MUY ALTA"</formula>
    </cfRule>
    <cfRule type="cellIs" priority="677" operator="equal" dxfId="68">
      <formula>"ALTA"</formula>
    </cfRule>
    <cfRule type="cellIs" priority="678" operator="equal" dxfId="0">
      <formula>"BAJA"</formula>
    </cfRule>
    <cfRule type="cellIs" priority="679" operator="equal" dxfId="277">
      <formula>"MUY BAJA"</formula>
    </cfRule>
    <cfRule type="cellIs" priority="657" operator="equal" dxfId="1">
      <formula>"MEDIA"</formula>
    </cfRule>
  </conditionalFormatting>
  <conditionalFormatting sqref="AB28:AB31">
    <cfRule type="cellIs" priority="671" operator="equal" dxfId="2">
      <formula>"CATASTRÓFICO"</formula>
    </cfRule>
    <cfRule type="cellIs" priority="672" operator="equal" dxfId="68">
      <formula>"MAYOR"</formula>
    </cfRule>
    <cfRule type="cellIs" priority="673" operator="equal" dxfId="1">
      <formula>"MODERADO"</formula>
    </cfRule>
    <cfRule type="cellIs" priority="674" operator="equal" dxfId="0">
      <formula>"MENOR"</formula>
    </cfRule>
    <cfRule type="cellIs" priority="675" operator="equal" dxfId="277">
      <formula>"LEVE"</formula>
    </cfRule>
  </conditionalFormatting>
  <conditionalFormatting sqref="AC28:AC31">
    <cfRule type="cellIs" priority="667" operator="equal" dxfId="2">
      <formula>"EXTREMO"</formula>
    </cfRule>
    <cfRule type="cellIs" priority="668" operator="equal" dxfId="76">
      <formula>"ALTO"</formula>
    </cfRule>
    <cfRule type="cellIs" priority="669" operator="equal" dxfId="1">
      <formula>"MODERADO"</formula>
    </cfRule>
    <cfRule type="cellIs" priority="670" operator="equal" dxfId="0">
      <formula>"BAJO"</formula>
    </cfRule>
  </conditionalFormatting>
  <conditionalFormatting sqref="AF20:AK22">
    <cfRule type="cellIs" priority="270" operator="equal" dxfId="2">
      <formula>"EXTREMO"</formula>
    </cfRule>
    <cfRule type="cellIs" priority="271" operator="equal" dxfId="76">
      <formula>"ALTO"</formula>
    </cfRule>
    <cfRule type="cellIs" priority="272" operator="equal" dxfId="1">
      <formula>"MODERADO"</formula>
    </cfRule>
    <cfRule type="cellIs" priority="273" operator="equal" dxfId="0">
      <formula>"BAJO"</formula>
    </cfRule>
  </conditionalFormatting>
  <conditionalFormatting sqref="AE20:AE22">
    <cfRule type="cellIs" priority="269" operator="equal" dxfId="8">
      <formula>0</formula>
    </cfRule>
    <cfRule type="cellIs" priority="268" operator="equal" dxfId="266">
      <formula>0</formula>
    </cfRule>
  </conditionalFormatting>
  <conditionalFormatting sqref="AE24:AK25 AF23:AK23">
    <cfRule type="cellIs" priority="244" operator="equal" dxfId="2">
      <formula>"EXTREMO"</formula>
    </cfRule>
    <cfRule type="cellIs" priority="245" operator="equal" dxfId="76">
      <formula>"ALTO"</formula>
    </cfRule>
    <cfRule type="cellIs" priority="246" operator="equal" dxfId="1">
      <formula>"MODERADO"</formula>
    </cfRule>
    <cfRule type="cellIs" priority="247" operator="equal" dxfId="0">
      <formula>"BAJO"</formula>
    </cfRule>
  </conditionalFormatting>
  <conditionalFormatting sqref="AE23">
    <cfRule type="cellIs" priority="236" operator="equal" dxfId="2">
      <formula>"EXTREMO"</formula>
    </cfRule>
    <cfRule type="cellIs" priority="237" operator="equal" dxfId="76">
      <formula>"ALTO"</formula>
    </cfRule>
    <cfRule type="cellIs" priority="238" operator="equal" dxfId="1">
      <formula>"MODERADO"</formula>
    </cfRule>
    <cfRule type="cellIs" priority="239" operator="equal" dxfId="0">
      <formula>"BAJO"</formula>
    </cfRule>
  </conditionalFormatting>
  <conditionalFormatting sqref="AD23">
    <cfRule type="cellIs" priority="248" operator="equal" dxfId="2">
      <formula>"EXTREMO"</formula>
    </cfRule>
    <cfRule type="cellIs" priority="249" operator="equal" dxfId="76">
      <formula>"ALTO"</formula>
    </cfRule>
    <cfRule type="cellIs" priority="250" operator="equal" dxfId="1">
      <formula>"MODERADO"</formula>
    </cfRule>
    <cfRule type="cellIs" priority="251" operator="equal" dxfId="0">
      <formula>"BAJO"</formula>
    </cfRule>
  </conditionalFormatting>
  <conditionalFormatting sqref="AG26:AK27">
    <cfRule type="cellIs" priority="228" operator="equal" dxfId="2">
      <formula>"EXTREMO"</formula>
    </cfRule>
    <cfRule type="cellIs" priority="229" operator="equal" dxfId="76">
      <formula>"ALTO"</formula>
    </cfRule>
    <cfRule type="cellIs" priority="230" operator="equal" dxfId="1">
      <formula>"MODERADO"</formula>
    </cfRule>
    <cfRule type="cellIs" priority="231" operator="equal" dxfId="0">
      <formula>"BAJO"</formula>
    </cfRule>
  </conditionalFormatting>
  <conditionalFormatting sqref="AF26:AF27">
    <cfRule type="cellIs" priority="232" operator="equal" dxfId="2">
      <formula>"EXTREMO"</formula>
    </cfRule>
    <cfRule type="cellIs" priority="233" operator="equal" dxfId="76">
      <formula>"ALTO"</formula>
    </cfRule>
    <cfRule type="cellIs" priority="234" operator="equal" dxfId="1">
      <formula>"MODERADO"</formula>
    </cfRule>
    <cfRule type="cellIs" priority="235" operator="equal" dxfId="0">
      <formula>"BAJO"</formula>
    </cfRule>
  </conditionalFormatting>
  <conditionalFormatting sqref="AF28:AK30 AF31:AJ31 AF32:AG32">
    <cfRule type="cellIs" priority="224" operator="equal" dxfId="2">
      <formula>"EXTREMO"</formula>
    </cfRule>
    <cfRule type="cellIs" priority="225" operator="equal" dxfId="76">
      <formula>"ALTO"</formula>
    </cfRule>
    <cfRule type="cellIs" priority="226" operator="equal" dxfId="1">
      <formula>"MODERADO"</formula>
    </cfRule>
    <cfRule type="cellIs" priority="227" operator="equal" dxfId="0">
      <formula>"BAJO"</formula>
    </cfRule>
  </conditionalFormatting>
  <conditionalFormatting sqref="AE28:AE32">
    <cfRule type="cellIs" priority="220" operator="equal" dxfId="2">
      <formula>"EXTREMO"</formula>
    </cfRule>
    <cfRule type="cellIs" priority="221" operator="equal" dxfId="76">
      <formula>"ALTO"</formula>
    </cfRule>
    <cfRule type="cellIs" priority="222" operator="equal" dxfId="1">
      <formula>"MODERADO"</formula>
    </cfRule>
    <cfRule type="cellIs" priority="223" operator="equal" dxfId="0">
      <formula>"BAJO"</formula>
    </cfRule>
  </conditionalFormatting>
  <conditionalFormatting sqref="AF37:AF38">
    <cfRule type="cellIs" priority="212" operator="equal" dxfId="2">
      <formula>"EXTREMO"</formula>
    </cfRule>
    <cfRule type="cellIs" priority="213" operator="equal" dxfId="76">
      <formula>"ALTO"</formula>
    </cfRule>
    <cfRule type="cellIs" priority="214" operator="equal" dxfId="1">
      <formula>"MODERADO"</formula>
    </cfRule>
    <cfRule type="cellIs" priority="215" operator="equal" dxfId="0">
      <formula>"BAJO"</formula>
    </cfRule>
  </conditionalFormatting>
  <conditionalFormatting sqref="AL9">
    <cfRule type="cellIs" priority="204" operator="equal" dxfId="2">
      <formula>"EXTREMO"</formula>
    </cfRule>
    <cfRule type="cellIs" priority="205" operator="equal" dxfId="76">
      <formula>"ALTO"</formula>
    </cfRule>
    <cfRule type="cellIs" priority="206" operator="equal" dxfId="1">
      <formula>"MODERADO"</formula>
    </cfRule>
    <cfRule type="cellIs" priority="207" operator="equal" dxfId="0">
      <formula>"BAJO"</formula>
    </cfRule>
  </conditionalFormatting>
  <conditionalFormatting sqref="AL14 AL17:AL19">
    <cfRule type="cellIs" priority="200" operator="equal" dxfId="2">
      <formula>"EXTREMO"</formula>
    </cfRule>
    <cfRule type="cellIs" priority="201" operator="equal" dxfId="76">
      <formula>"ALTO"</formula>
    </cfRule>
    <cfRule type="cellIs" priority="202" operator="equal" dxfId="1">
      <formula>"MODERADO"</formula>
    </cfRule>
    <cfRule type="cellIs" priority="203" operator="equal" dxfId="0">
      <formula>"BAJO"</formula>
    </cfRule>
  </conditionalFormatting>
  <conditionalFormatting sqref="AL20:AL22">
    <cfRule type="cellIs" priority="196" operator="equal" dxfId="2">
      <formula>"EXTREMO"</formula>
    </cfRule>
    <cfRule type="cellIs" priority="197" operator="equal" dxfId="76">
      <formula>"ALTO"</formula>
    </cfRule>
    <cfRule type="cellIs" priority="198" operator="equal" dxfId="1">
      <formula>"MODERADO"</formula>
    </cfRule>
    <cfRule type="cellIs" priority="199" operator="equal" dxfId="0">
      <formula>"BAJO"</formula>
    </cfRule>
  </conditionalFormatting>
  <conditionalFormatting sqref="AM38:AQ38">
    <cfRule type="cellIs" priority="152" operator="equal" dxfId="2">
      <formula>"EXTREMO"</formula>
    </cfRule>
    <cfRule type="cellIs" priority="153" operator="equal" dxfId="76">
      <formula>"ALTO"</formula>
    </cfRule>
    <cfRule type="cellIs" priority="154" operator="equal" dxfId="1">
      <formula>"MODERADO"</formula>
    </cfRule>
    <cfRule type="cellIs" priority="155" operator="equal" dxfId="0">
      <formula>"BAJO"</formula>
    </cfRule>
  </conditionalFormatting>
  <conditionalFormatting sqref="AM20:AM22 AO20:AO22">
    <cfRule type="cellIs" priority="168" operator="equal" dxfId="2">
      <formula>"EXTREMO"</formula>
    </cfRule>
    <cfRule type="cellIs" priority="169" operator="equal" dxfId="76">
      <formula>"ALTO"</formula>
    </cfRule>
    <cfRule type="cellIs" priority="170" operator="equal" dxfId="1">
      <formula>"MODERADO"</formula>
    </cfRule>
    <cfRule type="cellIs" priority="171" operator="equal" dxfId="0">
      <formula>"BAJO"</formula>
    </cfRule>
  </conditionalFormatting>
  <conditionalFormatting sqref="AM9:AQ9">
    <cfRule type="cellIs" priority="176" operator="equal" dxfId="2">
      <formula>"EXTREMO"</formula>
    </cfRule>
    <cfRule type="cellIs" priority="177" operator="equal" dxfId="76">
      <formula>"ALTO"</formula>
    </cfRule>
    <cfRule type="cellIs" priority="178" operator="equal" dxfId="1">
      <formula>"MODERADO"</formula>
    </cfRule>
    <cfRule type="cellIs" priority="179" operator="equal" dxfId="0">
      <formula>"BAJO"</formula>
    </cfRule>
  </conditionalFormatting>
  <conditionalFormatting sqref="AL38">
    <cfRule type="cellIs" priority="180" operator="equal" dxfId="2">
      <formula>"EXTREMO"</formula>
    </cfRule>
    <cfRule type="cellIs" priority="181" operator="equal" dxfId="76">
      <formula>"ALTO"</formula>
    </cfRule>
    <cfRule type="cellIs" priority="182" operator="equal" dxfId="1">
      <formula>"MODERADO"</formula>
    </cfRule>
    <cfRule type="cellIs" priority="183" operator="equal" dxfId="0">
      <formula>"BAJO"</formula>
    </cfRule>
  </conditionalFormatting>
  <conditionalFormatting sqref="AM14:AM15 AM17:AQ19 AO14:AQ14">
    <cfRule type="cellIs" priority="172" operator="equal" dxfId="2">
      <formula>"EXTREMO"</formula>
    </cfRule>
    <cfRule type="cellIs" priority="173" operator="equal" dxfId="76">
      <formula>"ALTO"</formula>
    </cfRule>
    <cfRule type="cellIs" priority="174" operator="equal" dxfId="1">
      <formula>"MODERADO"</formula>
    </cfRule>
    <cfRule type="cellIs" priority="175" operator="equal" dxfId="0">
      <formula>"BAJO"</formula>
    </cfRule>
  </conditionalFormatting>
  <conditionalFormatting sqref="AM23:AO23 AM24:AQ24 AQ23">
    <cfRule type="cellIs" priority="164" operator="equal" dxfId="2">
      <formula>"EXTREMO"</formula>
    </cfRule>
    <cfRule type="cellIs" priority="165" operator="equal" dxfId="76">
      <formula>"ALTO"</formula>
    </cfRule>
    <cfRule type="cellIs" priority="166" operator="equal" dxfId="1">
      <formula>"MODERADO"</formula>
    </cfRule>
    <cfRule type="cellIs" priority="167" operator="equal" dxfId="0">
      <formula>"BAJO"</formula>
    </cfRule>
  </conditionalFormatting>
  <conditionalFormatting sqref="AL25">
    <cfRule type="cellIs" priority="136" operator="equal" dxfId="2">
      <formula>"EXTREMO"</formula>
    </cfRule>
    <cfRule type="cellIs" priority="137" operator="equal" dxfId="76">
      <formula>"ALTO"</formula>
    </cfRule>
    <cfRule type="cellIs" priority="138" operator="equal" dxfId="1">
      <formula>"MODERADO"</formula>
    </cfRule>
    <cfRule type="cellIs" priority="139" operator="equal" dxfId="0">
      <formula>"BAJO"</formula>
    </cfRule>
  </conditionalFormatting>
  <conditionalFormatting sqref="AM28:AQ30">
    <cfRule type="cellIs" priority="156" operator="equal" dxfId="2">
      <formula>"EXTREMO"</formula>
    </cfRule>
    <cfRule type="cellIs" priority="157" operator="equal" dxfId="76">
      <formula>"ALTO"</formula>
    </cfRule>
    <cfRule type="cellIs" priority="158" operator="equal" dxfId="1">
      <formula>"MODERADO"</formula>
    </cfRule>
    <cfRule type="cellIs" priority="159" operator="equal" dxfId="0">
      <formula>"BAJO"</formula>
    </cfRule>
  </conditionalFormatting>
  <conditionalFormatting sqref="AL23">
    <cfRule type="cellIs" priority="148" operator="equal" dxfId="2">
      <formula>"EXTREMO"</formula>
    </cfRule>
    <cfRule type="cellIs" priority="149" operator="equal" dxfId="76">
      <formula>"ALTO"</formula>
    </cfRule>
    <cfRule type="cellIs" priority="150" operator="equal" dxfId="1">
      <formula>"MODERADO"</formula>
    </cfRule>
    <cfRule type="cellIs" priority="151" operator="equal" dxfId="0">
      <formula>"BAJO"</formula>
    </cfRule>
  </conditionalFormatting>
  <conditionalFormatting sqref="AL24">
    <cfRule type="cellIs" priority="144" operator="equal" dxfId="2">
      <formula>"EXTREMO"</formula>
    </cfRule>
    <cfRule type="cellIs" priority="145" operator="equal" dxfId="76">
      <formula>"ALTO"</formula>
    </cfRule>
    <cfRule type="cellIs" priority="146" operator="equal" dxfId="1">
      <formula>"MODERADO"</formula>
    </cfRule>
    <cfRule type="cellIs" priority="147" operator="equal" dxfId="0">
      <formula>"BAJO"</formula>
    </cfRule>
  </conditionalFormatting>
  <conditionalFormatting sqref="AM25 AO25:AQ25">
    <cfRule type="cellIs" priority="140" operator="equal" dxfId="2">
      <formula>"EXTREMO"</formula>
    </cfRule>
    <cfRule type="cellIs" priority="141" operator="equal" dxfId="76">
      <formula>"ALTO"</formula>
    </cfRule>
    <cfRule type="cellIs" priority="142" operator="equal" dxfId="1">
      <formula>"MODERADO"</formula>
    </cfRule>
    <cfRule type="cellIs" priority="143" operator="equal" dxfId="0">
      <formula>"BAJO"</formula>
    </cfRule>
  </conditionalFormatting>
  <conditionalFormatting sqref="AL26">
    <cfRule type="cellIs" priority="132" operator="equal" dxfId="2">
      <formula>"EXTREMO"</formula>
    </cfRule>
    <cfRule type="cellIs" priority="133" operator="equal" dxfId="76">
      <formula>"ALTO"</formula>
    </cfRule>
    <cfRule type="cellIs" priority="134" operator="equal" dxfId="1">
      <formula>"MODERADO"</formula>
    </cfRule>
    <cfRule type="cellIs" priority="135" operator="equal" dxfId="0">
      <formula>"BAJO"</formula>
    </cfRule>
  </conditionalFormatting>
  <conditionalFormatting sqref="AM26:AQ26">
    <cfRule type="cellIs" priority="128" operator="equal" dxfId="2">
      <formula>"EXTREMO"</formula>
    </cfRule>
    <cfRule type="cellIs" priority="129" operator="equal" dxfId="76">
      <formula>"ALTO"</formula>
    </cfRule>
    <cfRule type="cellIs" priority="130" operator="equal" dxfId="1">
      <formula>"MODERADO"</formula>
    </cfRule>
    <cfRule type="cellIs" priority="131" operator="equal" dxfId="0">
      <formula>"BAJO"</formula>
    </cfRule>
  </conditionalFormatting>
  <conditionalFormatting sqref="AM27:AQ27">
    <cfRule type="cellIs" priority="124" operator="equal" dxfId="2">
      <formula>"EXTREMO"</formula>
    </cfRule>
    <cfRule type="cellIs" priority="125" operator="equal" dxfId="76">
      <formula>"ALTO"</formula>
    </cfRule>
    <cfRule type="cellIs" priority="126" operator="equal" dxfId="1">
      <formula>"MODERADO"</formula>
    </cfRule>
    <cfRule type="cellIs" priority="127" operator="equal" dxfId="0">
      <formula>"BAJO"</formula>
    </cfRule>
  </conditionalFormatting>
  <conditionalFormatting sqref="AM37 AO37:AQ37">
    <cfRule type="cellIs" priority="104" operator="equal" dxfId="2">
      <formula>"EXTREMO"</formula>
    </cfRule>
    <cfRule type="cellIs" priority="105" operator="equal" dxfId="76">
      <formula>"ALTO"</formula>
    </cfRule>
    <cfRule type="cellIs" priority="106" operator="equal" dxfId="1">
      <formula>"MODERADO"</formula>
    </cfRule>
    <cfRule type="cellIs" priority="107" operator="equal" dxfId="0">
      <formula>"BAJO"</formula>
    </cfRule>
  </conditionalFormatting>
  <conditionalFormatting sqref="AL27">
    <cfRule type="cellIs" priority="120" operator="equal" dxfId="2">
      <formula>"EXTREMO"</formula>
    </cfRule>
    <cfRule type="cellIs" priority="121" operator="equal" dxfId="76">
      <formula>"ALTO"</formula>
    </cfRule>
    <cfRule type="cellIs" priority="122" operator="equal" dxfId="1">
      <formula>"MODERADO"</formula>
    </cfRule>
    <cfRule type="cellIs" priority="123" operator="equal" dxfId="0">
      <formula>"BAJO"</formula>
    </cfRule>
  </conditionalFormatting>
  <conditionalFormatting sqref="AL28:AL29">
    <cfRule type="cellIs" priority="116" operator="equal" dxfId="2">
      <formula>"EXTREMO"</formula>
    </cfRule>
    <cfRule type="cellIs" priority="117" operator="equal" dxfId="76">
      <formula>"ALTO"</formula>
    </cfRule>
    <cfRule type="cellIs" priority="118" operator="equal" dxfId="1">
      <formula>"MODERADO"</formula>
    </cfRule>
    <cfRule type="cellIs" priority="119" operator="equal" dxfId="0">
      <formula>"BAJO"</formula>
    </cfRule>
  </conditionalFormatting>
  <conditionalFormatting sqref="AL30">
    <cfRule type="cellIs" priority="112" operator="equal" dxfId="2">
      <formula>"EXTREMO"</formula>
    </cfRule>
    <cfRule type="cellIs" priority="113" operator="equal" dxfId="76">
      <formula>"ALTO"</formula>
    </cfRule>
    <cfRule type="cellIs" priority="114" operator="equal" dxfId="1">
      <formula>"MODERADO"</formula>
    </cfRule>
    <cfRule type="cellIs" priority="115" operator="equal" dxfId="0">
      <formula>"BAJO"</formula>
    </cfRule>
  </conditionalFormatting>
  <conditionalFormatting sqref="AL37">
    <cfRule type="cellIs" priority="108" operator="equal" dxfId="2">
      <formula>"EXTREMO"</formula>
    </cfRule>
    <cfRule type="cellIs" priority="109" operator="equal" dxfId="76">
      <formula>"ALTO"</formula>
    </cfRule>
    <cfRule type="cellIs" priority="110" operator="equal" dxfId="1">
      <formula>"MODERADO"</formula>
    </cfRule>
    <cfRule type="cellIs" priority="111" operator="equal" dxfId="0">
      <formula>"BAJO"</formula>
    </cfRule>
  </conditionalFormatting>
  <conditionalFormatting sqref="AN10">
    <cfRule type="cellIs" priority="100" operator="equal" dxfId="2">
      <formula>"EXTREMO"</formula>
    </cfRule>
    <cfRule type="cellIs" priority="101" operator="equal" dxfId="76">
      <formula>"ALTO"</formula>
    </cfRule>
    <cfRule type="cellIs" priority="102" operator="equal" dxfId="1">
      <formula>"MODERADO"</formula>
    </cfRule>
    <cfRule type="cellIs" priority="103" operator="equal" dxfId="0">
      <formula>"BAJO"</formula>
    </cfRule>
  </conditionalFormatting>
  <conditionalFormatting sqref="AN14">
    <cfRule type="cellIs" priority="92" operator="equal" dxfId="2">
      <formula>"EXTREMO"</formula>
    </cfRule>
    <cfRule type="cellIs" priority="93" operator="equal" dxfId="76">
      <formula>"ALTO"</formula>
    </cfRule>
    <cfRule type="cellIs" priority="94" operator="equal" dxfId="1">
      <formula>"MODERADO"</formula>
    </cfRule>
    <cfRule type="cellIs" priority="95" operator="equal" dxfId="0">
      <formula>"BAJO"</formula>
    </cfRule>
  </conditionalFormatting>
  <conditionalFormatting sqref="AN20:AN22">
    <cfRule type="cellIs" priority="84" operator="equal" dxfId="2">
      <formula>"EXTREMO"</formula>
    </cfRule>
    <cfRule type="cellIs" priority="85" operator="equal" dxfId="76">
      <formula>"ALTO"</formula>
    </cfRule>
    <cfRule type="cellIs" priority="86" operator="equal" dxfId="1">
      <formula>"MODERADO"</formula>
    </cfRule>
    <cfRule type="cellIs" priority="87" operator="equal" dxfId="0">
      <formula>"BAJO"</formula>
    </cfRule>
  </conditionalFormatting>
  <conditionalFormatting sqref="AN37">
    <cfRule type="cellIs" priority="80" operator="equal" dxfId="2">
      <formula>"EXTREMO"</formula>
    </cfRule>
    <cfRule type="cellIs" priority="81" operator="equal" dxfId="76">
      <formula>"ALTO"</formula>
    </cfRule>
    <cfRule type="cellIs" priority="82" operator="equal" dxfId="1">
      <formula>"MODERADO"</formula>
    </cfRule>
    <cfRule type="cellIs" priority="83" operator="equal" dxfId="0">
      <formula>"BAJO"</formula>
    </cfRule>
  </conditionalFormatting>
  <conditionalFormatting sqref="AN25">
    <cfRule type="cellIs" priority="76" operator="equal" dxfId="2">
      <formula>"EXTREMO"</formula>
    </cfRule>
    <cfRule type="cellIs" priority="77" operator="equal" dxfId="76">
      <formula>"ALTO"</formula>
    </cfRule>
    <cfRule type="cellIs" priority="78" operator="equal" dxfId="1">
      <formula>"MODERADO"</formula>
    </cfRule>
    <cfRule type="cellIs" priority="79" operator="equal" dxfId="0">
      <formula>"BAJO"</formula>
    </cfRule>
  </conditionalFormatting>
  <conditionalFormatting sqref="AJ11">
    <cfRule type="cellIs" priority="72" operator="equal" dxfId="2">
      <formula>"EXTREMO"</formula>
    </cfRule>
    <cfRule type="cellIs" priority="73" operator="equal" dxfId="76">
      <formula>"ALTO"</formula>
    </cfRule>
    <cfRule type="cellIs" priority="74" operator="equal" dxfId="1">
      <formula>"MODERADO"</formula>
    </cfRule>
    <cfRule type="cellIs" priority="75" operator="equal" dxfId="0">
      <formula>"BAJO"</formula>
    </cfRule>
  </conditionalFormatting>
  <conditionalFormatting sqref="AK11">
    <cfRule type="cellIs" priority="68" operator="equal" dxfId="2">
      <formula>"EXTREMO"</formula>
    </cfRule>
    <cfRule type="cellIs" priority="69" operator="equal" dxfId="76">
      <formula>"ALTO"</formula>
    </cfRule>
    <cfRule type="cellIs" priority="70" operator="equal" dxfId="1">
      <formula>"MODERADO"</formula>
    </cfRule>
    <cfRule type="cellIs" priority="71" operator="equal" dxfId="0">
      <formula>"BAJO"</formula>
    </cfRule>
  </conditionalFormatting>
  <conditionalFormatting sqref="AM11">
    <cfRule type="cellIs" priority="64" operator="equal" dxfId="2">
      <formula>"EXTREMO"</formula>
    </cfRule>
    <cfRule type="cellIs" priority="65" operator="equal" dxfId="76">
      <formula>"ALTO"</formula>
    </cfRule>
    <cfRule type="cellIs" priority="66" operator="equal" dxfId="1">
      <formula>"MODERADO"</formula>
    </cfRule>
    <cfRule type="cellIs" priority="67" operator="equal" dxfId="0">
      <formula>"BAJO"</formula>
    </cfRule>
  </conditionalFormatting>
  <conditionalFormatting sqref="AN11">
    <cfRule type="cellIs" priority="60" operator="equal" dxfId="2">
      <formula>"EXTREMO"</formula>
    </cfRule>
    <cfRule type="cellIs" priority="61" operator="equal" dxfId="76">
      <formula>"ALTO"</formula>
    </cfRule>
    <cfRule type="cellIs" priority="62" operator="equal" dxfId="1">
      <formula>"MODERADO"</formula>
    </cfRule>
    <cfRule type="cellIs" priority="63" operator="equal" dxfId="0">
      <formula>"BAJO"</formula>
    </cfRule>
  </conditionalFormatting>
  <conditionalFormatting sqref="AO11:AQ11">
    <cfRule type="cellIs" priority="56" operator="equal" dxfId="2">
      <formula>"EXTREMO"</formula>
    </cfRule>
    <cfRule type="cellIs" priority="57" operator="equal" dxfId="76">
      <formula>"ALTO"</formula>
    </cfRule>
    <cfRule type="cellIs" priority="58" operator="equal" dxfId="1">
      <formula>"MODERADO"</formula>
    </cfRule>
    <cfRule type="cellIs" priority="59" operator="equal" dxfId="0">
      <formula>"BAJO"</formula>
    </cfRule>
  </conditionalFormatting>
  <conditionalFormatting sqref="AC42">
    <cfRule type="cellIs" priority="43" operator="equal" dxfId="2">
      <formula>"EXTREMO"</formula>
    </cfRule>
    <cfRule type="cellIs" priority="44" operator="equal" dxfId="76">
      <formula>"ALTO"</formula>
    </cfRule>
    <cfRule type="cellIs" priority="45" operator="equal" dxfId="1">
      <formula>"MODERADO"</formula>
    </cfRule>
    <cfRule type="cellIs" priority="46" operator="equal" dxfId="0">
      <formula>"BAJO"</formula>
    </cfRule>
  </conditionalFormatting>
  <conditionalFormatting sqref="AN34:AQ35">
    <cfRule type="cellIs" priority="25" operator="equal" dxfId="2">
      <formula>"EXTREMO"</formula>
    </cfRule>
    <cfRule type="cellIs" priority="26" operator="equal" dxfId="76">
      <formula>"ALTO"</formula>
    </cfRule>
    <cfRule type="cellIs" priority="27" operator="equal" dxfId="1">
      <formula>"MODERADO"</formula>
    </cfRule>
    <cfRule type="cellIs" priority="28" operator="equal" dxfId="0">
      <formula>"BAJO"</formula>
    </cfRule>
  </conditionalFormatting>
  <conditionalFormatting sqref="AN42">
    <cfRule type="cellIs" priority="21" operator="equal" dxfId="2">
      <formula>"EXTREMO"</formula>
    </cfRule>
    <cfRule type="cellIs" priority="22" operator="equal" dxfId="76">
      <formula>"ALTO"</formula>
    </cfRule>
    <cfRule type="cellIs" priority="23" operator="equal" dxfId="1">
      <formula>"MODERADO"</formula>
    </cfRule>
    <cfRule type="cellIs" priority="24" operator="equal" dxfId="0">
      <formula>"BAJO"</formula>
    </cfRule>
  </conditionalFormatting>
  <conditionalFormatting sqref="AQ20:AQ22">
    <cfRule type="cellIs" priority="17" operator="equal" dxfId="2">
      <formula>"EXTREMO"</formula>
    </cfRule>
    <cfRule type="cellIs" priority="18" operator="equal" dxfId="76">
      <formula>"ALTO"</formula>
    </cfRule>
    <cfRule type="cellIs" priority="19" operator="equal" dxfId="1">
      <formula>"MODERADO"</formula>
    </cfRule>
    <cfRule type="cellIs" priority="20" operator="equal" dxfId="0">
      <formula>"BAJO"</formula>
    </cfRule>
  </conditionalFormatting>
  <conditionalFormatting sqref="AP20:AP22">
    <cfRule type="cellIs" priority="13" operator="equal" dxfId="2">
      <formula>"EXTREMO"</formula>
    </cfRule>
    <cfRule type="cellIs" priority="14" operator="equal" dxfId="76">
      <formula>"ALTO"</formula>
    </cfRule>
    <cfRule type="cellIs" priority="15" operator="equal" dxfId="1">
      <formula>"MODERADO"</formula>
    </cfRule>
    <cfRule type="cellIs" priority="16" operator="equal" dxfId="0">
      <formula>"BAJO"</formula>
    </cfRule>
  </conditionalFormatting>
  <conditionalFormatting sqref="AQ33">
    <cfRule type="cellIs" priority="9" operator="equal" dxfId="2">
      <formula>"EXTREMO"</formula>
    </cfRule>
    <cfRule type="cellIs" priority="10" operator="equal" dxfId="76">
      <formula>"ALTO"</formula>
    </cfRule>
    <cfRule type="cellIs" priority="11" operator="equal" dxfId="1">
      <formula>"MODERADO"</formula>
    </cfRule>
    <cfRule type="cellIs" priority="12" operator="equal" dxfId="0">
      <formula>"BAJO"</formula>
    </cfRule>
  </conditionalFormatting>
  <conditionalFormatting sqref="AO39:AP39 AO41:AO42">
    <cfRule type="cellIs" priority="5" operator="equal" dxfId="2">
      <formula>"EXTREMO"</formula>
    </cfRule>
    <cfRule type="cellIs" priority="6" operator="equal" dxfId="76">
      <formula>"ALTO"</formula>
    </cfRule>
    <cfRule type="cellIs" priority="7" operator="equal" dxfId="1">
      <formula>"MODERADO"</formula>
    </cfRule>
    <cfRule type="cellIs" priority="8" operator="equal" dxfId="0">
      <formula>"BAJO"</formula>
    </cfRule>
  </conditionalFormatting>
  <conditionalFormatting sqref="AP23">
    <cfRule type="cellIs" priority="1" operator="equal" dxfId="2">
      <formula>"EXTREMO"</formula>
    </cfRule>
    <cfRule type="cellIs" priority="2" operator="equal" dxfId="76">
      <formula>"ALTO"</formula>
    </cfRule>
    <cfRule type="cellIs" priority="3" operator="equal" dxfId="1">
      <formula>"MODERADO"</formula>
    </cfRule>
    <cfRule type="cellIs" priority="4" operator="equal" dxfId="0">
      <formula>"BAJO"</formula>
    </cfRule>
  </conditionalFormatting>
  <dataValidations xWindow="1041" yWindow="386" count="11">
    <dataValidation sqref="N9:P9 N14:P15 N20:P20 N23:P23 N26:P26 N28:P29 N33:P35 N37:P37 N43:P43 N47:P50"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K9:L9 K14:L15 K20:L20 K23:L23 K26:L26 K28:L29 K33:L35 K37:L37 K43:L43 K47:L50" showDropDown="0" showInputMessage="0" showErrorMessage="0"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errorStyle="warning"/>
    <dataValidation sqref="F8" showDropDown="0" showInputMessage="1" showErrorMessage="1" allowBlank="1" promptTitle="RIESGO" prompt="Son eventos potenciales que hacen referencia a la posibilidad de incurrir en pérdidas por deficiencias, fallas o inadecuaciones, en el TTHH, procesos, tecnología, infraestructura o por la ocurrencia de acontecimientos externos (Guía riesgos-DAFP,2020)."/>
    <dataValidation sqref="E8" showDropDown="0" showInputMessage="1" showErrorMessage="1" allowBlank="1" promptTitle="CAUSAS" prompt="Todos aquellos factores internos y externos que solos o en combinación con otros, pueden producir la materialización de un riesgo (Guía riesgos-DAFP,2020)."/>
    <dataValidation sqref="G8 J8" showDropDown="0" showInputMessage="1" showErrorMessage="1" allowBlank="1" promptTitle="CONSECUENCIA" prompt="Los efectos o situaciones resultantes de la materialización del riesgo (evento) que impactan en el proceso, la entidad, sus grupos de valor y demás partes interesadas (Guía riesgos-DAFP,2020)."/>
    <dataValidation sqref="I8" showDropDown="0" showInputMessage="1" showErrorMessage="1" allowBlank="1" promptTitle="PROBABILIDAD" prompt="Se entiende la posibilidad de ocurrencia del riesgo. Estará asociada a la exposición al riesgo del proceso o actividad que se esté analizando (Guía riesgos-DAFP, 2020)."/>
    <dataValidation sqref="M8" showDropDown="0" showInputMessage="1" showErrorMessage="1" allowBlank="1" promptTitle="IMPACTO" prompt="Son las consecuencias que puede ocasionar a la organización la materialización del riesgo; pueden ser &quot;Reputacional o Económico&quot;. (Guía riesgos-DAFP,2020)."/>
    <dataValidation sqref="K8" showDropDown="0" showInputMessage="1" showErrorMessage="1" allowBlank="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dataValidation sqref="Q8:R8" showDropDown="0" showInputMessage="1" showErrorMessage="1" allowBlank="1" promptTitle="CONTROL" prompt="Un control se define como la medida que permite reducir o mitigar el riesgo mediante una acción, disposición, normatividad o intervención. (Guía riesgos-DAFP, 2020)."/>
    <dataValidation sqref="I7" showDropDown="0" showInputMessage="1" showErrorMessage="1" allowBlank="1" promptTitle="RIESGO INHERENTE" prompt="Nivel de riesgo propio de la actividad. El resultado de combinar la probabilidad con el impacto, nos permite determinar el nivel del riesgo (Guía riesgos-DAFP,2020)."/>
    <dataValidation sqref="S8" showDropDown="0" showInputMessage="1" showErrorMessage="1" allowBlank="1" prompt="Por política de control interno y lineamientos de MIPG, los controles previamente definidos, deben estar documentados (procedimiento, manual, instructivo, etc)"/>
  </dataValidations>
  <hyperlinks>
    <hyperlink ref="E6" location="'IDENTIFICACIÓN DOFA'!A1" display="REGRESAR"/>
  </hyperlinks>
  <pageMargins left="0.7" right="0.7" top="0.75" bottom="0.75" header="0.3" footer="0.3"/>
  <pageSetup orientation="landscape" paperSize="9" scale="30" fitToHeight="0"/>
  <rowBreaks count="1" manualBreakCount="1">
    <brk id="37" min="0" max="19" man="1"/>
  </rowBreaks>
  <drawing xmlns:r="http://schemas.openxmlformats.org/officeDocument/2006/relationships" r:id="rId1"/>
  <legacyDrawing xmlns:r="http://schemas.openxmlformats.org/officeDocument/2006/relationships" r:id="anysvml"/>
</worksheet>
</file>

<file path=xl/worksheets/sheet15.xml><?xml version="1.0" encoding="utf-8"?>
<worksheet xmlns="http://schemas.openxmlformats.org/spreadsheetml/2006/main">
  <sheetPr codeName="Hoja4">
    <tabColor rgb="FFD5C93D"/>
    <outlinePr summaryBelow="1" summaryRight="1"/>
    <pageSetUpPr/>
  </sheetPr>
  <dimension ref="A1:BJ207"/>
  <sheetViews>
    <sheetView showGridLines="0" zoomScaleNormal="100" workbookViewId="0">
      <selection activeCell="A1" sqref="A1"/>
    </sheetView>
  </sheetViews>
  <sheetFormatPr baseColWidth="10" defaultColWidth="11.42578125" defaultRowHeight="15"/>
  <cols>
    <col width="11.42578125" customWidth="1" style="10" min="1" max="1"/>
    <col width="7.42578125" bestFit="1" customWidth="1" style="10" min="2" max="2"/>
    <col width="25.140625" customWidth="1" style="10" min="3" max="3"/>
    <col width="27.140625" customWidth="1" style="10" min="4" max="6"/>
    <col width="14" customWidth="1" style="10" min="7" max="10"/>
    <col width="11.85546875" customWidth="1" style="11" min="11" max="11"/>
    <col width="11.42578125" customWidth="1" style="10" min="12" max="12"/>
    <col hidden="1" style="12" min="13" max="13"/>
    <col hidden="1" width="11.85546875" customWidth="1" style="12" min="14" max="14"/>
    <col hidden="1" width="11.42578125" customWidth="1" style="12" min="15" max="16"/>
    <col width="11.42578125" customWidth="1" style="12" min="17" max="16383"/>
    <col width="11.42578125" customWidth="1" style="12" min="16384" max="16384"/>
  </cols>
  <sheetData>
    <row r="1" ht="23.25" customFormat="1" customHeight="1" s="146">
      <c r="A1" s="414" t="n"/>
      <c r="B1" s="450" t="n"/>
      <c r="C1" s="742" t="n"/>
      <c r="D1" s="463" t="inlineStr">
        <is>
          <t>MACROPROCESO ESTRATÉGICO</t>
        </is>
      </c>
      <c r="E1" s="743" t="n"/>
      <c r="F1" s="743" t="n"/>
      <c r="G1" s="743" t="n"/>
      <c r="H1" s="744" t="n"/>
      <c r="I1" s="463" t="inlineStr">
        <is>
          <t>CÓDIGO: ESGr028</t>
        </is>
      </c>
      <c r="J1" s="744" t="n"/>
      <c r="K1" s="235" t="n"/>
      <c r="L1" s="235" t="n"/>
      <c r="M1" s="235" t="n"/>
      <c r="N1" s="235" t="n"/>
      <c r="O1" s="235" t="n"/>
      <c r="P1" s="237" t="n"/>
      <c r="Q1" s="148" t="n"/>
    </row>
    <row r="2" ht="21.75" customFormat="1" customHeight="1" s="146">
      <c r="A2" s="414" t="n"/>
      <c r="B2" s="745" t="n"/>
      <c r="C2" s="746" t="n"/>
      <c r="D2" s="463" t="inlineStr">
        <is>
          <t>PROCESO GESTIÓN SISTEMAS INTEGRADOS - CALIDAD</t>
        </is>
      </c>
      <c r="E2" s="743" t="n"/>
      <c r="F2" s="743" t="n"/>
      <c r="G2" s="743" t="n"/>
      <c r="H2" s="744" t="n"/>
      <c r="I2" s="463" t="inlineStr">
        <is>
          <t>VERSIÓN: 18</t>
        </is>
      </c>
      <c r="J2" s="744" t="n"/>
      <c r="K2" s="235" t="n"/>
      <c r="L2" s="235" t="n"/>
      <c r="M2" s="235" t="n"/>
      <c r="N2" s="235" t="n"/>
      <c r="O2" s="235" t="n"/>
      <c r="P2" s="237" t="n"/>
      <c r="Q2" s="148" t="n"/>
    </row>
    <row r="3" ht="15" customFormat="1" customHeight="1" s="146">
      <c r="A3" s="414" t="n"/>
      <c r="B3" s="745" t="n"/>
      <c r="C3" s="746" t="n"/>
      <c r="D3" s="463" t="inlineStr">
        <is>
          <t>GESTIÓN DEL RIESGO Y LAS OPORTUNIDADES</t>
        </is>
      </c>
      <c r="E3" s="747" t="n"/>
      <c r="F3" s="747" t="n"/>
      <c r="G3" s="747" t="n"/>
      <c r="H3" s="742" t="n"/>
      <c r="I3" s="463" t="inlineStr">
        <is>
          <t>VIGENCIA: 2025-04-11</t>
        </is>
      </c>
      <c r="J3" s="744" t="n"/>
      <c r="K3" s="235" t="n"/>
      <c r="L3" s="235" t="n"/>
      <c r="M3" s="235" t="n"/>
      <c r="N3" s="235" t="n"/>
      <c r="O3" s="235" t="n"/>
      <c r="P3" s="237" t="n"/>
      <c r="Q3" s="148" t="n"/>
    </row>
    <row r="4" ht="15" customFormat="1" customHeight="1" s="146">
      <c r="A4" s="414" t="n"/>
      <c r="B4" s="748" t="n"/>
      <c r="C4" s="749" t="n"/>
      <c r="D4" s="748" t="n"/>
      <c r="E4" s="750" t="n"/>
      <c r="F4" s="750" t="n"/>
      <c r="G4" s="750" t="n"/>
      <c r="H4" s="749" t="n"/>
      <c r="I4" s="463" t="inlineStr">
        <is>
          <t>PÁGINA: 8 de 11</t>
        </is>
      </c>
      <c r="J4" s="744" t="n"/>
      <c r="K4" s="235" t="n"/>
      <c r="L4" s="235" t="n"/>
      <c r="M4" s="235" t="n"/>
      <c r="N4" s="235" t="n"/>
      <c r="O4" s="235" t="n"/>
      <c r="P4" s="237" t="n"/>
      <c r="Q4" s="148" t="n"/>
    </row>
    <row r="5">
      <c r="A5" s="233" t="n"/>
      <c r="B5" s="233" t="n"/>
      <c r="C5" s="233" t="n"/>
      <c r="D5" s="233" t="n"/>
      <c r="E5" s="233" t="n"/>
      <c r="F5" s="233" t="n"/>
      <c r="G5" s="233" t="n"/>
      <c r="H5" s="233" t="n"/>
      <c r="I5" s="233" t="n"/>
      <c r="J5" s="233" t="n"/>
      <c r="K5" s="236" t="n"/>
      <c r="L5" s="233" t="n"/>
      <c r="M5" s="237" t="n"/>
      <c r="N5" s="237" t="n"/>
      <c r="O5" s="237" t="n"/>
      <c r="P5" s="237" t="n"/>
    </row>
    <row r="6">
      <c r="A6" s="234" t="inlineStr">
        <is>
          <t>REGRESAR</t>
        </is>
      </c>
      <c r="B6" s="717" t="inlineStr">
        <is>
          <t>MAPA DE RIESGOS DE LA UNIVERSIDAD DE CUNDINAMARCA</t>
        </is>
      </c>
      <c r="C6" s="813" t="n"/>
      <c r="D6" s="813" t="n"/>
      <c r="E6" s="813" t="n"/>
      <c r="F6" s="813" t="n"/>
      <c r="G6" s="813" t="n"/>
      <c r="H6" s="813" t="n"/>
      <c r="I6" s="813" t="n"/>
      <c r="J6" s="814" t="n"/>
      <c r="K6" s="236" t="n"/>
      <c r="L6" s="233" t="n"/>
      <c r="M6" s="237" t="n"/>
      <c r="N6" s="237" t="n"/>
      <c r="O6" s="237" t="n"/>
      <c r="P6" s="237" t="n"/>
    </row>
    <row r="7">
      <c r="A7" s="233" t="n"/>
      <c r="B7" s="815" t="n"/>
      <c r="C7" s="816" t="n"/>
      <c r="D7" s="816" t="n"/>
      <c r="E7" s="816" t="n"/>
      <c r="F7" s="816" t="n"/>
      <c r="G7" s="816" t="n"/>
      <c r="H7" s="816" t="n"/>
      <c r="I7" s="816" t="n"/>
      <c r="J7" s="817" t="n"/>
      <c r="K7" s="236" t="n"/>
      <c r="L7" s="233" t="n"/>
      <c r="M7" s="237" t="n"/>
      <c r="N7" s="237" t="n"/>
      <c r="O7" s="237" t="n"/>
      <c r="P7" s="237" t="n"/>
    </row>
    <row r="8" ht="18" customHeight="1">
      <c r="A8" s="233" t="n"/>
      <c r="B8" s="720" t="inlineStr">
        <is>
          <t>IMPACTO</t>
        </is>
      </c>
      <c r="C8" s="814" t="n"/>
      <c r="D8" s="818" t="inlineStr">
        <is>
          <t>Leve 20%</t>
        </is>
      </c>
      <c r="E8" s="818" t="inlineStr">
        <is>
          <t>Menor 40%</t>
        </is>
      </c>
      <c r="F8" s="818" t="inlineStr">
        <is>
          <t>Moderado 60%</t>
        </is>
      </c>
      <c r="G8" s="818" t="inlineStr">
        <is>
          <t>Mayor 80%</t>
        </is>
      </c>
      <c r="H8" s="814" t="n"/>
      <c r="I8" s="818" t="inlineStr">
        <is>
          <t>Catastrófico 100%</t>
        </is>
      </c>
      <c r="J8" s="814" t="n"/>
      <c r="K8" s="236" t="n"/>
      <c r="L8" s="233" t="n"/>
      <c r="M8" s="237" t="n"/>
      <c r="N8" s="237">
        <f>IF(N9&lt;&gt;""," -R","")</f>
        <v/>
      </c>
      <c r="O8" s="237" t="n"/>
      <c r="P8" s="237">
        <f>IF(P9&lt;&gt;""," -R","")</f>
        <v/>
      </c>
      <c r="R8" s="12">
        <f>IF(R9&lt;&gt;""," -R","")</f>
        <v/>
      </c>
      <c r="T8" s="12">
        <f>IF(T9&lt;&gt;""," -R","")</f>
        <v/>
      </c>
      <c r="V8" s="12">
        <f>IF(V9&lt;&gt;""," -R","")</f>
        <v/>
      </c>
      <c r="X8" s="12">
        <f>IF(X9&lt;&gt;""," -R","")</f>
        <v/>
      </c>
      <c r="Z8" s="12">
        <f>IF(Z9&lt;&gt;""," -R","")</f>
        <v/>
      </c>
      <c r="AB8" s="12">
        <f>IF(AB9&lt;&gt;""," -R","")</f>
        <v/>
      </c>
      <c r="AD8" s="12">
        <f>IF(AD9&lt;&gt;""," -R","")</f>
        <v/>
      </c>
      <c r="AF8" s="12">
        <f>IF(AF9&lt;&gt;""," -R","")</f>
        <v/>
      </c>
      <c r="AH8" s="12">
        <f>IF(AH9&lt;&gt;""," -R","")</f>
        <v/>
      </c>
      <c r="AJ8" s="12">
        <f>IF(AJ9&lt;&gt;""," -R","")</f>
        <v/>
      </c>
      <c r="AL8" s="12">
        <f>IF(AL9&lt;&gt;""," -R","")</f>
        <v/>
      </c>
      <c r="AN8" s="12">
        <f>IF(AN9&lt;&gt;""," -R","")</f>
        <v/>
      </c>
      <c r="AP8" s="12">
        <f>IF(AP9&lt;&gt;""," -R","")</f>
        <v/>
      </c>
      <c r="AR8" s="12">
        <f>IF(AR9&lt;&gt;""," -R","")</f>
        <v/>
      </c>
      <c r="AT8" s="12">
        <f>IF(AT9&lt;&gt;""," -R","")</f>
        <v/>
      </c>
      <c r="AV8" s="12">
        <f>IF(AV9&lt;&gt;""," -R","")</f>
        <v/>
      </c>
      <c r="AX8" s="12">
        <f>IF(AX9&lt;&gt;""," -R","")</f>
        <v/>
      </c>
      <c r="AZ8" s="12">
        <f>IF(AZ9&lt;&gt;""," -R","")</f>
        <v/>
      </c>
      <c r="BB8" s="12">
        <f>IF(BB9&lt;&gt;""," -R","")</f>
        <v/>
      </c>
      <c r="BD8" s="12">
        <f>IF(BD9&lt;&gt;""," -R","")</f>
        <v/>
      </c>
      <c r="BF8" s="12">
        <f>IF(BF9&lt;&gt;""," -R","")</f>
        <v/>
      </c>
      <c r="BH8" s="12">
        <f>IF(BH9&lt;&gt;""," -R","")</f>
        <v/>
      </c>
      <c r="BJ8" s="12">
        <f>IF(BJ9&lt;&gt;""," -R","")</f>
        <v/>
      </c>
    </row>
    <row r="9" ht="24.75" customHeight="1">
      <c r="A9" s="233" t="n"/>
      <c r="B9" s="721" t="inlineStr">
        <is>
          <t>PROBABILIDAD</t>
        </is>
      </c>
      <c r="C9" s="817" t="n"/>
      <c r="D9" s="819" t="n"/>
      <c r="E9" s="819" t="n"/>
      <c r="F9" s="819" t="n"/>
      <c r="G9" s="815" t="n"/>
      <c r="H9" s="817" t="n"/>
      <c r="I9" s="815" t="n"/>
      <c r="J9" s="817" t="n"/>
      <c r="K9" s="236" t="n"/>
      <c r="L9" s="233" t="n"/>
      <c r="M9" s="237" t="n">
        <v>1.01</v>
      </c>
      <c r="N9" s="237">
        <f>IFERROR(VLOOKUP(M9,'CRUCE RIESGOS'!$C$9:$D$50,2,FALSE),"")</f>
        <v/>
      </c>
      <c r="O9" s="237" t="n">
        <v>2.01</v>
      </c>
      <c r="P9" s="237">
        <f>IFERROR(VLOOKUP(O9,'CRUCE RIESGOS'!$C$9:$D$50,2,FALSE),"")</f>
        <v/>
      </c>
      <c r="Q9" s="12" t="n">
        <v>3.01</v>
      </c>
      <c r="R9" s="12">
        <f>IFERROR(VLOOKUP(Q9,'CRUCE RIESGOS'!$C$9:$D$50,2,FALSE),"")</f>
        <v/>
      </c>
      <c r="S9" s="12" t="n">
        <v>4.01</v>
      </c>
      <c r="T9" s="12">
        <f>IFERROR(VLOOKUP(S9,'CRUCE RIESGOS'!$C$9:$D$50,2,FALSE),"")</f>
        <v/>
      </c>
      <c r="U9" s="12" t="n">
        <v>5.01</v>
      </c>
      <c r="V9" s="12">
        <f>IFERROR(VLOOKUP(U9,'CRUCE RIESGOS'!$C$9:$D$50,2,FALSE),"")</f>
        <v/>
      </c>
      <c r="W9" s="12" t="n">
        <v>6.01</v>
      </c>
      <c r="X9" s="12">
        <f>IFERROR(VLOOKUP(W9,'CRUCE RIESGOS'!$C$9:$D$50,2,FALSE),"")</f>
        <v/>
      </c>
      <c r="Y9" s="12" t="n">
        <v>7.01</v>
      </c>
      <c r="Z9" s="12">
        <f>IFERROR(VLOOKUP(Y9,'CRUCE RIESGOS'!$C$9:$D$50,2,FALSE),"")</f>
        <v/>
      </c>
      <c r="AA9" s="12" t="n">
        <v>8.01</v>
      </c>
      <c r="AB9" s="12">
        <f>IFERROR(VLOOKUP(AA9,'CRUCE RIESGOS'!$C$9:$D$50,2,FALSE),"")</f>
        <v/>
      </c>
      <c r="AC9" s="12" t="n">
        <v>9.01</v>
      </c>
      <c r="AD9" s="12">
        <f>IFERROR(VLOOKUP(AC9,'CRUCE RIESGOS'!$C$9:$D$50,2,FALSE),"")</f>
        <v/>
      </c>
      <c r="AE9" s="12" t="n">
        <v>10.01</v>
      </c>
      <c r="AF9" s="12">
        <f>IFERROR(VLOOKUP(AE9,'CRUCE RIESGOS'!$C$9:$D$50,2,FALSE),"")</f>
        <v/>
      </c>
      <c r="AG9" s="12" t="n">
        <v>11.01</v>
      </c>
      <c r="AH9" s="12">
        <f>IFERROR(VLOOKUP(AG9,'CRUCE RIESGOS'!$C$9:$D$50,2,FALSE),"")</f>
        <v/>
      </c>
      <c r="AI9" s="12" t="n">
        <v>12.01</v>
      </c>
      <c r="AJ9" s="12">
        <f>IFERROR(VLOOKUP(AI9,'CRUCE RIESGOS'!$C$9:$D$50,2,FALSE),"")</f>
        <v/>
      </c>
      <c r="AK9" s="12" t="n">
        <v>13.01</v>
      </c>
      <c r="AL9" s="12">
        <f>IFERROR(VLOOKUP(AK9,'CRUCE RIESGOS'!$C$9:$D$50,2,FALSE),"")</f>
        <v/>
      </c>
      <c r="AM9" s="12" t="n">
        <v>14.01</v>
      </c>
      <c r="AN9" s="12">
        <f>IFERROR(VLOOKUP(AM9,'CRUCE RIESGOS'!$C$9:$D$50,2,FALSE),"")</f>
        <v/>
      </c>
      <c r="AO9" s="12" t="n">
        <v>15.01</v>
      </c>
      <c r="AP9" s="12">
        <f>IFERROR(VLOOKUP(AO9,'CRUCE RIESGOS'!$C$9:$D$50,2,FALSE),"")</f>
        <v/>
      </c>
      <c r="AQ9" s="12" t="n">
        <v>16.01</v>
      </c>
      <c r="AR9" s="12">
        <f>IFERROR(VLOOKUP(AQ9,'CRUCE RIESGOS'!$C$9:$D$50,2,FALSE),"")</f>
        <v/>
      </c>
      <c r="AS9" s="12" t="n">
        <v>17.01</v>
      </c>
      <c r="AT9" s="12">
        <f>IFERROR(VLOOKUP(AS9,'CRUCE RIESGOS'!$C$9:$D$50,2,FALSE),"")</f>
        <v/>
      </c>
      <c r="AU9" s="12" t="n">
        <v>18.01</v>
      </c>
      <c r="AV9" s="12">
        <f>IFERROR(VLOOKUP(AU9,'CRUCE RIESGOS'!$C$9:$D$50,2,FALSE),"")</f>
        <v/>
      </c>
      <c r="AW9" s="12" t="n">
        <v>19.01</v>
      </c>
      <c r="AX9" s="12">
        <f>IFERROR(VLOOKUP(AW9,'CRUCE RIESGOS'!$C$9:$D$50,2,FALSE),"")</f>
        <v/>
      </c>
      <c r="AY9" s="12" t="n">
        <v>20.01</v>
      </c>
      <c r="AZ9" s="12">
        <f>IFERROR(VLOOKUP(AY9,'CRUCE RIESGOS'!$C$9:$D$50,2,FALSE),"")</f>
        <v/>
      </c>
      <c r="BA9" s="12" t="n">
        <v>21.01</v>
      </c>
      <c r="BB9" s="12">
        <f>IFERROR(VLOOKUP(BA9,'CRUCE RIESGOS'!$C$9:$D$50,2,FALSE),"")</f>
        <v/>
      </c>
      <c r="BC9" s="12" t="n">
        <v>22.01</v>
      </c>
      <c r="BD9" s="12">
        <f>IFERROR(VLOOKUP(BC9,'CRUCE RIESGOS'!$C$9:$D$50,2,FALSE),"")</f>
        <v/>
      </c>
      <c r="BE9" s="12" t="n">
        <v>23.01</v>
      </c>
      <c r="BF9" s="12">
        <f>IFERROR(VLOOKUP(BE9,'CRUCE RIESGOS'!$C$9:$D$50,2,FALSE),"")</f>
        <v/>
      </c>
      <c r="BG9" s="12" t="n">
        <v>24.01</v>
      </c>
      <c r="BH9" s="12">
        <f>IFERROR(VLOOKUP(BG9,'CRUCE RIESGOS'!$C$9:$D$50,2,FALSE),"")</f>
        <v/>
      </c>
      <c r="BI9" s="12" t="n">
        <v>25.01</v>
      </c>
      <c r="BJ9" s="12">
        <f>IFERROR(VLOOKUP(BI9,'CRUCE RIESGOS'!$C$9:$D$50,2,FALSE),"")</f>
        <v/>
      </c>
    </row>
    <row r="10" ht="50.25" customHeight="1">
      <c r="A10" s="233" t="n"/>
      <c r="B10" s="712" t="inlineStr">
        <is>
          <t>Muy Baja 20%</t>
        </is>
      </c>
      <c r="C10" s="820" t="n"/>
      <c r="D10" s="3">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3">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4" t="inlineStr">
        <is>
          <t>(R6)</t>
        </is>
      </c>
      <c r="G10" s="125" t="inlineStr">
        <is>
          <t>(-R11)</t>
        </is>
      </c>
      <c r="H10" s="820" t="n"/>
      <c r="I10" s="702">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820" t="n"/>
      <c r="K10" s="236" t="n"/>
      <c r="L10" s="233" t="n"/>
      <c r="M10" s="237" t="n"/>
      <c r="N10" s="237">
        <f>IF(N11&lt;&gt;""," -R","")</f>
        <v/>
      </c>
      <c r="O10" s="237" t="n"/>
      <c r="P10" s="237">
        <f>IF(P11&lt;&gt;""," -R","")</f>
        <v/>
      </c>
      <c r="R10" s="12">
        <f>IF(R11&lt;&gt;""," -R","")</f>
        <v/>
      </c>
      <c r="T10" s="12">
        <f>IF(T11&lt;&gt;""," -R","")</f>
        <v/>
      </c>
      <c r="V10" s="12">
        <f>IF(V11&lt;&gt;""," -R","")</f>
        <v/>
      </c>
      <c r="X10" s="12">
        <f>IF(X11&lt;&gt;""," -R","")</f>
        <v/>
      </c>
      <c r="Z10" s="12">
        <f>IF(Z11&lt;&gt;""," -R","")</f>
        <v/>
      </c>
      <c r="AB10" s="12">
        <f>IF(AB11&lt;&gt;""," -R","")</f>
        <v/>
      </c>
      <c r="AD10" s="12">
        <f>IF(AD11&lt;&gt;""," -R","")</f>
        <v/>
      </c>
      <c r="AF10" s="12">
        <f>IF(AF11&lt;&gt;""," -R","")</f>
        <v/>
      </c>
      <c r="AH10" s="12">
        <f>IF(AH11&lt;&gt;""," -R","")</f>
        <v/>
      </c>
      <c r="AJ10" s="12">
        <f>IF(AJ11&lt;&gt;""," -R","")</f>
        <v/>
      </c>
      <c r="AL10" s="12">
        <f>IF(AL11&lt;&gt;""," -R","")</f>
        <v/>
      </c>
      <c r="AN10" s="12">
        <f>IF(AN11&lt;&gt;""," -R","")</f>
        <v/>
      </c>
      <c r="AP10" s="12">
        <f>IF(AP11&lt;&gt;""," -R","")</f>
        <v/>
      </c>
      <c r="AR10" s="12">
        <f>IF(AR11&lt;&gt;""," -R","")</f>
        <v/>
      </c>
      <c r="AT10" s="12">
        <f>IF(AT11&lt;&gt;""," -R","")</f>
        <v/>
      </c>
      <c r="AV10" s="12">
        <f>IF(AV11&lt;&gt;""," -R","")</f>
        <v/>
      </c>
      <c r="AX10" s="12">
        <f>IF(AX11&lt;&gt;""," -R","")</f>
        <v/>
      </c>
      <c r="AZ10" s="12">
        <f>IF(AZ11&lt;&gt;""," -R","")</f>
        <v/>
      </c>
      <c r="BB10" s="12">
        <f>IF(BB11&lt;&gt;""," -R","")</f>
        <v/>
      </c>
      <c r="BD10" s="12">
        <f>IF(BD11&lt;&gt;""," -R","")</f>
        <v/>
      </c>
      <c r="BF10" s="12">
        <f>IF(BF11&lt;&gt;""," -R","")</f>
        <v/>
      </c>
      <c r="BH10" s="12">
        <f>IF(BH11&lt;&gt;""," -R","")</f>
        <v/>
      </c>
      <c r="BJ10" s="12">
        <f>IF(BJ11&lt;&gt;""," -R","")</f>
        <v/>
      </c>
    </row>
    <row r="11" ht="50.25" customHeight="1">
      <c r="A11" s="233" t="n"/>
      <c r="B11" s="712" t="inlineStr">
        <is>
          <t>Baja 40%</t>
        </is>
      </c>
      <c r="C11" s="820" t="n"/>
      <c r="D11" s="3">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4">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4" t="inlineStr">
        <is>
          <t>(-R21)</t>
        </is>
      </c>
      <c r="G11" s="125" t="inlineStr">
        <is>
          <t>(-R14  -R16 -R17)</t>
        </is>
      </c>
      <c r="H11" s="820" t="n"/>
      <c r="I11" s="702">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820" t="n"/>
      <c r="K11" s="236" t="n"/>
      <c r="L11" s="233" t="n"/>
      <c r="M11" s="237" t="n">
        <v>1.02</v>
      </c>
      <c r="N11" s="237">
        <f>IFERROR(VLOOKUP(M11,'CRUCE RIESGOS'!$C$9:$D$50,2,FALSE),"")</f>
        <v/>
      </c>
      <c r="O11" s="237" t="n">
        <v>2.02</v>
      </c>
      <c r="P11" s="237">
        <f>IFERROR(VLOOKUP(O11,'CRUCE RIESGOS'!$C$9:$D$50,2,FALSE),"")</f>
        <v/>
      </c>
      <c r="Q11" s="12" t="n">
        <v>3.02</v>
      </c>
      <c r="R11" s="12">
        <f>IFERROR(VLOOKUP(Q11,'CRUCE RIESGOS'!$C$9:$D$50,2,FALSE),"")</f>
        <v/>
      </c>
      <c r="S11" s="12" t="n">
        <v>4.02</v>
      </c>
      <c r="T11" s="12">
        <f>IFERROR(VLOOKUP(S11,'CRUCE RIESGOS'!$C$9:$D$50,2,FALSE),"")</f>
        <v/>
      </c>
      <c r="U11" s="12" t="n">
        <v>5.02</v>
      </c>
      <c r="V11" s="12">
        <f>IFERROR(VLOOKUP(U11,'CRUCE RIESGOS'!$C$9:$D$50,2,FALSE),"")</f>
        <v/>
      </c>
      <c r="W11" s="12" t="n">
        <v>6.02</v>
      </c>
      <c r="X11" s="12">
        <f>IFERROR(VLOOKUP(W11,'CRUCE RIESGOS'!$C$9:$D$50,2,FALSE),"")</f>
        <v/>
      </c>
      <c r="Y11" s="12" t="n">
        <v>7.02</v>
      </c>
      <c r="Z11" s="12">
        <f>IFERROR(VLOOKUP(Y11,'CRUCE RIESGOS'!$C$9:$D$50,2,FALSE),"")</f>
        <v/>
      </c>
      <c r="AA11" s="12" t="n">
        <v>8.02</v>
      </c>
      <c r="AB11" s="12">
        <f>IFERROR(VLOOKUP(AA11,'CRUCE RIESGOS'!$C$9:$D$50,2,FALSE),"")</f>
        <v/>
      </c>
      <c r="AC11" s="12" t="n">
        <v>9.02</v>
      </c>
      <c r="AD11" s="12">
        <f>IFERROR(VLOOKUP(AC11,'CRUCE RIESGOS'!$C$9:$D$50,2,FALSE),"")</f>
        <v/>
      </c>
      <c r="AE11" s="12" t="n">
        <v>10.02</v>
      </c>
      <c r="AF11" s="12">
        <f>IFERROR(VLOOKUP(AE11,'CRUCE RIESGOS'!$C$9:$D$50,2,FALSE),"")</f>
        <v/>
      </c>
      <c r="AG11" s="12" t="n">
        <v>11.02</v>
      </c>
      <c r="AH11" s="12">
        <f>IFERROR(VLOOKUP(AG11,'CRUCE RIESGOS'!$C$9:$D$50,2,FALSE),"")</f>
        <v/>
      </c>
      <c r="AI11" s="12" t="n">
        <v>12.02</v>
      </c>
      <c r="AJ11" s="12">
        <f>IFERROR(VLOOKUP(AI11,'CRUCE RIESGOS'!$C$9:$D$50,2,FALSE),"")</f>
        <v/>
      </c>
      <c r="AK11" s="12" t="n">
        <v>13.02</v>
      </c>
      <c r="AL11" s="12">
        <f>IFERROR(VLOOKUP(AK11,'CRUCE RIESGOS'!$C$9:$D$50,2,FALSE),"")</f>
        <v/>
      </c>
      <c r="AM11" s="12" t="n">
        <v>14.02</v>
      </c>
      <c r="AN11" s="12">
        <f>IFERROR(VLOOKUP(AM11,'CRUCE RIESGOS'!$C$9:$D$50,2,FALSE),"")</f>
        <v/>
      </c>
      <c r="AO11" s="12" t="n">
        <v>15.02</v>
      </c>
      <c r="AP11" s="12">
        <f>IFERROR(VLOOKUP(AO11,'CRUCE RIESGOS'!$C$9:$D$50,2,FALSE),"")</f>
        <v/>
      </c>
      <c r="AQ11" s="12" t="n">
        <v>16.02</v>
      </c>
      <c r="AR11" s="12">
        <f>IFERROR(VLOOKUP(AQ11,'CRUCE RIESGOS'!$C$9:$D$50,2,FALSE),"")</f>
        <v/>
      </c>
      <c r="AS11" s="12" t="n">
        <v>17.02</v>
      </c>
      <c r="AT11" s="12">
        <f>IFERROR(VLOOKUP(AS11,'CRUCE RIESGOS'!$C$9:$D$50,2,FALSE),"")</f>
        <v/>
      </c>
      <c r="AU11" s="12" t="n">
        <v>18.02</v>
      </c>
      <c r="AV11" s="12">
        <f>IFERROR(VLOOKUP(AU11,'CRUCE RIESGOS'!$C$9:$D$50,2,FALSE),"")</f>
        <v/>
      </c>
      <c r="AW11" s="12" t="n">
        <v>19.02</v>
      </c>
      <c r="AX11" s="12">
        <f>IFERROR(VLOOKUP(AW11,'CRUCE RIESGOS'!$C$9:$D$50,2,FALSE),"")</f>
        <v/>
      </c>
      <c r="AY11" s="12" t="n">
        <v>20.02</v>
      </c>
      <c r="AZ11" s="12">
        <f>IFERROR(VLOOKUP(AY11,'CRUCE RIESGOS'!$C$9:$D$50,2,FALSE),"")</f>
        <v/>
      </c>
      <c r="BA11" s="12" t="n">
        <v>21.02</v>
      </c>
      <c r="BB11" s="12">
        <f>IFERROR(VLOOKUP(BA11,'CRUCE RIESGOS'!$C$9:$D$50,2,FALSE),"")</f>
        <v/>
      </c>
      <c r="BC11" s="12" t="n">
        <v>22.02</v>
      </c>
      <c r="BD11" s="12">
        <f>IFERROR(VLOOKUP(BC11,'CRUCE RIESGOS'!$C$9:$D$50,2,FALSE),"")</f>
        <v/>
      </c>
      <c r="BE11" s="12" t="n">
        <v>23.02</v>
      </c>
      <c r="BF11" s="12">
        <f>IFERROR(VLOOKUP(BE11,'CRUCE RIESGOS'!$C$9:$D$50,2,FALSE),"")</f>
        <v/>
      </c>
      <c r="BG11" s="12" t="n">
        <v>24.02</v>
      </c>
      <c r="BH11" s="12">
        <f>IFERROR(VLOOKUP(BG11,'CRUCE RIESGOS'!$C$9:$D$50,2,FALSE),"")</f>
        <v/>
      </c>
      <c r="BI11" s="12" t="n">
        <v>25.02</v>
      </c>
      <c r="BJ11" s="12">
        <f>IFERROR(VLOOKUP(BI11,'CRUCE RIESGOS'!$C$9:$D$50,2,FALSE),"")</f>
        <v/>
      </c>
    </row>
    <row r="12" ht="50.25" customHeight="1">
      <c r="A12" s="233" t="n"/>
      <c r="B12" s="712" t="inlineStr">
        <is>
          <t>Media 60%</t>
        </is>
      </c>
      <c r="C12" s="820" t="n"/>
      <c r="D12" s="4">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5">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4" t="inlineStr">
        <is>
          <t>(-R19 -R20)</t>
        </is>
      </c>
      <c r="G12" s="125">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820" t="n"/>
      <c r="I12" s="702">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820" t="n"/>
      <c r="K12" s="236" t="n"/>
      <c r="L12" s="233" t="n"/>
      <c r="M12" s="237" t="n"/>
      <c r="N12" s="237">
        <f>IF(N13&lt;&gt;""," -R","")</f>
        <v/>
      </c>
      <c r="O12" s="237" t="n"/>
      <c r="P12" s="237">
        <f>IF(P13&lt;&gt;""," -R","")</f>
        <v/>
      </c>
      <c r="R12" s="12">
        <f>IF(R13&lt;&gt;""," -R","")</f>
        <v/>
      </c>
      <c r="T12" s="12">
        <f>IF(T13&lt;&gt;""," -R","")</f>
        <v/>
      </c>
      <c r="V12" s="12">
        <f>IF(V13&lt;&gt;""," -R","")</f>
        <v/>
      </c>
      <c r="X12" s="12">
        <f>IF(X13&lt;&gt;""," -R","")</f>
        <v/>
      </c>
      <c r="Z12" s="12">
        <f>IF(Z13&lt;&gt;""," -R","")</f>
        <v/>
      </c>
      <c r="AB12" s="12">
        <f>IF(AB13&lt;&gt;""," -R","")</f>
        <v/>
      </c>
      <c r="AD12" s="12">
        <f>IF(AD13&lt;&gt;""," -R","")</f>
        <v/>
      </c>
      <c r="AF12" s="12">
        <f>IF(AF13&lt;&gt;""," -R","")</f>
        <v/>
      </c>
      <c r="AH12" s="12">
        <f>IF(AH13&lt;&gt;""," -R","")</f>
        <v/>
      </c>
      <c r="AJ12" s="12">
        <f>IF(AJ13&lt;&gt;""," -R","")</f>
        <v/>
      </c>
      <c r="AL12" s="12">
        <f>IF(AL13&lt;&gt;""," -R","")</f>
        <v/>
      </c>
      <c r="AN12" s="12">
        <f>IF(AN13&lt;&gt;""," -R","")</f>
        <v/>
      </c>
      <c r="AP12" s="12">
        <f>IF(AP13&lt;&gt;""," -R","")</f>
        <v/>
      </c>
      <c r="AR12" s="12">
        <f>IF(AR13&lt;&gt;""," -R","")</f>
        <v/>
      </c>
      <c r="AT12" s="12">
        <f>IF(AT13&lt;&gt;""," -R","")</f>
        <v/>
      </c>
      <c r="AV12" s="12">
        <f>IF(AV13&lt;&gt;""," -R","")</f>
        <v/>
      </c>
      <c r="AX12" s="12">
        <f>IF(AX13&lt;&gt;""," -R","")</f>
        <v/>
      </c>
      <c r="AZ12" s="12">
        <f>IF(AZ13&lt;&gt;""," -R","")</f>
        <v/>
      </c>
      <c r="BB12" s="12">
        <f>IF(BB13&lt;&gt;""," -R","")</f>
        <v/>
      </c>
      <c r="BD12" s="12">
        <f>IF(BD13&lt;&gt;""," -R","")</f>
        <v/>
      </c>
      <c r="BF12" s="12">
        <f>IF(BF13&lt;&gt;""," -R","")</f>
        <v/>
      </c>
      <c r="BH12" s="12">
        <f>IF(BH13&lt;&gt;""," -R","")</f>
        <v/>
      </c>
      <c r="BJ12" s="12">
        <f>IF(BJ13&lt;&gt;""," -R","")</f>
        <v/>
      </c>
    </row>
    <row r="13" ht="50.25" customHeight="1">
      <c r="A13" s="233" t="n"/>
      <c r="B13" s="712" t="inlineStr">
        <is>
          <t>Alta 80%</t>
        </is>
      </c>
      <c r="C13" s="820" t="n"/>
      <c r="D13" s="4">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4">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125">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125">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820" t="n"/>
      <c r="I13" s="702">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820" t="n"/>
      <c r="K13" s="236" t="n"/>
      <c r="L13" s="233" t="n"/>
      <c r="M13" s="237" t="n">
        <v>1.03</v>
      </c>
      <c r="N13" s="237">
        <f>IFERROR(VLOOKUP(M13,'CRUCE RIESGOS'!$C$9:$D$50,2,FALSE),"")</f>
        <v/>
      </c>
      <c r="O13" s="237" t="n">
        <v>2.03</v>
      </c>
      <c r="P13" s="237">
        <f>IFERROR(VLOOKUP(O13,'CRUCE RIESGOS'!$C$9:$D$50,2,FALSE),"")</f>
        <v/>
      </c>
      <c r="Q13" s="12" t="n">
        <v>3.03</v>
      </c>
      <c r="R13" s="12">
        <f>IFERROR(VLOOKUP(Q13,'CRUCE RIESGOS'!$C$9:$D$50,2,FALSE),"")</f>
        <v/>
      </c>
      <c r="S13" s="12" t="n">
        <v>4.03</v>
      </c>
      <c r="T13" s="12">
        <f>IFERROR(VLOOKUP(S13,'CRUCE RIESGOS'!$C$9:$D$50,2,FALSE),"")</f>
        <v/>
      </c>
      <c r="U13" s="12" t="n">
        <v>5.03</v>
      </c>
      <c r="V13" s="12">
        <f>IFERROR(VLOOKUP(U13,'CRUCE RIESGOS'!$C$9:$D$50,2,FALSE),"")</f>
        <v/>
      </c>
      <c r="W13" s="12" t="n">
        <v>6.03</v>
      </c>
      <c r="X13" s="12">
        <f>IFERROR(VLOOKUP(W13,'CRUCE RIESGOS'!$C$9:$D$50,2,FALSE),"")</f>
        <v/>
      </c>
      <c r="Y13" s="12" t="n">
        <v>7.03</v>
      </c>
      <c r="Z13" s="12">
        <f>IFERROR(VLOOKUP(Y13,'CRUCE RIESGOS'!$C$9:$D$50,2,FALSE),"")</f>
        <v/>
      </c>
      <c r="AA13" s="12" t="n">
        <v>8.029999999999999</v>
      </c>
      <c r="AB13" s="12">
        <f>IFERROR(VLOOKUP(AA13,'CRUCE RIESGOS'!$C$9:$D$50,2,FALSE),"")</f>
        <v/>
      </c>
      <c r="AC13" s="12" t="n">
        <v>9.029999999999999</v>
      </c>
      <c r="AD13" s="12">
        <f>IFERROR(VLOOKUP(AC13,'CRUCE RIESGOS'!$C$9:$D$50,2,FALSE),"")</f>
        <v/>
      </c>
      <c r="AE13" s="12" t="n">
        <v>10.03</v>
      </c>
      <c r="AF13" s="12">
        <f>IFERROR(VLOOKUP(AE13,'CRUCE RIESGOS'!$C$9:$D$50,2,FALSE),"")</f>
        <v/>
      </c>
      <c r="AG13" s="12" t="n">
        <v>11.03</v>
      </c>
      <c r="AH13" s="12">
        <f>IFERROR(VLOOKUP(AG13,'CRUCE RIESGOS'!$C$9:$D$50,2,FALSE),"")</f>
        <v/>
      </c>
      <c r="AI13" s="12" t="n">
        <v>12.03</v>
      </c>
      <c r="AJ13" s="12">
        <f>IFERROR(VLOOKUP(AI13,'CRUCE RIESGOS'!$C$9:$D$50,2,FALSE),"")</f>
        <v/>
      </c>
      <c r="AK13" s="12" t="n">
        <v>13.03</v>
      </c>
      <c r="AL13" s="12">
        <f>IFERROR(VLOOKUP(AK13,'CRUCE RIESGOS'!$C$9:$D$50,2,FALSE),"")</f>
        <v/>
      </c>
      <c r="AM13" s="12" t="n">
        <v>14.03</v>
      </c>
      <c r="AN13" s="12">
        <f>IFERROR(VLOOKUP(AM13,'CRUCE RIESGOS'!$C$9:$D$50,2,FALSE),"")</f>
        <v/>
      </c>
      <c r="AO13" s="12" t="n">
        <v>15.03</v>
      </c>
      <c r="AP13" s="12">
        <f>IFERROR(VLOOKUP(AO13,'CRUCE RIESGOS'!$C$9:$D$50,2,FALSE),"")</f>
        <v/>
      </c>
      <c r="AQ13" s="12" t="n">
        <v>16.03</v>
      </c>
      <c r="AR13" s="12">
        <f>IFERROR(VLOOKUP(AQ13,'CRUCE RIESGOS'!$C$9:$D$50,2,FALSE),"")</f>
        <v/>
      </c>
      <c r="AS13" s="12" t="n">
        <v>17.03</v>
      </c>
      <c r="AT13" s="12">
        <f>IFERROR(VLOOKUP(AS13,'CRUCE RIESGOS'!$C$9:$D$50,2,FALSE),"")</f>
        <v/>
      </c>
      <c r="AU13" s="12" t="n">
        <v>18.03</v>
      </c>
      <c r="AV13" s="12">
        <f>IFERROR(VLOOKUP(AU13,'CRUCE RIESGOS'!$C$9:$D$50,2,FALSE),"")</f>
        <v/>
      </c>
      <c r="AW13" s="12" t="n">
        <v>19.03</v>
      </c>
      <c r="AX13" s="12">
        <f>IFERROR(VLOOKUP(AW13,'CRUCE RIESGOS'!$C$9:$D$50,2,FALSE),"")</f>
        <v/>
      </c>
      <c r="AY13" s="12" t="n">
        <v>20.03</v>
      </c>
      <c r="AZ13" s="12">
        <f>IFERROR(VLOOKUP(AY13,'CRUCE RIESGOS'!$C$9:$D$50,2,FALSE),"")</f>
        <v/>
      </c>
      <c r="BA13" s="12" t="n">
        <v>21.03</v>
      </c>
      <c r="BB13" s="12">
        <f>IFERROR(VLOOKUP(BA13,'CRUCE RIESGOS'!$C$9:$D$50,2,FALSE),"")</f>
        <v/>
      </c>
      <c r="BC13" s="12" t="n">
        <v>22.03</v>
      </c>
      <c r="BD13" s="12">
        <f>IFERROR(VLOOKUP(BC13,'CRUCE RIESGOS'!$C$9:$D$50,2,FALSE),"")</f>
        <v/>
      </c>
      <c r="BE13" s="12" t="n">
        <v>23.03</v>
      </c>
      <c r="BF13" s="12">
        <f>IFERROR(VLOOKUP(BE13,'CRUCE RIESGOS'!$C$9:$D$50,2,FALSE),"")</f>
        <v/>
      </c>
      <c r="BG13" s="12" t="n">
        <v>24.03</v>
      </c>
      <c r="BH13" s="12">
        <f>IFERROR(VLOOKUP(BG13,'CRUCE RIESGOS'!$C$9:$D$50,2,FALSE),"")</f>
        <v/>
      </c>
      <c r="BI13" s="12" t="n">
        <v>25.03</v>
      </c>
      <c r="BJ13" s="12">
        <f>IFERROR(VLOOKUP(BI13,'CRUCE RIESGOS'!$C$9:$D$50,2,FALSE),"")</f>
        <v/>
      </c>
    </row>
    <row r="14" ht="50.25" customHeight="1">
      <c r="A14" s="233" t="n"/>
      <c r="B14" s="712" t="inlineStr">
        <is>
          <t>Muy Alta 100%</t>
        </is>
      </c>
      <c r="C14" s="820" t="n"/>
      <c r="D14" s="125">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125" t="inlineStr">
        <is>
          <t>(R-18)</t>
        </is>
      </c>
      <c r="F14" s="716">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716">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820" t="n"/>
      <c r="I14" s="702">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820" t="n"/>
      <c r="K14" s="236" t="n"/>
      <c r="L14" s="233" t="n"/>
      <c r="M14" s="237" t="n"/>
      <c r="N14" s="237">
        <f>IF(N16&lt;&gt;""," -R","")</f>
        <v/>
      </c>
      <c r="O14" s="237" t="n"/>
      <c r="P14" s="237">
        <f>IF(P16&lt;&gt;""," -R","")</f>
        <v/>
      </c>
      <c r="R14" s="12">
        <f>IF(R16&lt;&gt;""," -R","")</f>
        <v/>
      </c>
      <c r="T14" s="12">
        <f>IF(T16&lt;&gt;""," -R","")</f>
        <v/>
      </c>
      <c r="V14" s="12">
        <f>IF(V16&lt;&gt;""," -R","")</f>
        <v/>
      </c>
      <c r="X14" s="12">
        <f>IF(X16&lt;&gt;""," -R","")</f>
        <v/>
      </c>
      <c r="Z14" s="12">
        <f>IF(Z16&lt;&gt;""," -R","")</f>
        <v/>
      </c>
      <c r="AB14" s="12">
        <f>IF(AB16&lt;&gt;""," -R","")</f>
        <v/>
      </c>
      <c r="AD14" s="12">
        <f>IF(AD16&lt;&gt;""," -R","")</f>
        <v/>
      </c>
      <c r="AF14" s="12">
        <f>IF(AF16&lt;&gt;""," -R","")</f>
        <v/>
      </c>
      <c r="AH14" s="12">
        <f>IF(AH16&lt;&gt;""," -R","")</f>
        <v/>
      </c>
      <c r="AJ14" s="12">
        <f>IF(AJ16&lt;&gt;""," -R","")</f>
        <v/>
      </c>
      <c r="AL14" s="12">
        <f>IF(AL16&lt;&gt;""," -R","")</f>
        <v/>
      </c>
      <c r="AN14" s="12">
        <f>IF(AN16&lt;&gt;""," -R","")</f>
        <v/>
      </c>
      <c r="AP14" s="12">
        <f>IF(AP16&lt;&gt;""," -R","")</f>
        <v/>
      </c>
      <c r="AR14" s="12">
        <f>IF(AR16&lt;&gt;""," -R","")</f>
        <v/>
      </c>
      <c r="AT14" s="12">
        <f>IF(AT16&lt;&gt;""," -R","")</f>
        <v/>
      </c>
      <c r="AV14" s="12">
        <f>IF(AV16&lt;&gt;""," -R","")</f>
        <v/>
      </c>
      <c r="AX14" s="12">
        <f>IF(AX16&lt;&gt;""," -R","")</f>
        <v/>
      </c>
      <c r="AZ14" s="12">
        <f>IF(AZ16&lt;&gt;""," -R","")</f>
        <v/>
      </c>
      <c r="BB14" s="12">
        <f>IF(BB16&lt;&gt;""," -R","")</f>
        <v/>
      </c>
      <c r="BD14" s="12">
        <f>IF(BD16&lt;&gt;""," -R","")</f>
        <v/>
      </c>
      <c r="BF14" s="12">
        <f>IF(BF16&lt;&gt;""," -R","")</f>
        <v/>
      </c>
      <c r="BH14" s="12">
        <f>IF(BH16&lt;&gt;""," -R","")</f>
        <v/>
      </c>
      <c r="BJ14" s="12">
        <f>IF(BJ16&lt;&gt;""," -R","")</f>
        <v/>
      </c>
    </row>
    <row r="15" ht="15.75" customHeight="1">
      <c r="A15" s="233" t="n"/>
      <c r="B15" s="83" t="inlineStr">
        <is>
          <t>COLOR</t>
        </is>
      </c>
      <c r="C15" s="715" t="inlineStr">
        <is>
          <t>INTERPRETACIÓN DE LA ZONA</t>
        </is>
      </c>
      <c r="D15" s="821" t="n"/>
      <c r="E15" s="820" t="n"/>
      <c r="F15" s="84" t="inlineStr">
        <is>
          <t>CANTIDAD DE RIESGOS POR ZONA</t>
        </is>
      </c>
      <c r="G15" s="715" t="inlineStr">
        <is>
          <t>PROMEDIO DE RIESGO DEL PROCESO</t>
        </is>
      </c>
      <c r="H15" s="821" t="n"/>
      <c r="I15" s="821" t="n"/>
      <c r="J15" s="820" t="n"/>
      <c r="K15" s="236" t="n"/>
      <c r="L15" s="233" t="n"/>
      <c r="M15" s="237" t="n"/>
      <c r="N15" s="237" t="n"/>
      <c r="O15" s="237" t="n"/>
      <c r="P15" s="237" t="n"/>
    </row>
    <row r="16" ht="15" customHeight="1">
      <c r="A16" s="233" t="n"/>
      <c r="B16" s="6" t="n"/>
      <c r="C16" s="714" t="inlineStr">
        <is>
          <t xml:space="preserve"> Zona de riesgo baja: Asumir el riesgo</t>
        </is>
      </c>
      <c r="D16" s="821" t="n"/>
      <c r="E16" s="820" t="n"/>
      <c r="F16" s="62">
        <f>COUNTIF('CRUCE RIESGOS'!#REF!,"BAJO")</f>
        <v/>
      </c>
      <c r="G16" s="715" t="inlineStr">
        <is>
          <t>PROBABILIDAD</t>
        </is>
      </c>
      <c r="H16" s="715" t="inlineStr">
        <is>
          <t>IMPACTO</t>
        </is>
      </c>
      <c r="I16" s="822" t="inlineStr">
        <is>
          <t>VALORACIÓN</t>
        </is>
      </c>
      <c r="J16" s="820" t="n"/>
      <c r="K16" s="236" t="n"/>
      <c r="L16" s="233" t="n"/>
      <c r="M16" s="237" t="n">
        <v>1.04</v>
      </c>
      <c r="N16" s="237">
        <f>IFERROR(VLOOKUP(M16,'CRUCE RIESGOS'!$C$9:$D$50,2,FALSE),"")</f>
        <v/>
      </c>
      <c r="O16" s="237" t="n">
        <v>2.04</v>
      </c>
      <c r="P16" s="237">
        <f>IFERROR(VLOOKUP(O16,'CRUCE RIESGOS'!$C$9:$D$50,2,FALSE),"")</f>
        <v/>
      </c>
      <c r="Q16" s="12" t="n">
        <v>3.04</v>
      </c>
      <c r="R16" s="12">
        <f>IFERROR(VLOOKUP(Q16,'CRUCE RIESGOS'!$C$9:$D$50,2,FALSE),"")</f>
        <v/>
      </c>
      <c r="S16" s="12" t="n">
        <v>4.04</v>
      </c>
      <c r="T16" s="12">
        <f>IFERROR(VLOOKUP(S16,'CRUCE RIESGOS'!$C$9:$D$50,2,FALSE),"")</f>
        <v/>
      </c>
      <c r="U16" s="12" t="n">
        <v>5.04</v>
      </c>
      <c r="V16" s="12">
        <f>IFERROR(VLOOKUP(U16,'CRUCE RIESGOS'!$C$9:$D$50,2,FALSE),"")</f>
        <v/>
      </c>
      <c r="W16" s="12" t="n">
        <v>6.04</v>
      </c>
      <c r="X16" s="12">
        <f>IFERROR(VLOOKUP(W16,'CRUCE RIESGOS'!$C$9:$D$50,2,FALSE),"")</f>
        <v/>
      </c>
      <c r="Y16" s="12" t="n">
        <v>7.04</v>
      </c>
      <c r="Z16" s="12">
        <f>IFERROR(VLOOKUP(Y16,'CRUCE RIESGOS'!$C$9:$D$50,2,FALSE),"")</f>
        <v/>
      </c>
      <c r="AA16" s="12" t="n">
        <v>8.039999999999999</v>
      </c>
      <c r="AB16" s="12">
        <f>IFERROR(VLOOKUP(AA16,'CRUCE RIESGOS'!$C$9:$D$50,2,FALSE),"")</f>
        <v/>
      </c>
      <c r="AC16" s="12" t="n">
        <v>9.039999999999999</v>
      </c>
      <c r="AD16" s="12">
        <f>IFERROR(VLOOKUP(AC16,'CRUCE RIESGOS'!$C$9:$D$50,2,FALSE),"")</f>
        <v/>
      </c>
      <c r="AE16" s="12" t="n">
        <v>10.04</v>
      </c>
      <c r="AF16" s="12">
        <f>IFERROR(VLOOKUP(AE16,'CRUCE RIESGOS'!$C$9:$D$50,2,FALSE),"")</f>
        <v/>
      </c>
      <c r="AG16" s="12" t="n">
        <v>11.04</v>
      </c>
      <c r="AH16" s="12">
        <f>IFERROR(VLOOKUP(AG16,'CRUCE RIESGOS'!$C$9:$D$50,2,FALSE),"")</f>
        <v/>
      </c>
      <c r="AI16" s="12" t="n">
        <v>12.04</v>
      </c>
      <c r="AJ16" s="12">
        <f>IFERROR(VLOOKUP(AI16,'CRUCE RIESGOS'!$C$9:$D$50,2,FALSE),"")</f>
        <v/>
      </c>
      <c r="AK16" s="12" t="n">
        <v>13.04</v>
      </c>
      <c r="AL16" s="12">
        <f>IFERROR(VLOOKUP(AK16,'CRUCE RIESGOS'!$C$9:$D$50,2,FALSE),"")</f>
        <v/>
      </c>
      <c r="AM16" s="12" t="n">
        <v>14.04</v>
      </c>
      <c r="AN16" s="12">
        <f>IFERROR(VLOOKUP(AM16,'CRUCE RIESGOS'!$C$9:$D$50,2,FALSE),"")</f>
        <v/>
      </c>
      <c r="AO16" s="12" t="n">
        <v>15.04</v>
      </c>
      <c r="AP16" s="12">
        <f>IFERROR(VLOOKUP(AO16,'CRUCE RIESGOS'!$C$9:$D$50,2,FALSE),"")</f>
        <v/>
      </c>
      <c r="AQ16" s="12" t="n">
        <v>16.04</v>
      </c>
      <c r="AR16" s="12">
        <f>IFERROR(VLOOKUP(AQ16,'CRUCE RIESGOS'!$C$9:$D$50,2,FALSE),"")</f>
        <v/>
      </c>
      <c r="AS16" s="12" t="n">
        <v>17.04</v>
      </c>
      <c r="AT16" s="12">
        <f>IFERROR(VLOOKUP(AS16,'CRUCE RIESGOS'!$C$9:$D$50,2,FALSE),"")</f>
        <v/>
      </c>
      <c r="AU16" s="12" t="n">
        <v>18.04</v>
      </c>
      <c r="AV16" s="12">
        <f>IFERROR(VLOOKUP(AU16,'CRUCE RIESGOS'!$C$9:$D$50,2,FALSE),"")</f>
        <v/>
      </c>
      <c r="AW16" s="12" t="n">
        <v>19.04</v>
      </c>
      <c r="AX16" s="12">
        <f>IFERROR(VLOOKUP(AW16,'CRUCE RIESGOS'!$C$9:$D$50,2,FALSE),"")</f>
        <v/>
      </c>
      <c r="AY16" s="12" t="n">
        <v>20.04</v>
      </c>
      <c r="AZ16" s="12">
        <f>IFERROR(VLOOKUP(AY16,'CRUCE RIESGOS'!$C$9:$D$50,2,FALSE),"")</f>
        <v/>
      </c>
      <c r="BA16" s="12" t="n">
        <v>21.04</v>
      </c>
      <c r="BB16" s="12">
        <f>IFERROR(VLOOKUP(BA16,'CRUCE RIESGOS'!$C$9:$D$50,2,FALSE),"")</f>
        <v/>
      </c>
      <c r="BC16" s="12" t="n">
        <v>22.04</v>
      </c>
      <c r="BD16" s="12">
        <f>IFERROR(VLOOKUP(BC16,'CRUCE RIESGOS'!$C$9:$D$50,2,FALSE),"")</f>
        <v/>
      </c>
      <c r="BE16" s="12" t="n">
        <v>23.04</v>
      </c>
      <c r="BF16" s="12">
        <f>IFERROR(VLOOKUP(BE16,'CRUCE RIESGOS'!$C$9:$D$50,2,FALSE),"")</f>
        <v/>
      </c>
      <c r="BG16" s="12" t="n">
        <v>24.04</v>
      </c>
      <c r="BH16" s="12">
        <f>IFERROR(VLOOKUP(BG16,'CRUCE RIESGOS'!$C$9:$D$50,2,FALSE),"")</f>
        <v/>
      </c>
      <c r="BI16" s="12" t="n">
        <v>25.04</v>
      </c>
      <c r="BJ16" s="12">
        <f>IFERROR(VLOOKUP(BI16,'CRUCE RIESGOS'!$C$9:$D$50,2,FALSE),"")</f>
        <v/>
      </c>
    </row>
    <row r="17" ht="15" customHeight="1">
      <c r="A17" s="233" t="n"/>
      <c r="B17" s="7" t="n"/>
      <c r="C17" s="714" t="inlineStr">
        <is>
          <t xml:space="preserve"> Zona de riesgo moderada: Asumir el riesgo, reducir el riesgo</t>
        </is>
      </c>
      <c r="D17" s="821" t="n"/>
      <c r="E17" s="820" t="n"/>
      <c r="F17" s="62">
        <f>COUNTIF('CRUCE RIESGOS'!#REF!,"MODERADO")</f>
        <v/>
      </c>
      <c r="G17" s="713">
        <f>IFERROR(IF(AVERAGE('CRUCE RIESGOS'!#REF!)="","",IF(AVERAGE('CRUCE RIESGOS'!#REF!)&lt;=0.2,"MUY BAJA",IF(AVERAGE('CRUCE RIESGOS'!#REF!)&lt;=0.4,"BAJA",IF(AVERAGE('CRUCE RIESGOS'!#REF!)&lt;=0.6,"MEDIA",IF(AVERAGE('CRUCE RIESGOS'!#REF!)&lt;=0.8,"ALTA",IF(AVERAGE('CRUCE RIESGOS'!#REF!)=1,"MUY ALTA")))))),"")</f>
        <v/>
      </c>
      <c r="H17" s="713">
        <f>IFERROR(IF(AVERAGE('CRUCE RIESGOS'!#REF!)="","",IF(AVERAGE('CRUCE RIESGOS'!#REF!)&lt;=0.2,"LEVE",IF(AVERAGE('CRUCE RIESGOS'!#REF!)&lt;=0.4,"MENOR",IF(AVERAGE('CRUCE RIESGOS'!#REF!)&lt;=0.6,"MODERADO",IF(AVERAGE('CRUCE RIESGOS'!#REF!)&lt;=0.8,"MAYOR",IF(AVERAGE('CRUCE RIESGOS'!#REF!)=1,"CATASTRÓFICO")))))),"")</f>
        <v/>
      </c>
      <c r="I17" s="713">
        <f>IFERROR(IF(OR(AND(G17="Muy Baja",H17="Leve"),AND(G17="Muy Baja",H17="Menor"),AND(G17="Baja",H17="Leve")),"BAJO",IF(OR(AND(G17="Muy baja",H17="Moderado"),AND(G17="Baja",H17="Menor"),AND(G17="Baja",H17="Moderado"),AND(G17="Media",H17="Leve"),AND(G17="Media",H17="Menor"),AND(G17="Media",H17="Moderado"),AND(G17="Alta",H17="Leve"),AND(G17="Alta",H17="Menor")),"MODERADO",IF(OR(AND(G17="Muy Baja",H17="Mayor"),AND(G17="Baja",H17="Mayor"),AND(G17="Media",H17="Mayor"),AND(G17="Alta",H17="Moderado"),AND(G17="Alta",H17="Mayor"),AND(G17="Muy Alta",H17="Leve"),AND(G17="Muy Alta",H17="Menor"),AND(G17="Muy Alta",H17="Moderado"),AND(G17="Muy Alta",H17="Mayor")),"ALTO",IF(OR(AND(G17="Muy Baja",H17="Catastrófico"),AND(G17="Baja",H17="Catastrófico"),AND(G17="Media",H17="Catastrófico"),AND(G17="Alta",H17="Catastrófico"),AND(G17="Muy Alta",H17="Catastrófico")),"EXTREMO","")))),"")</f>
        <v/>
      </c>
      <c r="J17" s="814" t="n"/>
      <c r="K17" s="236" t="n"/>
      <c r="L17" s="233" t="n"/>
      <c r="M17" s="237" t="n"/>
      <c r="N17" s="237">
        <f>IF(N19&lt;&gt;""," -R","")</f>
        <v/>
      </c>
      <c r="O17" s="237" t="n"/>
      <c r="P17" s="237">
        <f>IF(P19&lt;&gt;""," -R","")</f>
        <v/>
      </c>
      <c r="R17" s="12">
        <f>IF(R19&lt;&gt;""," -R","")</f>
        <v/>
      </c>
      <c r="T17" s="12">
        <f>IF(T19&lt;&gt;""," -R","")</f>
        <v/>
      </c>
      <c r="V17" s="12">
        <f>IF(V19&lt;&gt;""," -R","")</f>
        <v/>
      </c>
      <c r="X17" s="12">
        <f>IF(X19&lt;&gt;""," -R","")</f>
        <v/>
      </c>
      <c r="Z17" s="12">
        <f>IF(Z19&lt;&gt;""," -R","")</f>
        <v/>
      </c>
      <c r="AB17" s="12">
        <f>IF(AB19&lt;&gt;""," -R","")</f>
        <v/>
      </c>
      <c r="AD17" s="12">
        <f>IF(AD19&lt;&gt;""," -R","")</f>
        <v/>
      </c>
      <c r="AF17" s="12">
        <f>IF(AF19&lt;&gt;""," -R","")</f>
        <v/>
      </c>
      <c r="AH17" s="12">
        <f>IF(AH19&lt;&gt;""," -R","")</f>
        <v/>
      </c>
      <c r="AJ17" s="12">
        <f>IF(AJ19&lt;&gt;""," -R","")</f>
        <v/>
      </c>
      <c r="AL17" s="12">
        <f>IF(AL19&lt;&gt;""," -R","")</f>
        <v/>
      </c>
      <c r="AN17" s="12">
        <f>IF(AN19&lt;&gt;""," -R","")</f>
        <v/>
      </c>
      <c r="AP17" s="12">
        <f>IF(AP19&lt;&gt;""," -R","")</f>
        <v/>
      </c>
      <c r="AR17" s="12">
        <f>IF(AR19&lt;&gt;""," -R","")</f>
        <v/>
      </c>
      <c r="AT17" s="12">
        <f>IF(AT19&lt;&gt;""," -R","")</f>
        <v/>
      </c>
      <c r="AV17" s="12">
        <f>IF(AV19&lt;&gt;""," -R","")</f>
        <v/>
      </c>
      <c r="AX17" s="12">
        <f>IF(AX19&lt;&gt;""," -R","")</f>
        <v/>
      </c>
      <c r="AZ17" s="12">
        <f>IF(AZ19&lt;&gt;""," -R","")</f>
        <v/>
      </c>
      <c r="BB17" s="12">
        <f>IF(BB19&lt;&gt;""," -R","")</f>
        <v/>
      </c>
      <c r="BD17" s="12">
        <f>IF(BD19&lt;&gt;""," -R","")</f>
        <v/>
      </c>
      <c r="BF17" s="12">
        <f>IF(BF19&lt;&gt;""," -R","")</f>
        <v/>
      </c>
      <c r="BH17" s="12">
        <f>IF(BH19&lt;&gt;""," -R","")</f>
        <v/>
      </c>
      <c r="BJ17" s="12">
        <f>IF(BJ19&lt;&gt;""," -R","")</f>
        <v/>
      </c>
    </row>
    <row r="18" ht="15" customHeight="1">
      <c r="A18" s="233" t="n"/>
      <c r="B18" s="8" t="n"/>
      <c r="C18" s="714" t="inlineStr">
        <is>
          <t xml:space="preserve"> Zona de riesgo alta: reducir el riesgo, evitar, compartir o transferir</t>
        </is>
      </c>
      <c r="D18" s="821" t="n"/>
      <c r="E18" s="820" t="n"/>
      <c r="F18" s="62">
        <f>COUNTIF('CRUCE RIESGOS'!#REF!,"ALTO")</f>
        <v/>
      </c>
      <c r="G18" s="823" t="n"/>
      <c r="H18" s="823" t="n"/>
      <c r="I18" s="824" t="n"/>
      <c r="J18" s="825" t="n"/>
      <c r="K18" s="236" t="n"/>
      <c r="L18" s="233" t="n"/>
      <c r="M18" s="237" t="n"/>
      <c r="N18" s="237" t="n"/>
      <c r="O18" s="237" t="n"/>
      <c r="P18" s="237" t="n"/>
    </row>
    <row r="19" ht="15" customHeight="1">
      <c r="A19" s="233" t="n"/>
      <c r="B19" s="9" t="n"/>
      <c r="C19" s="714" t="inlineStr">
        <is>
          <t xml:space="preserve"> Zona de riesgo extrema: Reducir el riesgo, Evitar, Compartir o Transferir</t>
        </is>
      </c>
      <c r="D19" s="821" t="n"/>
      <c r="E19" s="820" t="n"/>
      <c r="F19" s="62">
        <f>COUNTIF('CRUCE RIESGOS'!#REF!,"EXTREMO")</f>
        <v/>
      </c>
      <c r="G19" s="819" t="n"/>
      <c r="H19" s="819" t="n"/>
      <c r="I19" s="815" t="n"/>
      <c r="J19" s="817" t="n"/>
      <c r="K19" s="236" t="n"/>
      <c r="L19" s="233" t="n"/>
      <c r="M19" s="237" t="n">
        <v>1.05</v>
      </c>
      <c r="N19" s="237">
        <f>IFERROR(VLOOKUP(M19,'CRUCE RIESGOS'!$C$9:$D$50,2,FALSE),"")</f>
        <v/>
      </c>
      <c r="O19" s="237" t="n">
        <v>2.05</v>
      </c>
      <c r="P19" s="237">
        <f>IFERROR(VLOOKUP(O19,'CRUCE RIESGOS'!$C$9:$D$50,2,FALSE),"")</f>
        <v/>
      </c>
      <c r="Q19" s="12" t="n">
        <v>3.05</v>
      </c>
      <c r="R19" s="12">
        <f>IFERROR(VLOOKUP(Q19,'CRUCE RIESGOS'!$C$9:$D$50,2,FALSE),"")</f>
        <v/>
      </c>
      <c r="S19" s="12" t="n">
        <v>4.05</v>
      </c>
      <c r="T19" s="12">
        <f>IFERROR(VLOOKUP(S19,'CRUCE RIESGOS'!$C$9:$D$50,2,FALSE),"")</f>
        <v/>
      </c>
      <c r="U19" s="12" t="n">
        <v>5.05</v>
      </c>
      <c r="V19" s="12">
        <f>IFERROR(VLOOKUP(U19,'CRUCE RIESGOS'!$C$9:$D$50,2,FALSE),"")</f>
        <v/>
      </c>
      <c r="W19" s="12" t="n">
        <v>6.05</v>
      </c>
      <c r="X19" s="12">
        <f>IFERROR(VLOOKUP(W19,'CRUCE RIESGOS'!$C$9:$D$50,2,FALSE),"")</f>
        <v/>
      </c>
      <c r="Y19" s="12" t="n">
        <v>7.05</v>
      </c>
      <c r="Z19" s="12">
        <f>IFERROR(VLOOKUP(Y19,'CRUCE RIESGOS'!$C$9:$D$50,2,FALSE),"")</f>
        <v/>
      </c>
      <c r="AA19" s="12" t="n">
        <v>8.050000000000001</v>
      </c>
      <c r="AB19" s="12">
        <f>IFERROR(VLOOKUP(AA19,'CRUCE RIESGOS'!$C$9:$D$50,2,FALSE),"")</f>
        <v/>
      </c>
      <c r="AC19" s="12" t="n">
        <v>9.050000000000001</v>
      </c>
      <c r="AD19" s="12">
        <f>IFERROR(VLOOKUP(AC19,'CRUCE RIESGOS'!$C$9:$D$50,2,FALSE),"")</f>
        <v/>
      </c>
      <c r="AE19" s="12" t="n">
        <v>10.05</v>
      </c>
      <c r="AF19" s="12">
        <f>IFERROR(VLOOKUP(AE19,'CRUCE RIESGOS'!$C$9:$D$50,2,FALSE),"")</f>
        <v/>
      </c>
      <c r="AG19" s="12" t="n">
        <v>11.05</v>
      </c>
      <c r="AH19" s="12">
        <f>IFERROR(VLOOKUP(AG19,'CRUCE RIESGOS'!$C$9:$D$50,2,FALSE),"")</f>
        <v/>
      </c>
      <c r="AI19" s="12" t="n">
        <v>12.05</v>
      </c>
      <c r="AJ19" s="12">
        <f>IFERROR(VLOOKUP(AI19,'CRUCE RIESGOS'!$C$9:$D$50,2,FALSE),"")</f>
        <v/>
      </c>
      <c r="AK19" s="12" t="n">
        <v>13.05</v>
      </c>
      <c r="AL19" s="12">
        <f>IFERROR(VLOOKUP(AK19,'CRUCE RIESGOS'!$C$9:$D$50,2,FALSE),"")</f>
        <v/>
      </c>
      <c r="AM19" s="12" t="n">
        <v>14.05</v>
      </c>
      <c r="AN19" s="12">
        <f>IFERROR(VLOOKUP(AM19,'CRUCE RIESGOS'!$C$9:$D$50,2,FALSE),"")</f>
        <v/>
      </c>
      <c r="AO19" s="12" t="n">
        <v>15.05</v>
      </c>
      <c r="AP19" s="12">
        <f>IFERROR(VLOOKUP(AO19,'CRUCE RIESGOS'!$C$9:$D$50,2,FALSE),"")</f>
        <v/>
      </c>
      <c r="AQ19" s="12" t="n">
        <v>16.05</v>
      </c>
      <c r="AR19" s="12">
        <f>IFERROR(VLOOKUP(AQ19,'CRUCE RIESGOS'!$C$9:$D$50,2,FALSE),"")</f>
        <v/>
      </c>
      <c r="AS19" s="12" t="n">
        <v>17.05</v>
      </c>
      <c r="AT19" s="12">
        <f>IFERROR(VLOOKUP(AS19,'CRUCE RIESGOS'!$C$9:$D$50,2,FALSE),"")</f>
        <v/>
      </c>
      <c r="AU19" s="12" t="n">
        <v>18.05</v>
      </c>
      <c r="AV19" s="12">
        <f>IFERROR(VLOOKUP(AU19,'CRUCE RIESGOS'!$C$9:$D$50,2,FALSE),"")</f>
        <v/>
      </c>
      <c r="AW19" s="12" t="n">
        <v>19.05</v>
      </c>
      <c r="AX19" s="12">
        <f>IFERROR(VLOOKUP(AW19,'CRUCE RIESGOS'!$C$9:$D$50,2,FALSE),"")</f>
        <v/>
      </c>
      <c r="AY19" s="12" t="n">
        <v>20.05</v>
      </c>
      <c r="AZ19" s="12">
        <f>IFERROR(VLOOKUP(AY19,'CRUCE RIESGOS'!$C$9:$D$50,2,FALSE),"")</f>
        <v/>
      </c>
      <c r="BA19" s="12" t="n">
        <v>21.05</v>
      </c>
      <c r="BB19" s="12">
        <f>IFERROR(VLOOKUP(BA19,'CRUCE RIESGOS'!$C$9:$D$50,2,FALSE),"")</f>
        <v/>
      </c>
      <c r="BC19" s="12" t="n">
        <v>22.05</v>
      </c>
      <c r="BD19" s="12">
        <f>IFERROR(VLOOKUP(BC19,'CRUCE RIESGOS'!$C$9:$D$50,2,FALSE),"")</f>
        <v/>
      </c>
      <c r="BE19" s="12" t="n">
        <v>23.05</v>
      </c>
      <c r="BF19" s="12">
        <f>IFERROR(VLOOKUP(BE19,'CRUCE RIESGOS'!$C$9:$D$50,2,FALSE),"")</f>
        <v/>
      </c>
      <c r="BG19" s="12" t="n">
        <v>24.05</v>
      </c>
      <c r="BH19" s="12">
        <f>IFERROR(VLOOKUP(BG19,'CRUCE RIESGOS'!$C$9:$D$50,2,FALSE),"")</f>
        <v/>
      </c>
      <c r="BI19" s="12" t="n">
        <v>25.05</v>
      </c>
      <c r="BJ19" s="12">
        <f>IFERROR(VLOOKUP(BI19,'CRUCE RIESGOS'!$C$9:$D$50,2,FALSE),"")</f>
        <v/>
      </c>
    </row>
    <row r="20" ht="15" customHeight="1">
      <c r="A20" s="233" t="n"/>
      <c r="B20" s="233" t="n"/>
      <c r="C20" s="233" t="n"/>
      <c r="D20" s="233" t="n"/>
      <c r="E20" s="233" t="n"/>
      <c r="F20" s="233" t="n"/>
      <c r="G20" s="233" t="n"/>
      <c r="H20" s="233" t="n"/>
      <c r="I20" s="233" t="n"/>
      <c r="J20" s="233" t="n"/>
      <c r="K20" s="236" t="n"/>
      <c r="L20" s="233" t="n"/>
      <c r="M20" s="237" t="n"/>
      <c r="N20" s="237">
        <f>IF(N21&lt;&gt;""," -R","")</f>
        <v/>
      </c>
      <c r="O20" s="237" t="n"/>
      <c r="P20" s="237">
        <f>IF(P21&lt;&gt;""," -R","")</f>
        <v/>
      </c>
      <c r="R20" s="12">
        <f>IF(R21&lt;&gt;""," -R","")</f>
        <v/>
      </c>
      <c r="T20" s="12">
        <f>IF(T21&lt;&gt;""," -R","")</f>
        <v/>
      </c>
      <c r="V20" s="12">
        <f>IF(V21&lt;&gt;""," -R","")</f>
        <v/>
      </c>
      <c r="X20" s="12">
        <f>IF(X21&lt;&gt;""," -R","")</f>
        <v/>
      </c>
      <c r="Z20" s="12">
        <f>IF(Z21&lt;&gt;""," -R","")</f>
        <v/>
      </c>
      <c r="AB20" s="12">
        <f>IF(AB21&lt;&gt;""," -R","")</f>
        <v/>
      </c>
      <c r="AD20" s="12">
        <f>IF(AD21&lt;&gt;""," -R","")</f>
        <v/>
      </c>
      <c r="AF20" s="12">
        <f>IF(AF21&lt;&gt;""," -R","")</f>
        <v/>
      </c>
      <c r="AH20" s="12">
        <f>IF(AH21&lt;&gt;""," -R","")</f>
        <v/>
      </c>
      <c r="AJ20" s="12">
        <f>IF(AJ21&lt;&gt;""," -R","")</f>
        <v/>
      </c>
      <c r="AL20" s="12">
        <f>IF(AL21&lt;&gt;""," -R","")</f>
        <v/>
      </c>
      <c r="AN20" s="12">
        <f>IF(AN21&lt;&gt;""," -R","")</f>
        <v/>
      </c>
      <c r="AP20" s="12">
        <f>IF(AP21&lt;&gt;""," -R","")</f>
        <v/>
      </c>
      <c r="AR20" s="12">
        <f>IF(AR21&lt;&gt;""," -R","")</f>
        <v/>
      </c>
      <c r="AT20" s="12">
        <f>IF(AT21&lt;&gt;""," -R","")</f>
        <v/>
      </c>
      <c r="AV20" s="12">
        <f>IF(AV21&lt;&gt;""," -R","")</f>
        <v/>
      </c>
      <c r="AX20" s="12">
        <f>IF(AX21&lt;&gt;""," -R","")</f>
        <v/>
      </c>
      <c r="AZ20" s="12">
        <f>IF(AZ21&lt;&gt;""," -R","")</f>
        <v/>
      </c>
      <c r="BB20" s="12">
        <f>IF(BB21&lt;&gt;""," -R","")</f>
        <v/>
      </c>
      <c r="BD20" s="12">
        <f>IF(BD21&lt;&gt;""," -R","")</f>
        <v/>
      </c>
      <c r="BF20" s="12">
        <f>IF(BF21&lt;&gt;""," -R","")</f>
        <v/>
      </c>
      <c r="BH20" s="12">
        <f>IF(BH21&lt;&gt;""," -R","")</f>
        <v/>
      </c>
      <c r="BJ20" s="12">
        <f>IF(BJ21&lt;&gt;""," -R","")</f>
        <v/>
      </c>
    </row>
    <row r="21" ht="60" customHeight="1">
      <c r="A21" s="224" t="n"/>
      <c r="B21" s="468" t="inlineStr">
        <is>
          <t>Diagonal 18 No. 20-29 Fusagasugá – Cundinamarca
Teléfono (601) 8281483 Línea Gratuita 018000180414
www.ucundinamarca.edu.co   E-mail: info@ucundinamarca.edu.co
NIT: 890.680.062-2</t>
        </is>
      </c>
      <c r="K21" s="271" t="n"/>
      <c r="L21" s="271" t="n"/>
      <c r="M21" s="271" t="n"/>
      <c r="N21" s="271" t="n"/>
      <c r="O21" s="271" t="n"/>
      <c r="P21" s="271" t="n"/>
      <c r="Q21" s="12" t="n">
        <v>3.06</v>
      </c>
      <c r="R21" s="12">
        <f>IFERROR(VLOOKUP(Q21,'CRUCE RIESGOS'!$C$9:$D$50,2,FALSE),"")</f>
        <v/>
      </c>
      <c r="S21" s="12" t="n">
        <v>4.06</v>
      </c>
      <c r="T21" s="12">
        <f>IFERROR(VLOOKUP(S21,'CRUCE RIESGOS'!$C$9:$D$50,2,FALSE),"")</f>
        <v/>
      </c>
      <c r="U21" s="12" t="n">
        <v>5.06</v>
      </c>
      <c r="V21" s="12">
        <f>IFERROR(VLOOKUP(U21,'CRUCE RIESGOS'!$C$9:$D$50,2,FALSE),"")</f>
        <v/>
      </c>
      <c r="W21" s="12" t="n">
        <v>6.06</v>
      </c>
      <c r="X21" s="12">
        <f>IFERROR(VLOOKUP(W21,'CRUCE RIESGOS'!$C$9:$D$50,2,FALSE),"")</f>
        <v/>
      </c>
      <c r="Y21" s="12" t="n">
        <v>7.06</v>
      </c>
      <c r="Z21" s="12">
        <f>IFERROR(VLOOKUP(Y21,'CRUCE RIESGOS'!$C$9:$D$50,2,FALSE),"")</f>
        <v/>
      </c>
      <c r="AA21" s="12" t="n">
        <v>8.06</v>
      </c>
      <c r="AB21" s="12">
        <f>IFERROR(VLOOKUP(AA21,'CRUCE RIESGOS'!$C$9:$D$50,2,FALSE),"")</f>
        <v/>
      </c>
      <c r="AC21" s="12" t="n">
        <v>9.06</v>
      </c>
      <c r="AD21" s="12">
        <f>IFERROR(VLOOKUP(AC21,'CRUCE RIESGOS'!$C$9:$D$50,2,FALSE),"")</f>
        <v/>
      </c>
      <c r="AE21" s="12" t="n">
        <v>10.06</v>
      </c>
      <c r="AF21" s="12">
        <f>IFERROR(VLOOKUP(AE21,'CRUCE RIESGOS'!$C$9:$D$50,2,FALSE),"")</f>
        <v/>
      </c>
      <c r="AG21" s="12" t="n">
        <v>11.06</v>
      </c>
      <c r="AH21" s="12">
        <f>IFERROR(VLOOKUP(AG21,'CRUCE RIESGOS'!$C$9:$D$50,2,FALSE),"")</f>
        <v/>
      </c>
      <c r="AI21" s="12" t="n">
        <v>12.06</v>
      </c>
      <c r="AJ21" s="12">
        <f>IFERROR(VLOOKUP(AI21,'CRUCE RIESGOS'!$C$9:$D$50,2,FALSE),"")</f>
        <v/>
      </c>
      <c r="AK21" s="12" t="n">
        <v>13.06</v>
      </c>
      <c r="AL21" s="12">
        <f>IFERROR(VLOOKUP(AK21,'CRUCE RIESGOS'!$C$9:$D$50,2,FALSE),"")</f>
        <v/>
      </c>
      <c r="AM21" s="12" t="n">
        <v>14.06</v>
      </c>
      <c r="AN21" s="12">
        <f>IFERROR(VLOOKUP(AM21,'CRUCE RIESGOS'!$C$9:$D$50,2,FALSE),"")</f>
        <v/>
      </c>
      <c r="AO21" s="12" t="n">
        <v>15.06</v>
      </c>
      <c r="AP21" s="12">
        <f>IFERROR(VLOOKUP(AO21,'CRUCE RIESGOS'!$C$9:$D$50,2,FALSE),"")</f>
        <v/>
      </c>
      <c r="AQ21" s="12" t="n">
        <v>16.06</v>
      </c>
      <c r="AR21" s="12">
        <f>IFERROR(VLOOKUP(AQ21,'CRUCE RIESGOS'!$C$9:$D$50,2,FALSE),"")</f>
        <v/>
      </c>
      <c r="AS21" s="12" t="n">
        <v>17.06</v>
      </c>
      <c r="AT21" s="12">
        <f>IFERROR(VLOOKUP(AS21,'CRUCE RIESGOS'!$C$9:$D$50,2,FALSE),"")</f>
        <v/>
      </c>
      <c r="AU21" s="12" t="n">
        <v>18.06</v>
      </c>
      <c r="AV21" s="12">
        <f>IFERROR(VLOOKUP(AU21,'CRUCE RIESGOS'!$C$9:$D$50,2,FALSE),"")</f>
        <v/>
      </c>
      <c r="AW21" s="12" t="n">
        <v>19.06</v>
      </c>
      <c r="AX21" s="12">
        <f>IFERROR(VLOOKUP(AW21,'CRUCE RIESGOS'!$C$9:$D$50,2,FALSE),"")</f>
        <v/>
      </c>
      <c r="AY21" s="12" t="n">
        <v>20.06</v>
      </c>
      <c r="AZ21" s="12">
        <f>IFERROR(VLOOKUP(AY21,'CRUCE RIESGOS'!$C$9:$D$50,2,FALSE),"")</f>
        <v/>
      </c>
      <c r="BA21" s="12" t="n">
        <v>21.06</v>
      </c>
      <c r="BB21" s="12">
        <f>IFERROR(VLOOKUP(BA21,'CRUCE RIESGOS'!$C$9:$D$50,2,FALSE),"")</f>
        <v/>
      </c>
      <c r="BC21" s="12" t="n">
        <v>22.06</v>
      </c>
      <c r="BD21" s="12">
        <f>IFERROR(VLOOKUP(BC21,'CRUCE RIESGOS'!$C$9:$D$50,2,FALSE),"")</f>
        <v/>
      </c>
      <c r="BE21" s="12" t="n">
        <v>23.06</v>
      </c>
      <c r="BF21" s="12">
        <f>IFERROR(VLOOKUP(BE21,'CRUCE RIESGOS'!$C$9:$D$50,2,FALSE),"")</f>
        <v/>
      </c>
      <c r="BG21" s="12" t="n">
        <v>24.06</v>
      </c>
      <c r="BH21" s="12">
        <f>IFERROR(VLOOKUP(BG21,'CRUCE RIESGOS'!$C$9:$D$50,2,FALSE),"")</f>
        <v/>
      </c>
      <c r="BI21" s="12" t="n">
        <v>25.06</v>
      </c>
      <c r="BJ21" s="12">
        <f>IFERROR(VLOOKUP(BI21,'CRUCE RIESGOS'!$C$9:$D$50,2,FALSE),"")</f>
        <v/>
      </c>
    </row>
    <row r="22">
      <c r="A22" s="224" t="n"/>
      <c r="B22" s="225" t="n"/>
      <c r="C22" s="226" t="n"/>
      <c r="D22" s="224" t="n"/>
      <c r="E22" s="223" t="n"/>
      <c r="F22" s="223" t="n"/>
      <c r="G22" s="223" t="n"/>
      <c r="H22" s="223" t="n"/>
      <c r="I22" s="223" t="n"/>
      <c r="J22" s="223" t="n"/>
      <c r="K22" s="223" t="n"/>
      <c r="L22" s="223" t="n"/>
      <c r="M22" s="223" t="n"/>
      <c r="N22" s="223" t="n"/>
      <c r="O22" s="223" t="n"/>
      <c r="P22" s="223" t="n"/>
      <c r="R22" s="12">
        <f>IF(R23&lt;&gt;""," -R","")</f>
        <v/>
      </c>
      <c r="T22" s="12">
        <f>IF(T23&lt;&gt;""," -R","")</f>
        <v/>
      </c>
      <c r="V22" s="12">
        <f>IF(V23&lt;&gt;""," -R","")</f>
        <v/>
      </c>
      <c r="X22" s="12">
        <f>IF(X23&lt;&gt;""," -R","")</f>
        <v/>
      </c>
      <c r="Z22" s="12">
        <f>IF(Z23&lt;&gt;""," -R","")</f>
        <v/>
      </c>
      <c r="AB22" s="12">
        <f>IF(AB23&lt;&gt;""," -R","")</f>
        <v/>
      </c>
      <c r="AD22" s="12">
        <f>IF(AD23&lt;&gt;""," -R","")</f>
        <v/>
      </c>
      <c r="AF22" s="12">
        <f>IF(AF23&lt;&gt;""," -R","")</f>
        <v/>
      </c>
      <c r="AH22" s="12">
        <f>IF(AH23&lt;&gt;""," -R","")</f>
        <v/>
      </c>
      <c r="AJ22" s="12">
        <f>IF(AJ23&lt;&gt;""," -R","")</f>
        <v/>
      </c>
      <c r="AL22" s="12">
        <f>IF(AL23&lt;&gt;""," -R","")</f>
        <v/>
      </c>
      <c r="AN22" s="12">
        <f>IF(AN23&lt;&gt;""," -R","")</f>
        <v/>
      </c>
      <c r="AP22" s="12">
        <f>IF(AP23&lt;&gt;""," -R","")</f>
        <v/>
      </c>
      <c r="AR22" s="12">
        <f>IF(AR23&lt;&gt;""," -R","")</f>
        <v/>
      </c>
      <c r="AT22" s="12">
        <f>IF(AT23&lt;&gt;""," -R","")</f>
        <v/>
      </c>
      <c r="AV22" s="12">
        <f>IF(AV23&lt;&gt;""," -R","")</f>
        <v/>
      </c>
      <c r="AX22" s="12">
        <f>IF(AX23&lt;&gt;""," -R","")</f>
        <v/>
      </c>
      <c r="AZ22" s="12">
        <f>IF(AZ23&lt;&gt;""," -R","")</f>
        <v/>
      </c>
      <c r="BB22" s="12">
        <f>IF(BB23&lt;&gt;""," -R","")</f>
        <v/>
      </c>
      <c r="BD22" s="12">
        <f>IF(BD23&lt;&gt;""," -R","")</f>
        <v/>
      </c>
      <c r="BF22" s="12">
        <f>IF(BF23&lt;&gt;""," -R","")</f>
        <v/>
      </c>
      <c r="BH22" s="12">
        <f>IF(BH23&lt;&gt;""," -R","")</f>
        <v/>
      </c>
      <c r="BJ22" s="12">
        <f>IF(BJ23&lt;&gt;""," -R","")</f>
        <v/>
      </c>
    </row>
    <row r="23" ht="25.5" customHeight="1">
      <c r="A23" s="224" t="n"/>
      <c r="B23" s="711" t="inlineStr">
        <is>
          <t>Documento controlado por el Sistema de Gestión de la Calidad
Asegúrese que corresponde a la última versión consultando el Portal Institucional</t>
        </is>
      </c>
      <c r="K23" s="270" t="n"/>
      <c r="L23" s="270" t="n"/>
      <c r="M23" s="270" t="n"/>
      <c r="N23" s="270" t="n"/>
      <c r="O23" s="270" t="n"/>
      <c r="P23" s="270" t="n"/>
      <c r="Q23" s="12" t="n">
        <v>3.07</v>
      </c>
      <c r="R23" s="12">
        <f>IFERROR(VLOOKUP(Q23,'CRUCE RIESGOS'!$C$9:$D$50,2,FALSE),"")</f>
        <v/>
      </c>
      <c r="S23" s="12" t="n">
        <v>4.07</v>
      </c>
      <c r="T23" s="12">
        <f>IFERROR(VLOOKUP(S23,'CRUCE RIESGOS'!$C$9:$D$50,2,FALSE),"")</f>
        <v/>
      </c>
      <c r="U23" s="12" t="n">
        <v>5.07</v>
      </c>
      <c r="V23" s="12">
        <f>IFERROR(VLOOKUP(U23,'CRUCE RIESGOS'!$C$9:$D$50,2,FALSE),"")</f>
        <v/>
      </c>
      <c r="W23" s="12" t="n">
        <v>6.07</v>
      </c>
      <c r="X23" s="12">
        <f>IFERROR(VLOOKUP(W23,'CRUCE RIESGOS'!$C$9:$D$50,2,FALSE),"")</f>
        <v/>
      </c>
      <c r="Y23" s="12" t="n">
        <v>7.07</v>
      </c>
      <c r="Z23" s="12">
        <f>IFERROR(VLOOKUP(Y23,'CRUCE RIESGOS'!$C$9:$D$50,2,FALSE),"")</f>
        <v/>
      </c>
      <c r="AA23" s="12" t="n">
        <v>8.07</v>
      </c>
      <c r="AB23" s="12">
        <f>IFERROR(VLOOKUP(AA23,'CRUCE RIESGOS'!$C$9:$D$50,2,FALSE),"")</f>
        <v/>
      </c>
      <c r="AC23" s="12" t="n">
        <v>9.07</v>
      </c>
      <c r="AD23" s="12">
        <f>IFERROR(VLOOKUP(AC23,'CRUCE RIESGOS'!$C$9:$D$50,2,FALSE),"")</f>
        <v/>
      </c>
      <c r="AE23" s="12" t="n">
        <v>10.07</v>
      </c>
      <c r="AF23" s="12">
        <f>IFERROR(VLOOKUP(AE23,'CRUCE RIESGOS'!$C$9:$D$50,2,FALSE),"")</f>
        <v/>
      </c>
      <c r="AG23" s="12" t="n">
        <v>11.07</v>
      </c>
      <c r="AH23" s="12">
        <f>IFERROR(VLOOKUP(AG23,'CRUCE RIESGOS'!$C$9:$D$50,2,FALSE),"")</f>
        <v/>
      </c>
      <c r="AI23" s="12" t="n">
        <v>12.07</v>
      </c>
      <c r="AJ23" s="12">
        <f>IFERROR(VLOOKUP(AI23,'CRUCE RIESGOS'!$C$9:$D$50,2,FALSE),"")</f>
        <v/>
      </c>
      <c r="AK23" s="12" t="n">
        <v>13.07</v>
      </c>
      <c r="AL23" s="12">
        <f>IFERROR(VLOOKUP(AK23,'CRUCE RIESGOS'!$C$9:$D$50,2,FALSE),"")</f>
        <v/>
      </c>
      <c r="AM23" s="12" t="n">
        <v>14.07</v>
      </c>
      <c r="AN23" s="12">
        <f>IFERROR(VLOOKUP(AM23,'CRUCE RIESGOS'!$C$9:$D$50,2,FALSE),"")</f>
        <v/>
      </c>
      <c r="AO23" s="12" t="n">
        <v>15.07</v>
      </c>
      <c r="AP23" s="12">
        <f>IFERROR(VLOOKUP(AO23,'CRUCE RIESGOS'!$C$9:$D$50,2,FALSE),"")</f>
        <v/>
      </c>
      <c r="AQ23" s="12" t="n">
        <v>16.07</v>
      </c>
      <c r="AR23" s="12">
        <f>IFERROR(VLOOKUP(AQ23,'CRUCE RIESGOS'!$C$9:$D$50,2,FALSE),"")</f>
        <v/>
      </c>
      <c r="AS23" s="12" t="n">
        <v>17.07</v>
      </c>
      <c r="AT23" s="12">
        <f>IFERROR(VLOOKUP(AS23,'CRUCE RIESGOS'!$C$9:$D$50,2,FALSE),"")</f>
        <v/>
      </c>
      <c r="AU23" s="12" t="n">
        <v>18.07</v>
      </c>
      <c r="AV23" s="12">
        <f>IFERROR(VLOOKUP(AU23,'CRUCE RIESGOS'!$C$9:$D$50,2,FALSE),"")</f>
        <v/>
      </c>
      <c r="AW23" s="12" t="n">
        <v>19.07</v>
      </c>
      <c r="AX23" s="12">
        <f>IFERROR(VLOOKUP(AW23,'CRUCE RIESGOS'!$C$9:$D$50,2,FALSE),"")</f>
        <v/>
      </c>
      <c r="AY23" s="12" t="n">
        <v>20.07</v>
      </c>
      <c r="AZ23" s="12">
        <f>IFERROR(VLOOKUP(AY23,'CRUCE RIESGOS'!$C$9:$D$50,2,FALSE),"")</f>
        <v/>
      </c>
      <c r="BA23" s="12" t="n">
        <v>21.07</v>
      </c>
      <c r="BB23" s="12">
        <f>IFERROR(VLOOKUP(BA23,'CRUCE RIESGOS'!$C$9:$D$50,2,FALSE),"")</f>
        <v/>
      </c>
      <c r="BC23" s="12" t="n">
        <v>22.07</v>
      </c>
      <c r="BD23" s="12">
        <f>IFERROR(VLOOKUP(BC23,'CRUCE RIESGOS'!$C$9:$D$50,2,FALSE),"")</f>
        <v/>
      </c>
      <c r="BE23" s="12" t="n">
        <v>23.07</v>
      </c>
      <c r="BF23" s="12">
        <f>IFERROR(VLOOKUP(BE23,'CRUCE RIESGOS'!$C$9:$D$50,2,FALSE),"")</f>
        <v/>
      </c>
      <c r="BG23" s="12" t="n">
        <v>24.07</v>
      </c>
      <c r="BH23" s="12">
        <f>IFERROR(VLOOKUP(BG23,'CRUCE RIESGOS'!$C$9:$D$50,2,FALSE),"")</f>
        <v/>
      </c>
      <c r="BI23" s="12" t="n">
        <v>25.07</v>
      </c>
      <c r="BJ23" s="12">
        <f>IFERROR(VLOOKUP(BI23,'CRUCE RIESGOS'!$C$9:$D$50,2,FALSE),"")</f>
        <v/>
      </c>
    </row>
    <row r="24">
      <c r="A24" s="223" t="n"/>
      <c r="B24" s="223" t="n"/>
      <c r="C24" s="223" t="n"/>
      <c r="D24" s="223" t="n"/>
      <c r="E24" s="223" t="n"/>
      <c r="F24" s="223" t="n"/>
      <c r="G24" s="223" t="n"/>
      <c r="H24" s="223" t="n"/>
      <c r="I24" s="223" t="n"/>
      <c r="J24" s="223" t="n"/>
      <c r="K24" s="223" t="n"/>
      <c r="L24" s="223" t="n"/>
      <c r="M24" s="223" t="n"/>
      <c r="N24" s="223" t="n"/>
      <c r="O24" s="223" t="n"/>
      <c r="P24" s="223" t="n"/>
      <c r="R24" s="12">
        <f>IF(R25&lt;&gt;""," -R","")</f>
        <v/>
      </c>
      <c r="T24" s="12">
        <f>IF(T25&lt;&gt;""," -R","")</f>
        <v/>
      </c>
      <c r="V24" s="12">
        <f>IF(V25&lt;&gt;""," -R","")</f>
        <v/>
      </c>
      <c r="X24" s="12">
        <f>IF(X25&lt;&gt;""," -R","")</f>
        <v/>
      </c>
      <c r="Z24" s="12">
        <f>IF(Z25&lt;&gt;""," -R","")</f>
        <v/>
      </c>
      <c r="AB24" s="12">
        <f>IF(AB25&lt;&gt;""," -R","")</f>
        <v/>
      </c>
      <c r="AD24" s="12">
        <f>IF(AD25&lt;&gt;""," -R","")</f>
        <v/>
      </c>
      <c r="AF24" s="12">
        <f>IF(AF25&lt;&gt;""," -R","")</f>
        <v/>
      </c>
      <c r="AH24" s="12">
        <f>IF(AH25&lt;&gt;""," -R","")</f>
        <v/>
      </c>
      <c r="AJ24" s="12">
        <f>IF(AJ25&lt;&gt;""," -R","")</f>
        <v/>
      </c>
      <c r="AL24" s="12">
        <f>IF(AL25&lt;&gt;""," -R","")</f>
        <v/>
      </c>
      <c r="AN24" s="12">
        <f>IF(AN25&lt;&gt;""," -R","")</f>
        <v/>
      </c>
      <c r="AP24" s="12">
        <f>IF(AP25&lt;&gt;""," -R","")</f>
        <v/>
      </c>
      <c r="AR24" s="12">
        <f>IF(AR25&lt;&gt;""," -R","")</f>
        <v/>
      </c>
      <c r="AT24" s="12">
        <f>IF(AT25&lt;&gt;""," -R","")</f>
        <v/>
      </c>
      <c r="AV24" s="12">
        <f>IF(AV25&lt;&gt;""," -R","")</f>
        <v/>
      </c>
      <c r="AX24" s="12">
        <f>IF(AX25&lt;&gt;""," -R","")</f>
        <v/>
      </c>
      <c r="AZ24" s="12">
        <f>IF(AZ25&lt;&gt;""," -R","")</f>
        <v/>
      </c>
      <c r="BB24" s="12">
        <f>IF(BB25&lt;&gt;""," -R","")</f>
        <v/>
      </c>
      <c r="BD24" s="12">
        <f>IF(BD25&lt;&gt;""," -R","")</f>
        <v/>
      </c>
      <c r="BF24" s="12">
        <f>IF(BF25&lt;&gt;""," -R","")</f>
        <v/>
      </c>
      <c r="BH24" s="12">
        <f>IF(BH25&lt;&gt;""," -R","")</f>
        <v/>
      </c>
      <c r="BJ24" s="12">
        <f>IF(BJ25&lt;&gt;""," -R","")</f>
        <v/>
      </c>
    </row>
    <row r="25">
      <c r="M25" s="12" t="n">
        <v>1.08</v>
      </c>
      <c r="N25" s="12">
        <f>IFERROR(VLOOKUP(M25,'CRUCE RIESGOS'!$C$9:$D$50,2,FALSE),"")</f>
        <v/>
      </c>
      <c r="O25" s="12" t="n">
        <v>2.08</v>
      </c>
      <c r="P25" s="12">
        <f>IFERROR(VLOOKUP(O25,'CRUCE RIESGOS'!$C$9:$D$50,2,FALSE),"")</f>
        <v/>
      </c>
      <c r="Q25" s="12" t="n">
        <v>3.08</v>
      </c>
      <c r="R25" s="12">
        <f>IFERROR(VLOOKUP(Q25,'CRUCE RIESGOS'!$C$9:$D$50,2,FALSE),"")</f>
        <v/>
      </c>
      <c r="S25" s="12" t="n">
        <v>4.08</v>
      </c>
      <c r="T25" s="12">
        <f>IFERROR(VLOOKUP(S25,'CRUCE RIESGOS'!$C$9:$D$50,2,FALSE),"")</f>
        <v/>
      </c>
      <c r="U25" s="12" t="n">
        <v>5.08</v>
      </c>
      <c r="V25" s="12">
        <f>IFERROR(VLOOKUP(U25,'CRUCE RIESGOS'!$C$9:$D$50,2,FALSE),"")</f>
        <v/>
      </c>
      <c r="W25" s="12" t="n">
        <v>6.08</v>
      </c>
      <c r="X25" s="12">
        <f>IFERROR(VLOOKUP(W25,'CRUCE RIESGOS'!$C$9:$D$50,2,FALSE),"")</f>
        <v/>
      </c>
      <c r="Y25" s="12" t="n">
        <v>7.08</v>
      </c>
      <c r="Z25" s="12">
        <f>IFERROR(VLOOKUP(Y25,'CRUCE RIESGOS'!$C$9:$D$50,2,FALSE),"")</f>
        <v/>
      </c>
      <c r="AA25" s="12" t="n">
        <v>8.08</v>
      </c>
      <c r="AB25" s="12">
        <f>IFERROR(VLOOKUP(AA25,'CRUCE RIESGOS'!$C$9:$D$50,2,FALSE),"")</f>
        <v/>
      </c>
      <c r="AC25" s="12" t="n">
        <v>9.08</v>
      </c>
      <c r="AD25" s="12">
        <f>IFERROR(VLOOKUP(AC25,'CRUCE RIESGOS'!$C$9:$D$50,2,FALSE),"")</f>
        <v/>
      </c>
      <c r="AE25" s="12" t="n">
        <v>10.08</v>
      </c>
      <c r="AF25" s="12">
        <f>IFERROR(VLOOKUP(AE25,'CRUCE RIESGOS'!$C$9:$D$50,2,FALSE),"")</f>
        <v/>
      </c>
      <c r="AG25" s="12" t="n">
        <v>11.08</v>
      </c>
      <c r="AH25" s="12">
        <f>IFERROR(VLOOKUP(AG25,'CRUCE RIESGOS'!$C$9:$D$50,2,FALSE),"")</f>
        <v/>
      </c>
      <c r="AI25" s="12" t="n">
        <v>12.08</v>
      </c>
      <c r="AJ25" s="12">
        <f>IFERROR(VLOOKUP(AI25,'CRUCE RIESGOS'!$C$9:$D$50,2,FALSE),"")</f>
        <v/>
      </c>
      <c r="AK25" s="12" t="n">
        <v>13.08</v>
      </c>
      <c r="AL25" s="12">
        <f>IFERROR(VLOOKUP(AK25,'CRUCE RIESGOS'!$C$9:$D$50,2,FALSE),"")</f>
        <v/>
      </c>
      <c r="AM25" s="12" t="n">
        <v>14.08</v>
      </c>
      <c r="AN25" s="12">
        <f>IFERROR(VLOOKUP(AM25,'CRUCE RIESGOS'!$C$9:$D$50,2,FALSE),"")</f>
        <v/>
      </c>
      <c r="AO25" s="12" t="n">
        <v>15.08</v>
      </c>
      <c r="AP25" s="12">
        <f>IFERROR(VLOOKUP(AO25,'CRUCE RIESGOS'!$C$9:$D$50,2,FALSE),"")</f>
        <v/>
      </c>
      <c r="AQ25" s="12" t="n">
        <v>16.08</v>
      </c>
      <c r="AR25" s="12">
        <f>IFERROR(VLOOKUP(AQ25,'CRUCE RIESGOS'!$C$9:$D$50,2,FALSE),"")</f>
        <v/>
      </c>
      <c r="AS25" s="12" t="n">
        <v>17.08</v>
      </c>
      <c r="AT25" s="12">
        <f>IFERROR(VLOOKUP(AS25,'CRUCE RIESGOS'!$C$9:$D$50,2,FALSE),"")</f>
        <v/>
      </c>
      <c r="AU25" s="12" t="n">
        <v>18.08</v>
      </c>
      <c r="AV25" s="12">
        <f>IFERROR(VLOOKUP(AU25,'CRUCE RIESGOS'!$C$9:$D$50,2,FALSE),"")</f>
        <v/>
      </c>
      <c r="AW25" s="12" t="n">
        <v>19.08</v>
      </c>
      <c r="AX25" s="12">
        <f>IFERROR(VLOOKUP(AW25,'CRUCE RIESGOS'!$C$9:$D$50,2,FALSE),"")</f>
        <v/>
      </c>
      <c r="AY25" s="12" t="n">
        <v>20.08</v>
      </c>
      <c r="AZ25" s="12">
        <f>IFERROR(VLOOKUP(AY25,'CRUCE RIESGOS'!$C$9:$D$50,2,FALSE),"")</f>
        <v/>
      </c>
      <c r="BA25" s="12" t="n">
        <v>21.08</v>
      </c>
      <c r="BB25" s="12">
        <f>IFERROR(VLOOKUP(BA25,'CRUCE RIESGOS'!$C$9:$D$50,2,FALSE),"")</f>
        <v/>
      </c>
      <c r="BC25" s="12" t="n">
        <v>22.08</v>
      </c>
      <c r="BD25" s="12">
        <f>IFERROR(VLOOKUP(BC25,'CRUCE RIESGOS'!$C$9:$D$50,2,FALSE),"")</f>
        <v/>
      </c>
      <c r="BE25" s="12" t="n">
        <v>23.08</v>
      </c>
      <c r="BF25" s="12">
        <f>IFERROR(VLOOKUP(BE25,'CRUCE RIESGOS'!$C$9:$D$50,2,FALSE),"")</f>
        <v/>
      </c>
      <c r="BG25" s="12" t="n">
        <v>24.08</v>
      </c>
      <c r="BH25" s="12">
        <f>IFERROR(VLOOKUP(BG25,'CRUCE RIESGOS'!$C$9:$D$50,2,FALSE),"")</f>
        <v/>
      </c>
      <c r="BI25" s="12" t="n">
        <v>25.08</v>
      </c>
      <c r="BJ25" s="12">
        <f>IFERROR(VLOOKUP(BI25,'CRUCE RIESGOS'!$C$9:$D$50,2,FALSE),"")</f>
        <v/>
      </c>
    </row>
    <row r="26">
      <c r="N26" s="12">
        <f>IF(N27&lt;&gt;""," -R","")</f>
        <v/>
      </c>
      <c r="P26" s="12">
        <f>IF(P27&lt;&gt;""," -R","")</f>
        <v/>
      </c>
      <c r="R26" s="12">
        <f>IF(R27&lt;&gt;""," -R","")</f>
        <v/>
      </c>
      <c r="T26" s="12">
        <f>IF(T27&lt;&gt;""," -R","")</f>
        <v/>
      </c>
      <c r="V26" s="12">
        <f>IF(V27&lt;&gt;""," -R","")</f>
        <v/>
      </c>
      <c r="X26" s="12">
        <f>IF(X27&lt;&gt;""," -R","")</f>
        <v/>
      </c>
      <c r="Z26" s="12">
        <f>IF(Z27&lt;&gt;""," -R","")</f>
        <v/>
      </c>
      <c r="AB26" s="12">
        <f>IF(AB27&lt;&gt;""," -R","")</f>
        <v/>
      </c>
      <c r="AD26" s="12">
        <f>IF(AD27&lt;&gt;""," -R","")</f>
        <v/>
      </c>
      <c r="AF26" s="12">
        <f>IF(AF27&lt;&gt;""," -R","")</f>
        <v/>
      </c>
      <c r="AH26" s="12">
        <f>IF(AH27&lt;&gt;""," -R","")</f>
        <v/>
      </c>
      <c r="AJ26" s="12">
        <f>IF(AJ27&lt;&gt;""," -R","")</f>
        <v/>
      </c>
      <c r="AL26" s="12">
        <f>IF(AL27&lt;&gt;""," -R","")</f>
        <v/>
      </c>
      <c r="AN26" s="12">
        <f>IF(AN27&lt;&gt;""," -R","")</f>
        <v/>
      </c>
      <c r="AP26" s="12">
        <f>IF(AP27&lt;&gt;""," -R","")</f>
        <v/>
      </c>
      <c r="AR26" s="12">
        <f>IF(AR27&lt;&gt;""," -R","")</f>
        <v/>
      </c>
      <c r="AT26" s="12">
        <f>IF(AT27&lt;&gt;""," -R","")</f>
        <v/>
      </c>
      <c r="AV26" s="12">
        <f>IF(AV27&lt;&gt;""," -R","")</f>
        <v/>
      </c>
      <c r="AX26" s="12">
        <f>IF(AX27&lt;&gt;""," -R","")</f>
        <v/>
      </c>
      <c r="AZ26" s="12">
        <f>IF(AZ27&lt;&gt;""," -R","")</f>
        <v/>
      </c>
      <c r="BB26" s="12">
        <f>IF(BB27&lt;&gt;""," -R","")</f>
        <v/>
      </c>
      <c r="BD26" s="12">
        <f>IF(BD27&lt;&gt;""," -R","")</f>
        <v/>
      </c>
      <c r="BF26" s="12">
        <f>IF(BF27&lt;&gt;""," -R","")</f>
        <v/>
      </c>
      <c r="BH26" s="12">
        <f>IF(BH27&lt;&gt;""," -R","")</f>
        <v/>
      </c>
      <c r="BJ26" s="12">
        <f>IF(BJ27&lt;&gt;""," -R","")</f>
        <v/>
      </c>
    </row>
    <row r="27">
      <c r="M27" s="12" t="n">
        <v>1.09</v>
      </c>
      <c r="N27" s="12">
        <f>IFERROR(VLOOKUP(M27,'CRUCE RIESGOS'!$C$9:$D$50,2,FALSE),"")</f>
        <v/>
      </c>
      <c r="O27" s="12" t="n">
        <v>2.09</v>
      </c>
      <c r="P27" s="12">
        <f>IFERROR(VLOOKUP(O27,'CRUCE RIESGOS'!$C$9:$D$50,2,FALSE),"")</f>
        <v/>
      </c>
      <c r="Q27" s="12" t="n">
        <v>3.09</v>
      </c>
      <c r="R27" s="12">
        <f>IFERROR(VLOOKUP(Q27,'CRUCE RIESGOS'!$C$9:$D$50,2,FALSE),"")</f>
        <v/>
      </c>
      <c r="S27" s="12" t="n">
        <v>4.09</v>
      </c>
      <c r="T27" s="12">
        <f>IFERROR(VLOOKUP(S27,'CRUCE RIESGOS'!$C$9:$D$50,2,FALSE),"")</f>
        <v/>
      </c>
      <c r="U27" s="12" t="n">
        <v>5.09</v>
      </c>
      <c r="V27" s="12">
        <f>IFERROR(VLOOKUP(U27,'CRUCE RIESGOS'!$C$9:$D$50,2,FALSE),"")</f>
        <v/>
      </c>
      <c r="W27" s="12" t="n">
        <v>6.09</v>
      </c>
      <c r="X27" s="12">
        <f>IFERROR(VLOOKUP(W27,'CRUCE RIESGOS'!$C$9:$D$50,2,FALSE),"")</f>
        <v/>
      </c>
      <c r="Y27" s="12" t="n">
        <v>7.09</v>
      </c>
      <c r="Z27" s="12">
        <f>IFERROR(VLOOKUP(Y27,'CRUCE RIESGOS'!$C$9:$D$50,2,FALSE),"")</f>
        <v/>
      </c>
      <c r="AA27" s="12" t="n">
        <v>8.09</v>
      </c>
      <c r="AB27" s="12">
        <f>IFERROR(VLOOKUP(AA27,'CRUCE RIESGOS'!$C$9:$D$50,2,FALSE),"")</f>
        <v/>
      </c>
      <c r="AC27" s="12" t="n">
        <v>9.09</v>
      </c>
      <c r="AD27" s="12">
        <f>IFERROR(VLOOKUP(AC27,'CRUCE RIESGOS'!$C$9:$D$50,2,FALSE),"")</f>
        <v/>
      </c>
      <c r="AE27" s="12" t="n">
        <v>10.09</v>
      </c>
      <c r="AF27" s="12">
        <f>IFERROR(VLOOKUP(AE27,'CRUCE RIESGOS'!$C$9:$D$50,2,FALSE),"")</f>
        <v/>
      </c>
      <c r="AG27" s="12" t="n">
        <v>11.09</v>
      </c>
      <c r="AH27" s="12">
        <f>IFERROR(VLOOKUP(AG27,'CRUCE RIESGOS'!$C$9:$D$50,2,FALSE),"")</f>
        <v/>
      </c>
      <c r="AI27" s="12" t="n">
        <v>12.09</v>
      </c>
      <c r="AJ27" s="12">
        <f>IFERROR(VLOOKUP(AI27,'CRUCE RIESGOS'!$C$9:$D$50,2,FALSE),"")</f>
        <v/>
      </c>
      <c r="AK27" s="12" t="n">
        <v>13.09</v>
      </c>
      <c r="AL27" s="12">
        <f>IFERROR(VLOOKUP(AK27,'CRUCE RIESGOS'!$C$9:$D$50,2,FALSE),"")</f>
        <v/>
      </c>
      <c r="AM27" s="12" t="n">
        <v>14.09</v>
      </c>
      <c r="AN27" s="12">
        <f>IFERROR(VLOOKUP(AM27,'CRUCE RIESGOS'!$C$9:$D$50,2,FALSE),"")</f>
        <v/>
      </c>
      <c r="AO27" s="12" t="n">
        <v>15.09</v>
      </c>
      <c r="AP27" s="12">
        <f>IFERROR(VLOOKUP(AO27,'CRUCE RIESGOS'!$C$9:$D$50,2,FALSE),"")</f>
        <v/>
      </c>
      <c r="AQ27" s="12" t="n">
        <v>16.09</v>
      </c>
      <c r="AR27" s="12">
        <f>IFERROR(VLOOKUP(AQ27,'CRUCE RIESGOS'!$C$9:$D$50,2,FALSE),"")</f>
        <v/>
      </c>
      <c r="AS27" s="12" t="n">
        <v>17.09</v>
      </c>
      <c r="AT27" s="12">
        <f>IFERROR(VLOOKUP(AS27,'CRUCE RIESGOS'!$C$9:$D$50,2,FALSE),"")</f>
        <v/>
      </c>
      <c r="AU27" s="12" t="n">
        <v>18.09</v>
      </c>
      <c r="AV27" s="12">
        <f>IFERROR(VLOOKUP(AU27,'CRUCE RIESGOS'!$C$9:$D$50,2,FALSE),"")</f>
        <v/>
      </c>
      <c r="AW27" s="12" t="n">
        <v>19.09</v>
      </c>
      <c r="AX27" s="12">
        <f>IFERROR(VLOOKUP(AW27,'CRUCE RIESGOS'!$C$9:$D$50,2,FALSE),"")</f>
        <v/>
      </c>
      <c r="AY27" s="12" t="n">
        <v>20.09</v>
      </c>
      <c r="AZ27" s="12">
        <f>IFERROR(VLOOKUP(AY27,'CRUCE RIESGOS'!$C$9:$D$50,2,FALSE),"")</f>
        <v/>
      </c>
      <c r="BA27" s="12" t="n">
        <v>21.09</v>
      </c>
      <c r="BB27" s="12">
        <f>IFERROR(VLOOKUP(BA27,'CRUCE RIESGOS'!$C$9:$D$50,2,FALSE),"")</f>
        <v/>
      </c>
      <c r="BC27" s="12" t="n">
        <v>22.09</v>
      </c>
      <c r="BD27" s="12">
        <f>IFERROR(VLOOKUP(BC27,'CRUCE RIESGOS'!$C$9:$D$50,2,FALSE),"")</f>
        <v/>
      </c>
      <c r="BE27" s="12" t="n">
        <v>23.09</v>
      </c>
      <c r="BF27" s="12">
        <f>IFERROR(VLOOKUP(BE27,'CRUCE RIESGOS'!$C$9:$D$50,2,FALSE),"")</f>
        <v/>
      </c>
      <c r="BG27" s="12" t="n">
        <v>24.09</v>
      </c>
      <c r="BH27" s="12">
        <f>IFERROR(VLOOKUP(BG27,'CRUCE RIESGOS'!$C$9:$D$50,2,FALSE),"")</f>
        <v/>
      </c>
      <c r="BI27" s="12" t="n">
        <v>25.09</v>
      </c>
      <c r="BJ27" s="12">
        <f>IFERROR(VLOOKUP(BI27,'CRUCE RIESGOS'!$C$9:$D$50,2,FALSE),"")</f>
        <v/>
      </c>
    </row>
    <row r="28">
      <c r="N28" s="12">
        <f>IF(N29&lt;&gt;""," -R","")</f>
        <v/>
      </c>
      <c r="P28" s="12">
        <f>IF(P29&lt;&gt;""," -R","")</f>
        <v/>
      </c>
      <c r="R28" s="12">
        <f>IF(R29&lt;&gt;""," -R","")</f>
        <v/>
      </c>
      <c r="T28" s="12">
        <f>IF(T29&lt;&gt;""," -R","")</f>
        <v/>
      </c>
      <c r="V28" s="12">
        <f>IF(V29&lt;&gt;""," -R","")</f>
        <v/>
      </c>
      <c r="X28" s="12">
        <f>IF(X29&lt;&gt;""," -R","")</f>
        <v/>
      </c>
      <c r="Z28" s="12">
        <f>IF(Z29&lt;&gt;""," -R","")</f>
        <v/>
      </c>
      <c r="AB28" s="12">
        <f>IF(AB29&lt;&gt;""," -R","")</f>
        <v/>
      </c>
      <c r="AD28" s="12">
        <f>IF(AD29&lt;&gt;""," -R","")</f>
        <v/>
      </c>
      <c r="AF28" s="12">
        <f>IF(AF29&lt;&gt;""," -R","")</f>
        <v/>
      </c>
      <c r="AH28" s="12">
        <f>IF(AH29&lt;&gt;""," -R","")</f>
        <v/>
      </c>
      <c r="AJ28" s="12">
        <f>IF(AJ29&lt;&gt;""," -R","")</f>
        <v/>
      </c>
      <c r="AL28" s="12">
        <f>IF(AL29&lt;&gt;""," -R","")</f>
        <v/>
      </c>
      <c r="AN28" s="12">
        <f>IF(AN29&lt;&gt;""," -R","")</f>
        <v/>
      </c>
      <c r="AP28" s="12">
        <f>IF(AP29&lt;&gt;""," -R","")</f>
        <v/>
      </c>
      <c r="AR28" s="12">
        <f>IF(AR29&lt;&gt;""," -R","")</f>
        <v/>
      </c>
      <c r="AT28" s="12">
        <f>IF(AT29&lt;&gt;""," -R","")</f>
        <v/>
      </c>
      <c r="AV28" s="12">
        <f>IF(AV29&lt;&gt;""," -R","")</f>
        <v/>
      </c>
      <c r="AX28" s="12">
        <f>IF(AX29&lt;&gt;""," -R","")</f>
        <v/>
      </c>
      <c r="AZ28" s="12">
        <f>IF(AZ29&lt;&gt;""," -R","")</f>
        <v/>
      </c>
      <c r="BB28" s="12">
        <f>IF(BB29&lt;&gt;""," -R","")</f>
        <v/>
      </c>
      <c r="BD28" s="12">
        <f>IF(BD29&lt;&gt;""," -R","")</f>
        <v/>
      </c>
      <c r="BF28" s="12">
        <f>IF(BF29&lt;&gt;""," -R","")</f>
        <v/>
      </c>
      <c r="BH28" s="12">
        <f>IF(BH29&lt;&gt;""," -R","")</f>
        <v/>
      </c>
      <c r="BJ28" s="12">
        <f>IF(BJ29&lt;&gt;""," -R","")</f>
        <v/>
      </c>
    </row>
    <row r="29">
      <c r="M29" s="12" t="n">
        <v>1.1</v>
      </c>
      <c r="N29" s="12">
        <f>IFERROR(VLOOKUP(M29,'CRUCE RIESGOS'!$C$9:$D$50,2,FALSE),"")</f>
        <v/>
      </c>
      <c r="O29" s="12" t="n">
        <v>2.1</v>
      </c>
      <c r="P29" s="12">
        <f>IFERROR(VLOOKUP(O29,'CRUCE RIESGOS'!$C$9:$D$50,2,FALSE),"")</f>
        <v/>
      </c>
      <c r="Q29" s="12" t="n">
        <v>3.1</v>
      </c>
      <c r="R29" s="12">
        <f>IFERROR(VLOOKUP(Q29,'CRUCE RIESGOS'!$C$9:$D$50,2,FALSE),"")</f>
        <v/>
      </c>
      <c r="S29" s="12" t="n">
        <v>4.1</v>
      </c>
      <c r="T29" s="12">
        <f>IFERROR(VLOOKUP(S29,'CRUCE RIESGOS'!$C$9:$D$50,2,FALSE),"")</f>
        <v/>
      </c>
      <c r="U29" s="12" t="n">
        <v>5.1</v>
      </c>
      <c r="V29" s="12">
        <f>IFERROR(VLOOKUP(U29,'CRUCE RIESGOS'!$C$9:$D$50,2,FALSE),"")</f>
        <v/>
      </c>
      <c r="W29" s="12" t="n">
        <v>6.1</v>
      </c>
      <c r="X29" s="12">
        <f>IFERROR(VLOOKUP(W29,'CRUCE RIESGOS'!$C$9:$D$50,2,FALSE),"")</f>
        <v/>
      </c>
      <c r="Y29" s="12" t="n">
        <v>7.1</v>
      </c>
      <c r="Z29" s="12">
        <f>IFERROR(VLOOKUP(Y29,'CRUCE RIESGOS'!$C$9:$D$50,2,FALSE),"")</f>
        <v/>
      </c>
      <c r="AA29" s="12" t="n">
        <v>8.1</v>
      </c>
      <c r="AB29" s="12">
        <f>IFERROR(VLOOKUP(AA29,'CRUCE RIESGOS'!$C$9:$D$50,2,FALSE),"")</f>
        <v/>
      </c>
      <c r="AC29" s="12" t="n">
        <v>9.1</v>
      </c>
      <c r="AD29" s="12">
        <f>IFERROR(VLOOKUP(AC29,'CRUCE RIESGOS'!$C$9:$D$50,2,FALSE),"")</f>
        <v/>
      </c>
      <c r="AE29" s="12" t="n">
        <v>10.1</v>
      </c>
      <c r="AF29" s="12">
        <f>IFERROR(VLOOKUP(AE29,'CRUCE RIESGOS'!$C$9:$D$50,2,FALSE),"")</f>
        <v/>
      </c>
      <c r="AG29" s="12" t="n">
        <v>11.1</v>
      </c>
      <c r="AH29" s="12">
        <f>IFERROR(VLOOKUP(AG29,'CRUCE RIESGOS'!$C$9:$D$50,2,FALSE),"")</f>
        <v/>
      </c>
      <c r="AI29" s="12" t="n">
        <v>12.1</v>
      </c>
      <c r="AJ29" s="12">
        <f>IFERROR(VLOOKUP(AI29,'CRUCE RIESGOS'!$C$9:$D$50,2,FALSE),"")</f>
        <v/>
      </c>
      <c r="AK29" s="12" t="n">
        <v>13.1</v>
      </c>
      <c r="AL29" s="12">
        <f>IFERROR(VLOOKUP(AK29,'CRUCE RIESGOS'!$C$9:$D$50,2,FALSE),"")</f>
        <v/>
      </c>
      <c r="AM29" s="12" t="n">
        <v>14.1</v>
      </c>
      <c r="AN29" s="12">
        <f>IFERROR(VLOOKUP(AM29,'CRUCE RIESGOS'!$C$9:$D$50,2,FALSE),"")</f>
        <v/>
      </c>
      <c r="AO29" s="12" t="n">
        <v>15.1</v>
      </c>
      <c r="AP29" s="12">
        <f>IFERROR(VLOOKUP(AO29,'CRUCE RIESGOS'!$C$9:$D$50,2,FALSE),"")</f>
        <v/>
      </c>
      <c r="AQ29" s="12" t="n">
        <v>16.1</v>
      </c>
      <c r="AR29" s="12">
        <f>IFERROR(VLOOKUP(AQ29,'CRUCE RIESGOS'!$C$9:$D$50,2,FALSE),"")</f>
        <v/>
      </c>
      <c r="AS29" s="12" t="n">
        <v>17.1</v>
      </c>
      <c r="AT29" s="12">
        <f>IFERROR(VLOOKUP(AS29,'CRUCE RIESGOS'!$C$9:$D$50,2,FALSE),"")</f>
        <v/>
      </c>
      <c r="AU29" s="12" t="n">
        <v>18.1</v>
      </c>
      <c r="AV29" s="12">
        <f>IFERROR(VLOOKUP(AU29,'CRUCE RIESGOS'!$C$9:$D$50,2,FALSE),"")</f>
        <v/>
      </c>
      <c r="AW29" s="12" t="n">
        <v>19.1</v>
      </c>
      <c r="AX29" s="12">
        <f>IFERROR(VLOOKUP(AW29,'CRUCE RIESGOS'!$C$9:$D$50,2,FALSE),"")</f>
        <v/>
      </c>
      <c r="AY29" s="12" t="n">
        <v>20.1</v>
      </c>
      <c r="AZ29" s="12">
        <f>IFERROR(VLOOKUP(AY29,'CRUCE RIESGOS'!$C$9:$D$50,2,FALSE),"")</f>
        <v/>
      </c>
      <c r="BA29" s="12" t="n">
        <v>21.1</v>
      </c>
      <c r="BB29" s="12">
        <f>IFERROR(VLOOKUP(BA29,'CRUCE RIESGOS'!$C$9:$D$50,2,FALSE),"")</f>
        <v/>
      </c>
      <c r="BC29" s="12" t="n">
        <v>22.1</v>
      </c>
      <c r="BD29" s="12">
        <f>IFERROR(VLOOKUP(BC29,'CRUCE RIESGOS'!$C$9:$D$50,2,FALSE),"")</f>
        <v/>
      </c>
      <c r="BE29" s="12" t="n">
        <v>23.1</v>
      </c>
      <c r="BF29" s="12">
        <f>IFERROR(VLOOKUP(BE29,'CRUCE RIESGOS'!$C$9:$D$50,2,FALSE),"")</f>
        <v/>
      </c>
      <c r="BG29" s="12" t="n">
        <v>24.1</v>
      </c>
      <c r="BH29" s="12">
        <f>IFERROR(VLOOKUP(BG29,'CRUCE RIESGOS'!$C$9:$D$50,2,FALSE),"")</f>
        <v/>
      </c>
      <c r="BI29" s="12" t="n">
        <v>25.1</v>
      </c>
      <c r="BJ29" s="12">
        <f>IFERROR(VLOOKUP(BI29,'CRUCE RIESGOS'!$C$9:$D$50,2,FALSE),"")</f>
        <v/>
      </c>
    </row>
    <row r="30">
      <c r="N30" s="12">
        <f>IF(N31&lt;&gt;""," -R","")</f>
        <v/>
      </c>
      <c r="P30" s="12">
        <f>IF(P31&lt;&gt;""," -R","")</f>
        <v/>
      </c>
      <c r="R30" s="12">
        <f>IF(R31&lt;&gt;""," -R","")</f>
        <v/>
      </c>
      <c r="T30" s="12">
        <f>IF(T31&lt;&gt;""," -R","")</f>
        <v/>
      </c>
      <c r="V30" s="12">
        <f>IF(V31&lt;&gt;""," -R","")</f>
        <v/>
      </c>
      <c r="X30" s="12">
        <f>IF(X31&lt;&gt;""," -R","")</f>
        <v/>
      </c>
      <c r="Z30" s="12">
        <f>IF(Z31&lt;&gt;""," -R","")</f>
        <v/>
      </c>
      <c r="AB30" s="12">
        <f>IF(AB31&lt;&gt;""," -R","")</f>
        <v/>
      </c>
      <c r="AD30" s="12">
        <f>IF(AD31&lt;&gt;""," -R","")</f>
        <v/>
      </c>
      <c r="AF30" s="12">
        <f>IF(AF31&lt;&gt;""," -R","")</f>
        <v/>
      </c>
      <c r="AH30" s="12">
        <f>IF(AH31&lt;&gt;""," -R","")</f>
        <v/>
      </c>
      <c r="AJ30" s="12">
        <f>IF(AJ31&lt;&gt;""," -R","")</f>
        <v/>
      </c>
      <c r="AL30" s="12">
        <f>IF(AL31&lt;&gt;""," -R","")</f>
        <v/>
      </c>
      <c r="AN30" s="12">
        <f>IF(AN31&lt;&gt;""," -R","")</f>
        <v/>
      </c>
      <c r="AP30" s="12">
        <f>IF(AP31&lt;&gt;""," -R","")</f>
        <v/>
      </c>
      <c r="AR30" s="12">
        <f>IF(AR31&lt;&gt;""," -R","")</f>
        <v/>
      </c>
      <c r="AT30" s="12">
        <f>IF(AT31&lt;&gt;""," -R","")</f>
        <v/>
      </c>
      <c r="AV30" s="12">
        <f>IF(AV31&lt;&gt;""," -R","")</f>
        <v/>
      </c>
      <c r="AX30" s="12">
        <f>IF(AX31&lt;&gt;""," -R","")</f>
        <v/>
      </c>
      <c r="AZ30" s="12">
        <f>IF(AZ31&lt;&gt;""," -R","")</f>
        <v/>
      </c>
      <c r="BB30" s="12">
        <f>IF(BB31&lt;&gt;""," -R","")</f>
        <v/>
      </c>
      <c r="BD30" s="12">
        <f>IF(BD31&lt;&gt;""," -R","")</f>
        <v/>
      </c>
      <c r="BF30" s="12">
        <f>IF(BF31&lt;&gt;""," -R","")</f>
        <v/>
      </c>
      <c r="BH30" s="12">
        <f>IF(BH31&lt;&gt;""," -R","")</f>
        <v/>
      </c>
      <c r="BJ30" s="12">
        <f>IF(BJ31&lt;&gt;""," -R","")</f>
        <v/>
      </c>
    </row>
    <row r="31">
      <c r="M31" s="12" t="n">
        <v>1.11</v>
      </c>
      <c r="N31" s="12">
        <f>IFERROR(VLOOKUP(M31,'CRUCE RIESGOS'!$C$9:$D$50,2,FALSE),"")</f>
        <v/>
      </c>
      <c r="O31" s="12" t="n">
        <v>2.11</v>
      </c>
      <c r="P31" s="12">
        <f>IFERROR(VLOOKUP(O31,'CRUCE RIESGOS'!$C$9:$D$50,2,FALSE),"")</f>
        <v/>
      </c>
      <c r="Q31" s="12" t="n">
        <v>3.11</v>
      </c>
      <c r="R31" s="12">
        <f>IFERROR(VLOOKUP(Q31,'CRUCE RIESGOS'!$C$9:$D$50,2,FALSE),"")</f>
        <v/>
      </c>
      <c r="S31" s="12" t="n">
        <v>4.11</v>
      </c>
      <c r="T31" s="12">
        <f>IFERROR(VLOOKUP(S31,'CRUCE RIESGOS'!$C$9:$D$50,2,FALSE),"")</f>
        <v/>
      </c>
      <c r="U31" s="12" t="n">
        <v>5.11</v>
      </c>
      <c r="V31" s="12">
        <f>IFERROR(VLOOKUP(U31,'CRUCE RIESGOS'!$C$9:$D$50,2,FALSE),"")</f>
        <v/>
      </c>
      <c r="W31" s="12" t="n">
        <v>6.11</v>
      </c>
      <c r="X31" s="12">
        <f>IFERROR(VLOOKUP(W31,'CRUCE RIESGOS'!$C$9:$D$50,2,FALSE),"")</f>
        <v/>
      </c>
      <c r="Y31" s="12" t="n">
        <v>7.11</v>
      </c>
      <c r="Z31" s="12">
        <f>IFERROR(VLOOKUP(Y31,'CRUCE RIESGOS'!$C$9:$D$50,2,FALSE),"")</f>
        <v/>
      </c>
      <c r="AA31" s="12" t="n">
        <v>8.109999999999999</v>
      </c>
      <c r="AB31" s="12">
        <f>IFERROR(VLOOKUP(AA31,'CRUCE RIESGOS'!$C$9:$D$50,2,FALSE),"")</f>
        <v/>
      </c>
      <c r="AC31" s="12" t="n">
        <v>9.109999999999999</v>
      </c>
      <c r="AD31" s="12">
        <f>IFERROR(VLOOKUP(AC31,'CRUCE RIESGOS'!$C$9:$D$50,2,FALSE),"")</f>
        <v/>
      </c>
      <c r="AE31" s="12" t="n">
        <v>10.11</v>
      </c>
      <c r="AF31" s="12">
        <f>IFERROR(VLOOKUP(AE31,'CRUCE RIESGOS'!$C$9:$D$50,2,FALSE),"")</f>
        <v/>
      </c>
      <c r="AG31" s="12" t="n">
        <v>11.11</v>
      </c>
      <c r="AH31" s="12">
        <f>IFERROR(VLOOKUP(AG31,'CRUCE RIESGOS'!$C$9:$D$50,2,FALSE),"")</f>
        <v/>
      </c>
      <c r="AI31" s="12" t="n">
        <v>12.11</v>
      </c>
      <c r="AJ31" s="12">
        <f>IFERROR(VLOOKUP(AI31,'CRUCE RIESGOS'!$C$9:$D$50,2,FALSE),"")</f>
        <v/>
      </c>
      <c r="AK31" s="12" t="n">
        <v>13.11</v>
      </c>
      <c r="AL31" s="12">
        <f>IFERROR(VLOOKUP(AK31,'CRUCE RIESGOS'!$C$9:$D$50,2,FALSE),"")</f>
        <v/>
      </c>
      <c r="AM31" s="12" t="n">
        <v>14.11</v>
      </c>
      <c r="AN31" s="12">
        <f>IFERROR(VLOOKUP(AM31,'CRUCE RIESGOS'!$C$9:$D$50,2,FALSE),"")</f>
        <v/>
      </c>
      <c r="AO31" s="12" t="n">
        <v>15.11</v>
      </c>
      <c r="AP31" s="12">
        <f>IFERROR(VLOOKUP(AO31,'CRUCE RIESGOS'!$C$9:$D$50,2,FALSE),"")</f>
        <v/>
      </c>
      <c r="AQ31" s="12" t="n">
        <v>16.11</v>
      </c>
      <c r="AR31" s="12">
        <f>IFERROR(VLOOKUP(AQ31,'CRUCE RIESGOS'!$C$9:$D$50,2,FALSE),"")</f>
        <v/>
      </c>
      <c r="AS31" s="12" t="n">
        <v>17.11</v>
      </c>
      <c r="AT31" s="12">
        <f>IFERROR(VLOOKUP(AS31,'CRUCE RIESGOS'!$C$9:$D$50,2,FALSE),"")</f>
        <v/>
      </c>
      <c r="AU31" s="12" t="n">
        <v>18.11</v>
      </c>
      <c r="AV31" s="12">
        <f>IFERROR(VLOOKUP(AU31,'CRUCE RIESGOS'!$C$9:$D$50,2,FALSE),"")</f>
        <v/>
      </c>
      <c r="AW31" s="12" t="n">
        <v>19.11</v>
      </c>
      <c r="AX31" s="12">
        <f>IFERROR(VLOOKUP(AW31,'CRUCE RIESGOS'!$C$9:$D$50,2,FALSE),"")</f>
        <v/>
      </c>
      <c r="AY31" s="12" t="n">
        <v>20.11</v>
      </c>
      <c r="AZ31" s="12">
        <f>IFERROR(VLOOKUP(AY31,'CRUCE RIESGOS'!$C$9:$D$50,2,FALSE),"")</f>
        <v/>
      </c>
      <c r="BA31" s="12" t="n">
        <v>21.11</v>
      </c>
      <c r="BB31" s="12">
        <f>IFERROR(VLOOKUP(BA31,'CRUCE RIESGOS'!$C$9:$D$50,2,FALSE),"")</f>
        <v/>
      </c>
      <c r="BC31" s="12" t="n">
        <v>22.11</v>
      </c>
      <c r="BD31" s="12">
        <f>IFERROR(VLOOKUP(BC31,'CRUCE RIESGOS'!$C$9:$D$50,2,FALSE),"")</f>
        <v/>
      </c>
      <c r="BE31" s="12" t="n">
        <v>23.11</v>
      </c>
      <c r="BF31" s="12">
        <f>IFERROR(VLOOKUP(BE31,'CRUCE RIESGOS'!$C$9:$D$50,2,FALSE),"")</f>
        <v/>
      </c>
      <c r="BG31" s="12" t="n">
        <v>24.11</v>
      </c>
      <c r="BH31" s="12">
        <f>IFERROR(VLOOKUP(BG31,'CRUCE RIESGOS'!$C$9:$D$50,2,FALSE),"")</f>
        <v/>
      </c>
      <c r="BI31" s="12" t="n">
        <v>25.11</v>
      </c>
      <c r="BJ31" s="12">
        <f>IFERROR(VLOOKUP(BI31,'CRUCE RIESGOS'!$C$9:$D$50,2,FALSE),"")</f>
        <v/>
      </c>
    </row>
    <row r="32">
      <c r="N32" s="12">
        <f>IF(N33&lt;&gt;""," -R","")</f>
        <v/>
      </c>
      <c r="P32" s="12">
        <f>IF(P33&lt;&gt;""," -R","")</f>
        <v/>
      </c>
      <c r="R32" s="12">
        <f>IF(R33&lt;&gt;""," -R","")</f>
        <v/>
      </c>
      <c r="T32" s="12">
        <f>IF(T33&lt;&gt;""," -R","")</f>
        <v/>
      </c>
      <c r="V32" s="12">
        <f>IF(V33&lt;&gt;""," -R","")</f>
        <v/>
      </c>
      <c r="X32" s="12">
        <f>IF(X33&lt;&gt;""," -R","")</f>
        <v/>
      </c>
      <c r="Z32" s="12">
        <f>IF(Z33&lt;&gt;""," -R","")</f>
        <v/>
      </c>
      <c r="AB32" s="12">
        <f>IF(AB33&lt;&gt;""," -R","")</f>
        <v/>
      </c>
      <c r="AD32" s="12">
        <f>IF(AD33&lt;&gt;""," -R","")</f>
        <v/>
      </c>
      <c r="AF32" s="12">
        <f>IF(AF33&lt;&gt;""," -R","")</f>
        <v/>
      </c>
      <c r="AH32" s="12">
        <f>IF(AH33&lt;&gt;""," -R","")</f>
        <v/>
      </c>
      <c r="AJ32" s="12">
        <f>IF(AJ33&lt;&gt;""," -R","")</f>
        <v/>
      </c>
      <c r="AL32" s="12">
        <f>IF(AL33&lt;&gt;""," -R","")</f>
        <v/>
      </c>
      <c r="AN32" s="12">
        <f>IF(AN33&lt;&gt;""," -R","")</f>
        <v/>
      </c>
      <c r="AP32" s="12">
        <f>IF(AP33&lt;&gt;""," -R","")</f>
        <v/>
      </c>
      <c r="AR32" s="12">
        <f>IF(AR33&lt;&gt;""," -R","")</f>
        <v/>
      </c>
      <c r="AT32" s="12">
        <f>IF(AT33&lt;&gt;""," -R","")</f>
        <v/>
      </c>
      <c r="AV32" s="12">
        <f>IF(AV33&lt;&gt;""," -R","")</f>
        <v/>
      </c>
      <c r="AX32" s="12">
        <f>IF(AX33&lt;&gt;""," -R","")</f>
        <v/>
      </c>
      <c r="AZ32" s="12">
        <f>IF(AZ33&lt;&gt;""," -R","")</f>
        <v/>
      </c>
      <c r="BB32" s="12">
        <f>IF(BB33&lt;&gt;""," -R","")</f>
        <v/>
      </c>
      <c r="BD32" s="12">
        <f>IF(BD33&lt;&gt;""," -R","")</f>
        <v/>
      </c>
      <c r="BF32" s="12">
        <f>IF(BF33&lt;&gt;""," -R","")</f>
        <v/>
      </c>
      <c r="BH32" s="12">
        <f>IF(BH33&lt;&gt;""," -R","")</f>
        <v/>
      </c>
      <c r="BJ32" s="12">
        <f>IF(BJ33&lt;&gt;""," -R","")</f>
        <v/>
      </c>
    </row>
    <row r="33">
      <c r="M33" s="12" t="n">
        <v>1.12</v>
      </c>
      <c r="N33" s="12">
        <f>IFERROR(VLOOKUP(M33,'CRUCE RIESGOS'!$C$9:$D$50,2,FALSE),"")</f>
        <v/>
      </c>
      <c r="O33" s="12" t="n">
        <v>2.12</v>
      </c>
      <c r="P33" s="12">
        <f>IFERROR(VLOOKUP(O33,'CRUCE RIESGOS'!$C$9:$D$50,2,FALSE),"")</f>
        <v/>
      </c>
      <c r="Q33" s="12" t="n">
        <v>3.12</v>
      </c>
      <c r="R33" s="12">
        <f>IFERROR(VLOOKUP(Q33,'CRUCE RIESGOS'!$C$9:$D$50,2,FALSE),"")</f>
        <v/>
      </c>
      <c r="S33" s="12" t="n">
        <v>4.12</v>
      </c>
      <c r="T33" s="12">
        <f>IFERROR(VLOOKUP(S33,'CRUCE RIESGOS'!$C$9:$D$50,2,FALSE),"")</f>
        <v/>
      </c>
      <c r="U33" s="12" t="n">
        <v>5.12</v>
      </c>
      <c r="V33" s="12">
        <f>IFERROR(VLOOKUP(U33,'CRUCE RIESGOS'!$C$9:$D$50,2,FALSE),"")</f>
        <v/>
      </c>
      <c r="W33" s="12" t="n">
        <v>6.12</v>
      </c>
      <c r="X33" s="12">
        <f>IFERROR(VLOOKUP(W33,'CRUCE RIESGOS'!$C$9:$D$50,2,FALSE),"")</f>
        <v/>
      </c>
      <c r="Y33" s="12" t="n">
        <v>7.12</v>
      </c>
      <c r="Z33" s="12">
        <f>IFERROR(VLOOKUP(Y33,'CRUCE RIESGOS'!$C$9:$D$50,2,FALSE),"")</f>
        <v/>
      </c>
      <c r="AA33" s="12" t="n">
        <v>8.119999999999999</v>
      </c>
      <c r="AB33" s="12">
        <f>IFERROR(VLOOKUP(AA33,'CRUCE RIESGOS'!$C$9:$D$50,2,FALSE),"")</f>
        <v/>
      </c>
      <c r="AC33" s="12" t="n">
        <v>9.119999999999999</v>
      </c>
      <c r="AD33" s="12">
        <f>IFERROR(VLOOKUP(AC33,'CRUCE RIESGOS'!$C$9:$D$50,2,FALSE),"")</f>
        <v/>
      </c>
      <c r="AE33" s="12" t="n">
        <v>10.12</v>
      </c>
      <c r="AF33" s="12">
        <f>IFERROR(VLOOKUP(AE33,'CRUCE RIESGOS'!$C$9:$D$50,2,FALSE),"")</f>
        <v/>
      </c>
      <c r="AG33" s="12" t="n">
        <v>11.12</v>
      </c>
      <c r="AH33" s="12">
        <f>IFERROR(VLOOKUP(AG33,'CRUCE RIESGOS'!$C$9:$D$50,2,FALSE),"")</f>
        <v/>
      </c>
      <c r="AI33" s="12" t="n">
        <v>12.12</v>
      </c>
      <c r="AJ33" s="12">
        <f>IFERROR(VLOOKUP(AI33,'CRUCE RIESGOS'!$C$9:$D$50,2,FALSE),"")</f>
        <v/>
      </c>
      <c r="AK33" s="12" t="n">
        <v>13.12</v>
      </c>
      <c r="AL33" s="12">
        <f>IFERROR(VLOOKUP(AK33,'CRUCE RIESGOS'!$C$9:$D$50,2,FALSE),"")</f>
        <v/>
      </c>
      <c r="AM33" s="12" t="n">
        <v>14.12</v>
      </c>
      <c r="AN33" s="12">
        <f>IFERROR(VLOOKUP(AM33,'CRUCE RIESGOS'!$C$9:$D$50,2,FALSE),"")</f>
        <v/>
      </c>
      <c r="AO33" s="12" t="n">
        <v>15.12</v>
      </c>
      <c r="AP33" s="12">
        <f>IFERROR(VLOOKUP(AO33,'CRUCE RIESGOS'!$C$9:$D$50,2,FALSE),"")</f>
        <v/>
      </c>
      <c r="AQ33" s="12" t="n">
        <v>16.12</v>
      </c>
      <c r="AR33" s="12">
        <f>IFERROR(VLOOKUP(AQ33,'CRUCE RIESGOS'!$C$9:$D$50,2,FALSE),"")</f>
        <v/>
      </c>
      <c r="AS33" s="12" t="n">
        <v>17.12</v>
      </c>
      <c r="AT33" s="12">
        <f>IFERROR(VLOOKUP(AS33,'CRUCE RIESGOS'!$C$9:$D$50,2,FALSE),"")</f>
        <v/>
      </c>
      <c r="AU33" s="12" t="n">
        <v>18.12</v>
      </c>
      <c r="AV33" s="12">
        <f>IFERROR(VLOOKUP(AU33,'CRUCE RIESGOS'!$C$9:$D$50,2,FALSE),"")</f>
        <v/>
      </c>
      <c r="AW33" s="12" t="n">
        <v>19.12</v>
      </c>
      <c r="AX33" s="12">
        <f>IFERROR(VLOOKUP(AW33,'CRUCE RIESGOS'!$C$9:$D$50,2,FALSE),"")</f>
        <v/>
      </c>
      <c r="AY33" s="12" t="n">
        <v>20.12</v>
      </c>
      <c r="AZ33" s="12">
        <f>IFERROR(VLOOKUP(AY33,'CRUCE RIESGOS'!$C$9:$D$50,2,FALSE),"")</f>
        <v/>
      </c>
      <c r="BA33" s="12" t="n">
        <v>21.12</v>
      </c>
      <c r="BB33" s="12">
        <f>IFERROR(VLOOKUP(BA33,'CRUCE RIESGOS'!$C$9:$D$50,2,FALSE),"")</f>
        <v/>
      </c>
      <c r="BC33" s="12" t="n">
        <v>22.12</v>
      </c>
      <c r="BD33" s="12">
        <f>IFERROR(VLOOKUP(BC33,'CRUCE RIESGOS'!$C$9:$D$50,2,FALSE),"")</f>
        <v/>
      </c>
      <c r="BE33" s="12" t="n">
        <v>23.12</v>
      </c>
      <c r="BF33" s="12">
        <f>IFERROR(VLOOKUP(BE33,'CRUCE RIESGOS'!$C$9:$D$50,2,FALSE),"")</f>
        <v/>
      </c>
      <c r="BG33" s="12" t="n">
        <v>24.12</v>
      </c>
      <c r="BH33" s="12">
        <f>IFERROR(VLOOKUP(BG33,'CRUCE RIESGOS'!$C$9:$D$50,2,FALSE),"")</f>
        <v/>
      </c>
      <c r="BI33" s="12" t="n">
        <v>25.12</v>
      </c>
      <c r="BJ33" s="12">
        <f>IFERROR(VLOOKUP(BI33,'CRUCE RIESGOS'!$C$9:$D$50,2,FALSE),"")</f>
        <v/>
      </c>
    </row>
    <row r="34">
      <c r="N34" s="12">
        <f>IF(N35&lt;&gt;""," -R","")</f>
        <v/>
      </c>
      <c r="P34" s="12">
        <f>IF(P35&lt;&gt;""," -R","")</f>
        <v/>
      </c>
      <c r="R34" s="12">
        <f>IF(R35&lt;&gt;""," -R","")</f>
        <v/>
      </c>
      <c r="T34" s="12">
        <f>IF(T35&lt;&gt;""," -R","")</f>
        <v/>
      </c>
      <c r="V34" s="12">
        <f>IF(V35&lt;&gt;""," -R","")</f>
        <v/>
      </c>
      <c r="X34" s="12">
        <f>IF(X35&lt;&gt;""," -R","")</f>
        <v/>
      </c>
      <c r="Z34" s="12">
        <f>IF(Z35&lt;&gt;""," -R","")</f>
        <v/>
      </c>
      <c r="AB34" s="12">
        <f>IF(AB35&lt;&gt;""," -R","")</f>
        <v/>
      </c>
      <c r="AD34" s="12">
        <f>IF(AD35&lt;&gt;""," -R","")</f>
        <v/>
      </c>
      <c r="AF34" s="12">
        <f>IF(AF35&lt;&gt;""," -R","")</f>
        <v/>
      </c>
      <c r="AH34" s="12">
        <f>IF(AH35&lt;&gt;""," -R","")</f>
        <v/>
      </c>
      <c r="AJ34" s="12">
        <f>IF(AJ35&lt;&gt;""," -R","")</f>
        <v/>
      </c>
      <c r="AL34" s="12">
        <f>IF(AL35&lt;&gt;""," -R","")</f>
        <v/>
      </c>
      <c r="AN34" s="12">
        <f>IF(AN35&lt;&gt;""," -R","")</f>
        <v/>
      </c>
      <c r="AP34" s="12">
        <f>IF(AP35&lt;&gt;""," -R","")</f>
        <v/>
      </c>
      <c r="AR34" s="12">
        <f>IF(AR35&lt;&gt;""," -R","")</f>
        <v/>
      </c>
      <c r="AT34" s="12">
        <f>IF(AT35&lt;&gt;""," -R","")</f>
        <v/>
      </c>
      <c r="AV34" s="12">
        <f>IF(AV35&lt;&gt;""," -R","")</f>
        <v/>
      </c>
      <c r="AX34" s="12">
        <f>IF(AX35&lt;&gt;""," -R","")</f>
        <v/>
      </c>
      <c r="AZ34" s="12">
        <f>IF(AZ35&lt;&gt;""," -R","")</f>
        <v/>
      </c>
      <c r="BB34" s="12">
        <f>IF(BB35&lt;&gt;""," -R","")</f>
        <v/>
      </c>
      <c r="BD34" s="12">
        <f>IF(BD35&lt;&gt;""," -R","")</f>
        <v/>
      </c>
      <c r="BF34" s="12">
        <f>IF(BF35&lt;&gt;""," -R","")</f>
        <v/>
      </c>
      <c r="BH34" s="12">
        <f>IF(BH35&lt;&gt;""," -R","")</f>
        <v/>
      </c>
      <c r="BJ34" s="12">
        <f>IF(BJ35&lt;&gt;""," -R","")</f>
        <v/>
      </c>
    </row>
    <row r="35">
      <c r="M35" s="12" t="n">
        <v>1.13</v>
      </c>
      <c r="N35" s="12">
        <f>IFERROR(VLOOKUP(M35,'CRUCE RIESGOS'!$C$9:$D$50,2,FALSE),"")</f>
        <v/>
      </c>
      <c r="O35" s="12" t="n">
        <v>2.13</v>
      </c>
      <c r="P35" s="12">
        <f>IFERROR(VLOOKUP(O35,'CRUCE RIESGOS'!$C$9:$D$50,2,FALSE),"")</f>
        <v/>
      </c>
      <c r="Q35" s="12" t="n">
        <v>3.13</v>
      </c>
      <c r="R35" s="12">
        <f>IFERROR(VLOOKUP(Q35,'CRUCE RIESGOS'!$C$9:$D$50,2,FALSE),"")</f>
        <v/>
      </c>
      <c r="S35" s="12" t="n">
        <v>4.13</v>
      </c>
      <c r="T35" s="12">
        <f>IFERROR(VLOOKUP(S35,'CRUCE RIESGOS'!$C$9:$D$50,2,FALSE),"")</f>
        <v/>
      </c>
      <c r="U35" s="12" t="n">
        <v>5.13</v>
      </c>
      <c r="V35" s="12">
        <f>IFERROR(VLOOKUP(U35,'CRUCE RIESGOS'!$C$9:$D$50,2,FALSE),"")</f>
        <v/>
      </c>
      <c r="W35" s="12" t="n">
        <v>6.13</v>
      </c>
      <c r="X35" s="12">
        <f>IFERROR(VLOOKUP(W35,'CRUCE RIESGOS'!$C$9:$D$50,2,FALSE),"")</f>
        <v/>
      </c>
      <c r="Y35" s="12" t="n">
        <v>7.13</v>
      </c>
      <c r="Z35" s="12">
        <f>IFERROR(VLOOKUP(Y35,'CRUCE RIESGOS'!$C$9:$D$50,2,FALSE),"")</f>
        <v/>
      </c>
      <c r="AA35" s="12" t="n">
        <v>8.130000000000001</v>
      </c>
      <c r="AB35" s="12">
        <f>IFERROR(VLOOKUP(AA35,'CRUCE RIESGOS'!$C$9:$D$50,2,FALSE),"")</f>
        <v/>
      </c>
      <c r="AC35" s="12" t="n">
        <v>9.130000000000001</v>
      </c>
      <c r="AD35" s="12">
        <f>IFERROR(VLOOKUP(AC35,'CRUCE RIESGOS'!$C$9:$D$50,2,FALSE),"")</f>
        <v/>
      </c>
      <c r="AE35" s="12" t="n">
        <v>10.13</v>
      </c>
      <c r="AF35" s="12">
        <f>IFERROR(VLOOKUP(AE35,'CRUCE RIESGOS'!$C$9:$D$50,2,FALSE),"")</f>
        <v/>
      </c>
      <c r="AG35" s="12" t="n">
        <v>11.13</v>
      </c>
      <c r="AH35" s="12">
        <f>IFERROR(VLOOKUP(AG35,'CRUCE RIESGOS'!$C$9:$D$50,2,FALSE),"")</f>
        <v/>
      </c>
      <c r="AI35" s="12" t="n">
        <v>12.13</v>
      </c>
      <c r="AJ35" s="12">
        <f>IFERROR(VLOOKUP(AI35,'CRUCE RIESGOS'!$C$9:$D$50,2,FALSE),"")</f>
        <v/>
      </c>
      <c r="AK35" s="12" t="n">
        <v>13.13</v>
      </c>
      <c r="AL35" s="12">
        <f>IFERROR(VLOOKUP(AK35,'CRUCE RIESGOS'!$C$9:$D$50,2,FALSE),"")</f>
        <v/>
      </c>
      <c r="AM35" s="12" t="n">
        <v>14.13</v>
      </c>
      <c r="AN35" s="12">
        <f>IFERROR(VLOOKUP(AM35,'CRUCE RIESGOS'!$C$9:$D$50,2,FALSE),"")</f>
        <v/>
      </c>
      <c r="AO35" s="12" t="n">
        <v>15.13</v>
      </c>
      <c r="AP35" s="12">
        <f>IFERROR(VLOOKUP(AO35,'CRUCE RIESGOS'!$C$9:$D$50,2,FALSE),"")</f>
        <v/>
      </c>
      <c r="AQ35" s="12" t="n">
        <v>16.13</v>
      </c>
      <c r="AR35" s="12">
        <f>IFERROR(VLOOKUP(AQ35,'CRUCE RIESGOS'!$C$9:$D$50,2,FALSE),"")</f>
        <v/>
      </c>
      <c r="AS35" s="12" t="n">
        <v>17.13</v>
      </c>
      <c r="AT35" s="12">
        <f>IFERROR(VLOOKUP(AS35,'CRUCE RIESGOS'!$C$9:$D$50,2,FALSE),"")</f>
        <v/>
      </c>
      <c r="AU35" s="12" t="n">
        <v>18.13</v>
      </c>
      <c r="AV35" s="12">
        <f>IFERROR(VLOOKUP(AU35,'CRUCE RIESGOS'!$C$9:$D$50,2,FALSE),"")</f>
        <v/>
      </c>
      <c r="AW35" s="12" t="n">
        <v>19.13</v>
      </c>
      <c r="AX35" s="12">
        <f>IFERROR(VLOOKUP(AW35,'CRUCE RIESGOS'!$C$9:$D$50,2,FALSE),"")</f>
        <v/>
      </c>
      <c r="AY35" s="12" t="n">
        <v>20.13</v>
      </c>
      <c r="AZ35" s="12">
        <f>IFERROR(VLOOKUP(AY35,'CRUCE RIESGOS'!$C$9:$D$50,2,FALSE),"")</f>
        <v/>
      </c>
      <c r="BA35" s="12" t="n">
        <v>21.13</v>
      </c>
      <c r="BB35" s="12">
        <f>IFERROR(VLOOKUP(BA35,'CRUCE RIESGOS'!$C$9:$D$50,2,FALSE),"")</f>
        <v/>
      </c>
      <c r="BC35" s="12" t="n">
        <v>22.13</v>
      </c>
      <c r="BD35" s="12">
        <f>IFERROR(VLOOKUP(BC35,'CRUCE RIESGOS'!$C$9:$D$50,2,FALSE),"")</f>
        <v/>
      </c>
      <c r="BE35" s="12" t="n">
        <v>23.13</v>
      </c>
      <c r="BF35" s="12">
        <f>IFERROR(VLOOKUP(BE35,'CRUCE RIESGOS'!$C$9:$D$50,2,FALSE),"")</f>
        <v/>
      </c>
      <c r="BG35" s="12" t="n">
        <v>24.13</v>
      </c>
      <c r="BH35" s="12">
        <f>IFERROR(VLOOKUP(BG35,'CRUCE RIESGOS'!$C$9:$D$50,2,FALSE),"")</f>
        <v/>
      </c>
      <c r="BI35" s="12" t="n">
        <v>25.13</v>
      </c>
      <c r="BJ35" s="12">
        <f>IFERROR(VLOOKUP(BI35,'CRUCE RIESGOS'!$C$9:$D$50,2,FALSE),"")</f>
        <v/>
      </c>
    </row>
    <row r="36">
      <c r="N36" s="12">
        <f>IF(N37&lt;&gt;""," -R","")</f>
        <v/>
      </c>
      <c r="P36" s="12">
        <f>IF(P37&lt;&gt;""," -R","")</f>
        <v/>
      </c>
      <c r="R36" s="12">
        <f>IF(R37&lt;&gt;""," -R","")</f>
        <v/>
      </c>
      <c r="T36" s="12">
        <f>IF(T37&lt;&gt;""," -R","")</f>
        <v/>
      </c>
      <c r="V36" s="12">
        <f>IF(V37&lt;&gt;""," -R","")</f>
        <v/>
      </c>
      <c r="X36" s="12">
        <f>IF(X37&lt;&gt;""," -R","")</f>
        <v/>
      </c>
      <c r="Z36" s="12">
        <f>IF(Z37&lt;&gt;""," -R","")</f>
        <v/>
      </c>
      <c r="AB36" s="12">
        <f>IF(AB37&lt;&gt;""," -R","")</f>
        <v/>
      </c>
      <c r="AD36" s="12">
        <f>IF(AD37&lt;&gt;""," -R","")</f>
        <v/>
      </c>
      <c r="AF36" s="12">
        <f>IF(AF37&lt;&gt;""," -R","")</f>
        <v/>
      </c>
      <c r="AH36" s="12">
        <f>IF(AH37&lt;&gt;""," -R","")</f>
        <v/>
      </c>
      <c r="AJ36" s="12">
        <f>IF(AJ37&lt;&gt;""," -R","")</f>
        <v/>
      </c>
      <c r="AL36" s="12">
        <f>IF(AL37&lt;&gt;""," -R","")</f>
        <v/>
      </c>
      <c r="AN36" s="12">
        <f>IF(AN37&lt;&gt;""," -R","")</f>
        <v/>
      </c>
      <c r="AP36" s="12">
        <f>IF(AP37&lt;&gt;""," -R","")</f>
        <v/>
      </c>
      <c r="AR36" s="12">
        <f>IF(AR37&lt;&gt;""," -R","")</f>
        <v/>
      </c>
      <c r="AT36" s="12">
        <f>IF(AT37&lt;&gt;""," -R","")</f>
        <v/>
      </c>
      <c r="AV36" s="12">
        <f>IF(AV37&lt;&gt;""," -R","")</f>
        <v/>
      </c>
      <c r="AX36" s="12">
        <f>IF(AX37&lt;&gt;""," -R","")</f>
        <v/>
      </c>
      <c r="AZ36" s="12">
        <f>IF(AZ37&lt;&gt;""," -R","")</f>
        <v/>
      </c>
      <c r="BB36" s="12">
        <f>IF(BB37&lt;&gt;""," -R","")</f>
        <v/>
      </c>
      <c r="BD36" s="12">
        <f>IF(BD37&lt;&gt;""," -R","")</f>
        <v/>
      </c>
      <c r="BF36" s="12">
        <f>IF(BF37&lt;&gt;""," -R","")</f>
        <v/>
      </c>
      <c r="BH36" s="12">
        <f>IF(BH37&lt;&gt;""," -R","")</f>
        <v/>
      </c>
      <c r="BJ36" s="12">
        <f>IF(BJ37&lt;&gt;""," -R","")</f>
        <v/>
      </c>
    </row>
    <row r="37">
      <c r="M37" s="12" t="n">
        <v>1.14</v>
      </c>
      <c r="N37" s="12">
        <f>IFERROR(VLOOKUP(M37,'CRUCE RIESGOS'!$C$9:$D$50,2,FALSE),"")</f>
        <v/>
      </c>
      <c r="O37" s="12" t="n">
        <v>2.14</v>
      </c>
      <c r="P37" s="12">
        <f>IFERROR(VLOOKUP(O37,'CRUCE RIESGOS'!$C$9:$D$50,2,FALSE),"")</f>
        <v/>
      </c>
      <c r="Q37" s="12" t="n">
        <v>3.14</v>
      </c>
      <c r="R37" s="12">
        <f>IFERROR(VLOOKUP(Q37,'CRUCE RIESGOS'!$C$9:$D$50,2,FALSE),"")</f>
        <v/>
      </c>
      <c r="S37" s="12" t="n">
        <v>4.14</v>
      </c>
      <c r="T37" s="12">
        <f>IFERROR(VLOOKUP(S37,'CRUCE RIESGOS'!$C$9:$D$50,2,FALSE),"")</f>
        <v/>
      </c>
      <c r="U37" s="12" t="n">
        <v>5.14</v>
      </c>
      <c r="V37" s="12">
        <f>IFERROR(VLOOKUP(U37,'CRUCE RIESGOS'!$C$9:$D$50,2,FALSE),"")</f>
        <v/>
      </c>
      <c r="W37" s="12" t="n">
        <v>6.14</v>
      </c>
      <c r="X37" s="12">
        <f>IFERROR(VLOOKUP(W37,'CRUCE RIESGOS'!$C$9:$D$50,2,FALSE),"")</f>
        <v/>
      </c>
      <c r="Y37" s="12" t="n">
        <v>7.14</v>
      </c>
      <c r="Z37" s="12">
        <f>IFERROR(VLOOKUP(Y37,'CRUCE RIESGOS'!$C$9:$D$50,2,FALSE),"")</f>
        <v/>
      </c>
      <c r="AA37" s="12" t="n">
        <v>8.140000000000001</v>
      </c>
      <c r="AB37" s="12">
        <f>IFERROR(VLOOKUP(AA37,'CRUCE RIESGOS'!$C$9:$D$50,2,FALSE),"")</f>
        <v/>
      </c>
      <c r="AC37" s="12" t="n">
        <v>9.140000000000001</v>
      </c>
      <c r="AD37" s="12">
        <f>IFERROR(VLOOKUP(AC37,'CRUCE RIESGOS'!$C$9:$D$50,2,FALSE),"")</f>
        <v/>
      </c>
      <c r="AE37" s="12" t="n">
        <v>10.14</v>
      </c>
      <c r="AF37" s="12">
        <f>IFERROR(VLOOKUP(AE37,'CRUCE RIESGOS'!$C$9:$D$50,2,FALSE),"")</f>
        <v/>
      </c>
      <c r="AG37" s="12" t="n">
        <v>11.14</v>
      </c>
      <c r="AH37" s="12">
        <f>IFERROR(VLOOKUP(AG37,'CRUCE RIESGOS'!$C$9:$D$50,2,FALSE),"")</f>
        <v/>
      </c>
      <c r="AI37" s="12" t="n">
        <v>12.14</v>
      </c>
      <c r="AJ37" s="12">
        <f>IFERROR(VLOOKUP(AI37,'CRUCE RIESGOS'!$C$9:$D$50,2,FALSE),"")</f>
        <v/>
      </c>
      <c r="AK37" s="12" t="n">
        <v>13.14</v>
      </c>
      <c r="AL37" s="12">
        <f>IFERROR(VLOOKUP(AK37,'CRUCE RIESGOS'!$C$9:$D$50,2,FALSE),"")</f>
        <v/>
      </c>
      <c r="AM37" s="12" t="n">
        <v>14.14</v>
      </c>
      <c r="AN37" s="12">
        <f>IFERROR(VLOOKUP(AM37,'CRUCE RIESGOS'!$C$9:$D$50,2,FALSE),"")</f>
        <v/>
      </c>
      <c r="AO37" s="12" t="n">
        <v>15.14</v>
      </c>
      <c r="AP37" s="12">
        <f>IFERROR(VLOOKUP(AO37,'CRUCE RIESGOS'!$C$9:$D$50,2,FALSE),"")</f>
        <v/>
      </c>
      <c r="AQ37" s="12" t="n">
        <v>16.14</v>
      </c>
      <c r="AR37" s="12">
        <f>IFERROR(VLOOKUP(AQ37,'CRUCE RIESGOS'!$C$9:$D$50,2,FALSE),"")</f>
        <v/>
      </c>
      <c r="AS37" s="12" t="n">
        <v>17.14</v>
      </c>
      <c r="AT37" s="12">
        <f>IFERROR(VLOOKUP(AS37,'CRUCE RIESGOS'!$C$9:$D$50,2,FALSE),"")</f>
        <v/>
      </c>
      <c r="AU37" s="12" t="n">
        <v>18.14</v>
      </c>
      <c r="AV37" s="12">
        <f>IFERROR(VLOOKUP(AU37,'CRUCE RIESGOS'!$C$9:$D$50,2,FALSE),"")</f>
        <v/>
      </c>
      <c r="AW37" s="12" t="n">
        <v>19.14</v>
      </c>
      <c r="AX37" s="12">
        <f>IFERROR(VLOOKUP(AW37,'CRUCE RIESGOS'!$C$9:$D$50,2,FALSE),"")</f>
        <v/>
      </c>
      <c r="AY37" s="12" t="n">
        <v>20.14</v>
      </c>
      <c r="AZ37" s="12">
        <f>IFERROR(VLOOKUP(AY37,'CRUCE RIESGOS'!$C$9:$D$50,2,FALSE),"")</f>
        <v/>
      </c>
      <c r="BA37" s="12" t="n">
        <v>21.14</v>
      </c>
      <c r="BB37" s="12">
        <f>IFERROR(VLOOKUP(BA37,'CRUCE RIESGOS'!$C$9:$D$50,2,FALSE),"")</f>
        <v/>
      </c>
      <c r="BC37" s="12" t="n">
        <v>22.14</v>
      </c>
      <c r="BD37" s="12">
        <f>IFERROR(VLOOKUP(BC37,'CRUCE RIESGOS'!$C$9:$D$50,2,FALSE),"")</f>
        <v/>
      </c>
      <c r="BE37" s="12" t="n">
        <v>23.14</v>
      </c>
      <c r="BF37" s="12">
        <f>IFERROR(VLOOKUP(BE37,'CRUCE RIESGOS'!$C$9:$D$50,2,FALSE),"")</f>
        <v/>
      </c>
      <c r="BG37" s="12" t="n">
        <v>24.14</v>
      </c>
      <c r="BH37" s="12">
        <f>IFERROR(VLOOKUP(BG37,'CRUCE RIESGOS'!$C$9:$D$50,2,FALSE),"")</f>
        <v/>
      </c>
      <c r="BI37" s="12" t="n">
        <v>25.14</v>
      </c>
      <c r="BJ37" s="12">
        <f>IFERROR(VLOOKUP(BI37,'CRUCE RIESGOS'!$C$9:$D$50,2,FALSE),"")</f>
        <v/>
      </c>
    </row>
    <row r="38">
      <c r="N38" s="12">
        <f>IF(N39&lt;&gt;""," -R","")</f>
        <v/>
      </c>
      <c r="P38" s="12">
        <f>IF(P39&lt;&gt;""," -R","")</f>
        <v/>
      </c>
      <c r="R38" s="12">
        <f>IF(R39&lt;&gt;""," -R","")</f>
        <v/>
      </c>
      <c r="T38" s="12">
        <f>IF(T39&lt;&gt;""," -R","")</f>
        <v/>
      </c>
      <c r="V38" s="12">
        <f>IF(V39&lt;&gt;""," -R","")</f>
        <v/>
      </c>
      <c r="X38" s="12">
        <f>IF(X39&lt;&gt;""," -R","")</f>
        <v/>
      </c>
      <c r="Z38" s="12">
        <f>IF(Z39&lt;&gt;""," -R","")</f>
        <v/>
      </c>
      <c r="AB38" s="12">
        <f>IF(AB39&lt;&gt;""," -R","")</f>
        <v/>
      </c>
      <c r="AD38" s="12">
        <f>IF(AD39&lt;&gt;""," -R","")</f>
        <v/>
      </c>
      <c r="AF38" s="12">
        <f>IF(AF39&lt;&gt;""," -R","")</f>
        <v/>
      </c>
      <c r="AH38" s="12">
        <f>IF(AH39&lt;&gt;""," -R","")</f>
        <v/>
      </c>
      <c r="AJ38" s="12">
        <f>IF(AJ39&lt;&gt;""," -R","")</f>
        <v/>
      </c>
      <c r="AL38" s="12">
        <f>IF(AL39&lt;&gt;""," -R","")</f>
        <v/>
      </c>
      <c r="AN38" s="12">
        <f>IF(AN39&lt;&gt;""," -R","")</f>
        <v/>
      </c>
      <c r="AP38" s="12">
        <f>IF(AP39&lt;&gt;""," -R","")</f>
        <v/>
      </c>
      <c r="AR38" s="12">
        <f>IF(AR39&lt;&gt;""," -R","")</f>
        <v/>
      </c>
      <c r="AT38" s="12">
        <f>IF(AT39&lt;&gt;""," -R","")</f>
        <v/>
      </c>
      <c r="AV38" s="12">
        <f>IF(AV39&lt;&gt;""," -R","")</f>
        <v/>
      </c>
      <c r="AX38" s="12">
        <f>IF(AX39&lt;&gt;""," -R","")</f>
        <v/>
      </c>
      <c r="AZ38" s="12">
        <f>IF(AZ39&lt;&gt;""," -R","")</f>
        <v/>
      </c>
      <c r="BB38" s="12">
        <f>IF(BB39&lt;&gt;""," -R","")</f>
        <v/>
      </c>
      <c r="BD38" s="12">
        <f>IF(BD39&lt;&gt;""," -R","")</f>
        <v/>
      </c>
      <c r="BF38" s="12">
        <f>IF(BF39&lt;&gt;""," -R","")</f>
        <v/>
      </c>
      <c r="BH38" s="12">
        <f>IF(BH39&lt;&gt;""," -R","")</f>
        <v/>
      </c>
      <c r="BJ38" s="12">
        <f>IF(BJ39&lt;&gt;""," -R","")</f>
        <v/>
      </c>
    </row>
    <row r="39">
      <c r="M39" s="12" t="n">
        <v>1.15</v>
      </c>
      <c r="N39" s="12">
        <f>IFERROR(VLOOKUP(M39,'CRUCE RIESGOS'!$C$9:$D$50,2,FALSE),"")</f>
        <v/>
      </c>
      <c r="O39" s="12" t="n">
        <v>2.15</v>
      </c>
      <c r="P39" s="12">
        <f>IFERROR(VLOOKUP(O39,'CRUCE RIESGOS'!$C$9:$D$50,2,FALSE),"")</f>
        <v/>
      </c>
      <c r="Q39" s="12" t="n">
        <v>3.15</v>
      </c>
      <c r="R39" s="12">
        <f>IFERROR(VLOOKUP(Q39,'CRUCE RIESGOS'!$C$9:$D$50,2,FALSE),"")</f>
        <v/>
      </c>
      <c r="S39" s="12" t="n">
        <v>4.15</v>
      </c>
      <c r="T39" s="12">
        <f>IFERROR(VLOOKUP(S39,'CRUCE RIESGOS'!$C$9:$D$50,2,FALSE),"")</f>
        <v/>
      </c>
      <c r="U39" s="12" t="n">
        <v>5.15</v>
      </c>
      <c r="V39" s="12">
        <f>IFERROR(VLOOKUP(U39,'CRUCE RIESGOS'!$C$9:$D$50,2,FALSE),"")</f>
        <v/>
      </c>
      <c r="W39" s="12" t="n">
        <v>6.15</v>
      </c>
      <c r="X39" s="12">
        <f>IFERROR(VLOOKUP(W39,'CRUCE RIESGOS'!$C$9:$D$50,2,FALSE),"")</f>
        <v/>
      </c>
      <c r="Y39" s="12" t="n">
        <v>7.15</v>
      </c>
      <c r="Z39" s="12">
        <f>IFERROR(VLOOKUP(Y39,'CRUCE RIESGOS'!$C$9:$D$50,2,FALSE),"")</f>
        <v/>
      </c>
      <c r="AA39" s="12" t="n">
        <v>8.15</v>
      </c>
      <c r="AB39" s="12">
        <f>IFERROR(VLOOKUP(AA39,'CRUCE RIESGOS'!$C$9:$D$50,2,FALSE),"")</f>
        <v/>
      </c>
      <c r="AC39" s="12" t="n">
        <v>9.15</v>
      </c>
      <c r="AD39" s="12">
        <f>IFERROR(VLOOKUP(AC39,'CRUCE RIESGOS'!$C$9:$D$50,2,FALSE),"")</f>
        <v/>
      </c>
      <c r="AE39" s="12" t="n">
        <v>10.15</v>
      </c>
      <c r="AF39" s="12">
        <f>IFERROR(VLOOKUP(AE39,'CRUCE RIESGOS'!$C$9:$D$50,2,FALSE),"")</f>
        <v/>
      </c>
      <c r="AG39" s="12" t="n">
        <v>11.15</v>
      </c>
      <c r="AH39" s="12">
        <f>IFERROR(VLOOKUP(AG39,'CRUCE RIESGOS'!$C$9:$D$50,2,FALSE),"")</f>
        <v/>
      </c>
      <c r="AI39" s="12" t="n">
        <v>12.15</v>
      </c>
      <c r="AJ39" s="12">
        <f>IFERROR(VLOOKUP(AI39,'CRUCE RIESGOS'!$C$9:$D$50,2,FALSE),"")</f>
        <v/>
      </c>
      <c r="AK39" s="12" t="n">
        <v>13.15</v>
      </c>
      <c r="AL39" s="12">
        <f>IFERROR(VLOOKUP(AK39,'CRUCE RIESGOS'!$C$9:$D$50,2,FALSE),"")</f>
        <v/>
      </c>
      <c r="AM39" s="12" t="n">
        <v>14.15</v>
      </c>
      <c r="AN39" s="12">
        <f>IFERROR(VLOOKUP(AM39,'CRUCE RIESGOS'!$C$9:$D$50,2,FALSE),"")</f>
        <v/>
      </c>
      <c r="AO39" s="12" t="n">
        <v>15.15</v>
      </c>
      <c r="AP39" s="12">
        <f>IFERROR(VLOOKUP(AO39,'CRUCE RIESGOS'!$C$9:$D$50,2,FALSE),"")</f>
        <v/>
      </c>
      <c r="AQ39" s="12" t="n">
        <v>16.15</v>
      </c>
      <c r="AR39" s="12">
        <f>IFERROR(VLOOKUP(AQ39,'CRUCE RIESGOS'!$C$9:$D$50,2,FALSE),"")</f>
        <v/>
      </c>
      <c r="AS39" s="12" t="n">
        <v>17.15</v>
      </c>
      <c r="AT39" s="12">
        <f>IFERROR(VLOOKUP(AS39,'CRUCE RIESGOS'!$C$9:$D$50,2,FALSE),"")</f>
        <v/>
      </c>
      <c r="AU39" s="12" t="n">
        <v>18.15</v>
      </c>
      <c r="AV39" s="12">
        <f>IFERROR(VLOOKUP(AU39,'CRUCE RIESGOS'!$C$9:$D$50,2,FALSE),"")</f>
        <v/>
      </c>
      <c r="AW39" s="12" t="n">
        <v>19.15</v>
      </c>
      <c r="AX39" s="12">
        <f>IFERROR(VLOOKUP(AW39,'CRUCE RIESGOS'!$C$9:$D$50,2,FALSE),"")</f>
        <v/>
      </c>
      <c r="AY39" s="12" t="n">
        <v>20.15</v>
      </c>
      <c r="AZ39" s="12">
        <f>IFERROR(VLOOKUP(AY39,'CRUCE RIESGOS'!$C$9:$D$50,2,FALSE),"")</f>
        <v/>
      </c>
      <c r="BA39" s="12" t="n">
        <v>21.15</v>
      </c>
      <c r="BB39" s="12">
        <f>IFERROR(VLOOKUP(BA39,'CRUCE RIESGOS'!$C$9:$D$50,2,FALSE),"")</f>
        <v/>
      </c>
      <c r="BC39" s="12" t="n">
        <v>22.15</v>
      </c>
      <c r="BD39" s="12">
        <f>IFERROR(VLOOKUP(BC39,'CRUCE RIESGOS'!$C$9:$D$50,2,FALSE),"")</f>
        <v/>
      </c>
      <c r="BE39" s="12" t="n">
        <v>23.15</v>
      </c>
      <c r="BF39" s="12">
        <f>IFERROR(VLOOKUP(BE39,'CRUCE RIESGOS'!$C$9:$D$50,2,FALSE),"")</f>
        <v/>
      </c>
      <c r="BG39" s="12" t="n">
        <v>24.15</v>
      </c>
      <c r="BH39" s="12">
        <f>IFERROR(VLOOKUP(BG39,'CRUCE RIESGOS'!$C$9:$D$50,2,FALSE),"")</f>
        <v/>
      </c>
      <c r="BI39" s="12" t="n">
        <v>25.15</v>
      </c>
      <c r="BJ39" s="12">
        <f>IFERROR(VLOOKUP(BI39,'CRUCE RIESGOS'!$C$9:$D$50,2,FALSE),"")</f>
        <v/>
      </c>
    </row>
    <row r="40">
      <c r="N40" s="12">
        <f>IF(N41&lt;&gt;""," -R","")</f>
        <v/>
      </c>
      <c r="P40" s="12">
        <f>IF(P41&lt;&gt;""," -R","")</f>
        <v/>
      </c>
      <c r="R40" s="12">
        <f>IF(R41&lt;&gt;""," -R","")</f>
        <v/>
      </c>
      <c r="T40" s="12">
        <f>IF(T41&lt;&gt;""," -R","")</f>
        <v/>
      </c>
      <c r="V40" s="12">
        <f>IF(V41&lt;&gt;""," -R","")</f>
        <v/>
      </c>
      <c r="X40" s="12">
        <f>IF(X41&lt;&gt;""," -R","")</f>
        <v/>
      </c>
      <c r="Z40" s="12">
        <f>IF(Z41&lt;&gt;""," -R","")</f>
        <v/>
      </c>
      <c r="AB40" s="12">
        <f>IF(AB41&lt;&gt;""," -R","")</f>
        <v/>
      </c>
      <c r="AD40" s="12">
        <f>IF(AD41&lt;&gt;""," -R","")</f>
        <v/>
      </c>
      <c r="AF40" s="12">
        <f>IF(AF41&lt;&gt;""," -R","")</f>
        <v/>
      </c>
      <c r="AH40" s="12">
        <f>IF(AH41&lt;&gt;""," -R","")</f>
        <v/>
      </c>
      <c r="AJ40" s="12">
        <f>IF(AJ41&lt;&gt;""," -R","")</f>
        <v/>
      </c>
      <c r="AL40" s="12">
        <f>IF(AL41&lt;&gt;""," -R","")</f>
        <v/>
      </c>
      <c r="AN40" s="12">
        <f>IF(AN41&lt;&gt;""," -R","")</f>
        <v/>
      </c>
      <c r="AP40" s="12">
        <f>IF(AP41&lt;&gt;""," -R","")</f>
        <v/>
      </c>
      <c r="AR40" s="12">
        <f>IF(AR41&lt;&gt;""," -R","")</f>
        <v/>
      </c>
      <c r="AT40" s="12">
        <f>IF(AT41&lt;&gt;""," -R","")</f>
        <v/>
      </c>
      <c r="AV40" s="12">
        <f>IF(AV41&lt;&gt;""," -R","")</f>
        <v/>
      </c>
      <c r="AX40" s="12">
        <f>IF(AX41&lt;&gt;""," -R","")</f>
        <v/>
      </c>
      <c r="AZ40" s="12">
        <f>IF(AZ41&lt;&gt;""," -R","")</f>
        <v/>
      </c>
      <c r="BB40" s="12">
        <f>IF(BB41&lt;&gt;""," -R","")</f>
        <v/>
      </c>
      <c r="BD40" s="12">
        <f>IF(BD41&lt;&gt;""," -R","")</f>
        <v/>
      </c>
      <c r="BF40" s="12">
        <f>IF(BF41&lt;&gt;""," -R","")</f>
        <v/>
      </c>
      <c r="BH40" s="12">
        <f>IF(BH41&lt;&gt;""," -R","")</f>
        <v/>
      </c>
      <c r="BJ40" s="12">
        <f>IF(BJ41&lt;&gt;""," -R","")</f>
        <v/>
      </c>
    </row>
    <row r="41">
      <c r="M41" s="12" t="n">
        <v>1.16</v>
      </c>
      <c r="N41" s="12">
        <f>IFERROR(VLOOKUP(M41,'CRUCE RIESGOS'!$C$9:$D$50,2,FALSE),"")</f>
        <v/>
      </c>
      <c r="O41" s="12" t="n">
        <v>2.16</v>
      </c>
      <c r="P41" s="12">
        <f>IFERROR(VLOOKUP(O41,'CRUCE RIESGOS'!$C$9:$D$50,2,FALSE),"")</f>
        <v/>
      </c>
      <c r="Q41" s="12" t="n">
        <v>3.16</v>
      </c>
      <c r="R41" s="12">
        <f>IFERROR(VLOOKUP(Q41,'CRUCE RIESGOS'!$C$9:$D$50,2,FALSE),"")</f>
        <v/>
      </c>
      <c r="S41" s="12" t="n">
        <v>4.16</v>
      </c>
      <c r="T41" s="12">
        <f>IFERROR(VLOOKUP(S41,'CRUCE RIESGOS'!$C$9:$D$50,2,FALSE),"")</f>
        <v/>
      </c>
      <c r="U41" s="12" t="n">
        <v>5.16</v>
      </c>
      <c r="V41" s="12">
        <f>IFERROR(VLOOKUP(U41,'CRUCE RIESGOS'!$C$9:$D$50,2,FALSE),"")</f>
        <v/>
      </c>
      <c r="W41" s="12" t="n">
        <v>6.16</v>
      </c>
      <c r="X41" s="12">
        <f>IFERROR(VLOOKUP(W41,'CRUCE RIESGOS'!$C$9:$D$50,2,FALSE),"")</f>
        <v/>
      </c>
      <c r="Y41" s="12" t="n">
        <v>7.16</v>
      </c>
      <c r="Z41" s="12">
        <f>IFERROR(VLOOKUP(Y41,'CRUCE RIESGOS'!$C$9:$D$50,2,FALSE),"")</f>
        <v/>
      </c>
      <c r="AA41" s="12" t="n">
        <v>8.16</v>
      </c>
      <c r="AB41" s="12">
        <f>IFERROR(VLOOKUP(AA41,'CRUCE RIESGOS'!$C$9:$D$50,2,FALSE),"")</f>
        <v/>
      </c>
      <c r="AC41" s="12" t="n">
        <v>9.16</v>
      </c>
      <c r="AD41" s="12">
        <f>IFERROR(VLOOKUP(AC41,'CRUCE RIESGOS'!$C$9:$D$50,2,FALSE),"")</f>
        <v/>
      </c>
      <c r="AE41" s="12" t="n">
        <v>10.16</v>
      </c>
      <c r="AF41" s="12">
        <f>IFERROR(VLOOKUP(AE41,'CRUCE RIESGOS'!$C$9:$D$50,2,FALSE),"")</f>
        <v/>
      </c>
      <c r="AG41" s="12" t="n">
        <v>11.16</v>
      </c>
      <c r="AH41" s="12">
        <f>IFERROR(VLOOKUP(AG41,'CRUCE RIESGOS'!$C$9:$D$50,2,FALSE),"")</f>
        <v/>
      </c>
      <c r="AI41" s="12" t="n">
        <v>12.16</v>
      </c>
      <c r="AJ41" s="12">
        <f>IFERROR(VLOOKUP(AI41,'CRUCE RIESGOS'!$C$9:$D$50,2,FALSE),"")</f>
        <v/>
      </c>
      <c r="AK41" s="12" t="n">
        <v>13.16</v>
      </c>
      <c r="AL41" s="12">
        <f>IFERROR(VLOOKUP(AK41,'CRUCE RIESGOS'!$C$9:$D$50,2,FALSE),"")</f>
        <v/>
      </c>
      <c r="AM41" s="12" t="n">
        <v>14.16</v>
      </c>
      <c r="AN41" s="12">
        <f>IFERROR(VLOOKUP(AM41,'CRUCE RIESGOS'!$C$9:$D$50,2,FALSE),"")</f>
        <v/>
      </c>
      <c r="AO41" s="12" t="n">
        <v>15.16</v>
      </c>
      <c r="AP41" s="12">
        <f>IFERROR(VLOOKUP(AO41,'CRUCE RIESGOS'!$C$9:$D$50,2,FALSE),"")</f>
        <v/>
      </c>
      <c r="AQ41" s="12" t="n">
        <v>16.16</v>
      </c>
      <c r="AR41" s="12">
        <f>IFERROR(VLOOKUP(AQ41,'CRUCE RIESGOS'!$C$9:$D$50,2,FALSE),"")</f>
        <v/>
      </c>
      <c r="AS41" s="12" t="n">
        <v>17.16</v>
      </c>
      <c r="AT41" s="12">
        <f>IFERROR(VLOOKUP(AS41,'CRUCE RIESGOS'!$C$9:$D$50,2,FALSE),"")</f>
        <v/>
      </c>
      <c r="AU41" s="12" t="n">
        <v>18.16</v>
      </c>
      <c r="AV41" s="12">
        <f>IFERROR(VLOOKUP(AU41,'CRUCE RIESGOS'!$C$9:$D$50,2,FALSE),"")</f>
        <v/>
      </c>
      <c r="AW41" s="12" t="n">
        <v>19.16</v>
      </c>
      <c r="AX41" s="12">
        <f>IFERROR(VLOOKUP(AW41,'CRUCE RIESGOS'!$C$9:$D$50,2,FALSE),"")</f>
        <v/>
      </c>
      <c r="AY41" s="12" t="n">
        <v>20.16</v>
      </c>
      <c r="AZ41" s="12">
        <f>IFERROR(VLOOKUP(AY41,'CRUCE RIESGOS'!$C$9:$D$50,2,FALSE),"")</f>
        <v/>
      </c>
      <c r="BA41" s="12" t="n">
        <v>21.16</v>
      </c>
      <c r="BB41" s="12">
        <f>IFERROR(VLOOKUP(BA41,'CRUCE RIESGOS'!$C$9:$D$50,2,FALSE),"")</f>
        <v/>
      </c>
      <c r="BC41" s="12" t="n">
        <v>22.16</v>
      </c>
      <c r="BD41" s="12">
        <f>IFERROR(VLOOKUP(BC41,'CRUCE RIESGOS'!$C$9:$D$50,2,FALSE),"")</f>
        <v/>
      </c>
      <c r="BE41" s="12" t="n">
        <v>23.16</v>
      </c>
      <c r="BF41" s="12">
        <f>IFERROR(VLOOKUP(BE41,'CRUCE RIESGOS'!$C$9:$D$50,2,FALSE),"")</f>
        <v/>
      </c>
      <c r="BG41" s="12" t="n">
        <v>24.16</v>
      </c>
      <c r="BH41" s="12">
        <f>IFERROR(VLOOKUP(BG41,'CRUCE RIESGOS'!$C$9:$D$50,2,FALSE),"")</f>
        <v/>
      </c>
      <c r="BI41" s="12" t="n">
        <v>25.16</v>
      </c>
      <c r="BJ41" s="12">
        <f>IFERROR(VLOOKUP(BI41,'CRUCE RIESGOS'!$C$9:$D$50,2,FALSE),"")</f>
        <v/>
      </c>
    </row>
    <row r="42">
      <c r="N42" s="12">
        <f>IF(N43&lt;&gt;""," -R","")</f>
        <v/>
      </c>
      <c r="P42" s="12">
        <f>IF(P43&lt;&gt;""," -R","")</f>
        <v/>
      </c>
      <c r="R42" s="12">
        <f>IF(R43&lt;&gt;""," -R","")</f>
        <v/>
      </c>
      <c r="T42" s="12">
        <f>IF(T43&lt;&gt;""," -R","")</f>
        <v/>
      </c>
      <c r="V42" s="12">
        <f>IF(V43&lt;&gt;""," -R","")</f>
        <v/>
      </c>
      <c r="X42" s="12">
        <f>IF(X43&lt;&gt;""," -R","")</f>
        <v/>
      </c>
      <c r="Z42" s="12">
        <f>IF(Z43&lt;&gt;""," -R","")</f>
        <v/>
      </c>
      <c r="AB42" s="12">
        <f>IF(AB43&lt;&gt;""," -R","")</f>
        <v/>
      </c>
      <c r="AD42" s="12">
        <f>IF(AD43&lt;&gt;""," -R","")</f>
        <v/>
      </c>
      <c r="AF42" s="12">
        <f>IF(AF43&lt;&gt;""," -R","")</f>
        <v/>
      </c>
      <c r="AH42" s="12">
        <f>IF(AH43&lt;&gt;""," -R","")</f>
        <v/>
      </c>
      <c r="AJ42" s="12">
        <f>IF(AJ43&lt;&gt;""," -R","")</f>
        <v/>
      </c>
      <c r="AL42" s="12">
        <f>IF(AL43&lt;&gt;""," -R","")</f>
        <v/>
      </c>
      <c r="AN42" s="12">
        <f>IF(AN43&lt;&gt;""," -R","")</f>
        <v/>
      </c>
      <c r="AP42" s="12">
        <f>IF(AP43&lt;&gt;""," -R","")</f>
        <v/>
      </c>
      <c r="AR42" s="12">
        <f>IF(AR43&lt;&gt;""," -R","")</f>
        <v/>
      </c>
      <c r="AT42" s="12">
        <f>IF(AT43&lt;&gt;""," -R","")</f>
        <v/>
      </c>
      <c r="AV42" s="12">
        <f>IF(AV43&lt;&gt;""," -R","")</f>
        <v/>
      </c>
      <c r="AX42" s="12">
        <f>IF(AX43&lt;&gt;""," -R","")</f>
        <v/>
      </c>
      <c r="AZ42" s="12">
        <f>IF(AZ43&lt;&gt;""," -R","")</f>
        <v/>
      </c>
      <c r="BB42" s="12">
        <f>IF(BB43&lt;&gt;""," -R","")</f>
        <v/>
      </c>
      <c r="BD42" s="12">
        <f>IF(BD43&lt;&gt;""," -R","")</f>
        <v/>
      </c>
      <c r="BF42" s="12">
        <f>IF(BF43&lt;&gt;""," -R","")</f>
        <v/>
      </c>
      <c r="BH42" s="12">
        <f>IF(BH43&lt;&gt;""," -R","")</f>
        <v/>
      </c>
      <c r="BJ42" s="12">
        <f>IF(BJ43&lt;&gt;""," -R","")</f>
        <v/>
      </c>
    </row>
    <row r="43">
      <c r="M43" s="12" t="n">
        <v>1.17</v>
      </c>
      <c r="N43" s="12">
        <f>IFERROR(VLOOKUP(M43,'CRUCE RIESGOS'!$C$9:$D$50,2,FALSE),"")</f>
        <v/>
      </c>
      <c r="O43" s="12" t="n">
        <v>2.17</v>
      </c>
      <c r="P43" s="12">
        <f>IFERROR(VLOOKUP(O43,'CRUCE RIESGOS'!$C$9:$D$50,2,FALSE),"")</f>
        <v/>
      </c>
      <c r="Q43" s="12" t="n">
        <v>3.17</v>
      </c>
      <c r="R43" s="12">
        <f>IFERROR(VLOOKUP(Q43,'CRUCE RIESGOS'!$C$9:$D$50,2,FALSE),"")</f>
        <v/>
      </c>
      <c r="S43" s="12" t="n">
        <v>4.17</v>
      </c>
      <c r="T43" s="12">
        <f>IFERROR(VLOOKUP(S43,'CRUCE RIESGOS'!$C$9:$D$50,2,FALSE),"")</f>
        <v/>
      </c>
      <c r="U43" s="12" t="n">
        <v>5.17</v>
      </c>
      <c r="V43" s="12">
        <f>IFERROR(VLOOKUP(U43,'CRUCE RIESGOS'!$C$9:$D$50,2,FALSE),"")</f>
        <v/>
      </c>
      <c r="W43" s="12" t="n">
        <v>6.17</v>
      </c>
      <c r="X43" s="12">
        <f>IFERROR(VLOOKUP(W43,'CRUCE RIESGOS'!$C$9:$D$50,2,FALSE),"")</f>
        <v/>
      </c>
      <c r="Y43" s="12" t="n">
        <v>7.17</v>
      </c>
      <c r="Z43" s="12">
        <f>IFERROR(VLOOKUP(Y43,'CRUCE RIESGOS'!$C$9:$D$50,2,FALSE),"")</f>
        <v/>
      </c>
      <c r="AA43" s="12" t="n">
        <v>8.17</v>
      </c>
      <c r="AB43" s="12">
        <f>IFERROR(VLOOKUP(AA43,'CRUCE RIESGOS'!$C$9:$D$50,2,FALSE),"")</f>
        <v/>
      </c>
      <c r="AC43" s="12" t="n">
        <v>9.17</v>
      </c>
      <c r="AD43" s="12">
        <f>IFERROR(VLOOKUP(AC43,'CRUCE RIESGOS'!$C$9:$D$50,2,FALSE),"")</f>
        <v/>
      </c>
      <c r="AE43" s="12" t="n">
        <v>10.17</v>
      </c>
      <c r="AF43" s="12">
        <f>IFERROR(VLOOKUP(AE43,'CRUCE RIESGOS'!$C$9:$D$50,2,FALSE),"")</f>
        <v/>
      </c>
      <c r="AG43" s="12" t="n">
        <v>11.17</v>
      </c>
      <c r="AH43" s="12">
        <f>IFERROR(VLOOKUP(AG43,'CRUCE RIESGOS'!$C$9:$D$50,2,FALSE),"")</f>
        <v/>
      </c>
      <c r="AI43" s="12" t="n">
        <v>12.17</v>
      </c>
      <c r="AJ43" s="12">
        <f>IFERROR(VLOOKUP(AI43,'CRUCE RIESGOS'!$C$9:$D$50,2,FALSE),"")</f>
        <v/>
      </c>
      <c r="AK43" s="12" t="n">
        <v>13.17</v>
      </c>
      <c r="AL43" s="12">
        <f>IFERROR(VLOOKUP(AK43,'CRUCE RIESGOS'!$C$9:$D$50,2,FALSE),"")</f>
        <v/>
      </c>
      <c r="AM43" s="12" t="n">
        <v>14.17</v>
      </c>
      <c r="AN43" s="12">
        <f>IFERROR(VLOOKUP(AM43,'CRUCE RIESGOS'!$C$9:$D$50,2,FALSE),"")</f>
        <v/>
      </c>
      <c r="AO43" s="12" t="n">
        <v>15.17</v>
      </c>
      <c r="AP43" s="12">
        <f>IFERROR(VLOOKUP(AO43,'CRUCE RIESGOS'!$C$9:$D$50,2,FALSE),"")</f>
        <v/>
      </c>
      <c r="AQ43" s="12" t="n">
        <v>16.17</v>
      </c>
      <c r="AR43" s="12">
        <f>IFERROR(VLOOKUP(AQ43,'CRUCE RIESGOS'!$C$9:$D$50,2,FALSE),"")</f>
        <v/>
      </c>
      <c r="AS43" s="12" t="n">
        <v>17.17</v>
      </c>
      <c r="AT43" s="12">
        <f>IFERROR(VLOOKUP(AS43,'CRUCE RIESGOS'!$C$9:$D$50,2,FALSE),"")</f>
        <v/>
      </c>
      <c r="AU43" s="12" t="n">
        <v>18.17</v>
      </c>
      <c r="AV43" s="12">
        <f>IFERROR(VLOOKUP(AU43,'CRUCE RIESGOS'!$C$9:$D$50,2,FALSE),"")</f>
        <v/>
      </c>
      <c r="AW43" s="12" t="n">
        <v>19.17</v>
      </c>
      <c r="AX43" s="12">
        <f>IFERROR(VLOOKUP(AW43,'CRUCE RIESGOS'!$C$9:$D$50,2,FALSE),"")</f>
        <v/>
      </c>
      <c r="AY43" s="12" t="n">
        <v>20.17</v>
      </c>
      <c r="AZ43" s="12">
        <f>IFERROR(VLOOKUP(AY43,'CRUCE RIESGOS'!$C$9:$D$50,2,FALSE),"")</f>
        <v/>
      </c>
      <c r="BA43" s="12" t="n">
        <v>21.17</v>
      </c>
      <c r="BB43" s="12">
        <f>IFERROR(VLOOKUP(BA43,'CRUCE RIESGOS'!$C$9:$D$50,2,FALSE),"")</f>
        <v/>
      </c>
      <c r="BC43" s="12" t="n">
        <v>22.17</v>
      </c>
      <c r="BD43" s="12">
        <f>IFERROR(VLOOKUP(BC43,'CRUCE RIESGOS'!$C$9:$D$50,2,FALSE),"")</f>
        <v/>
      </c>
      <c r="BE43" s="12" t="n">
        <v>23.17</v>
      </c>
      <c r="BF43" s="12">
        <f>IFERROR(VLOOKUP(BE43,'CRUCE RIESGOS'!$C$9:$D$50,2,FALSE),"")</f>
        <v/>
      </c>
      <c r="BG43" s="12" t="n">
        <v>24.17</v>
      </c>
      <c r="BH43" s="12">
        <f>IFERROR(VLOOKUP(BG43,'CRUCE RIESGOS'!$C$9:$D$50,2,FALSE),"")</f>
        <v/>
      </c>
      <c r="BI43" s="12" t="n">
        <v>25.17</v>
      </c>
      <c r="BJ43" s="12">
        <f>IFERROR(VLOOKUP(BI43,'CRUCE RIESGOS'!$C$9:$D$50,2,FALSE),"")</f>
        <v/>
      </c>
    </row>
    <row r="44">
      <c r="N44" s="12">
        <f>IF(N45&lt;&gt;""," -R","")</f>
        <v/>
      </c>
      <c r="P44" s="12">
        <f>IF(P45&lt;&gt;""," -R","")</f>
        <v/>
      </c>
      <c r="R44" s="12">
        <f>IF(R45&lt;&gt;""," -R","")</f>
        <v/>
      </c>
      <c r="T44" s="12">
        <f>IF(T45&lt;&gt;""," -R","")</f>
        <v/>
      </c>
      <c r="V44" s="12">
        <f>IF(V45&lt;&gt;""," -R","")</f>
        <v/>
      </c>
      <c r="X44" s="12">
        <f>IF(X45&lt;&gt;""," -R","")</f>
        <v/>
      </c>
      <c r="Z44" s="12">
        <f>IF(Z45&lt;&gt;""," -R","")</f>
        <v/>
      </c>
      <c r="AB44" s="12">
        <f>IF(AB45&lt;&gt;""," -R","")</f>
        <v/>
      </c>
      <c r="AD44" s="12">
        <f>IF(AD45&lt;&gt;""," -R","")</f>
        <v/>
      </c>
      <c r="AF44" s="12">
        <f>IF(AF45&lt;&gt;""," -R","")</f>
        <v/>
      </c>
      <c r="AH44" s="12">
        <f>IF(AH45&lt;&gt;""," -R","")</f>
        <v/>
      </c>
      <c r="AJ44" s="12">
        <f>IF(AJ45&lt;&gt;""," -R","")</f>
        <v/>
      </c>
      <c r="AL44" s="12">
        <f>IF(AL45&lt;&gt;""," -R","")</f>
        <v/>
      </c>
      <c r="AN44" s="12">
        <f>IF(AN45&lt;&gt;""," -R","")</f>
        <v/>
      </c>
      <c r="AP44" s="12">
        <f>IF(AP45&lt;&gt;""," -R","")</f>
        <v/>
      </c>
      <c r="AR44" s="12">
        <f>IF(AR45&lt;&gt;""," -R","")</f>
        <v/>
      </c>
      <c r="AT44" s="12">
        <f>IF(AT45&lt;&gt;""," -R","")</f>
        <v/>
      </c>
      <c r="AV44" s="12">
        <f>IF(AV45&lt;&gt;""," -R","")</f>
        <v/>
      </c>
      <c r="AX44" s="12">
        <f>IF(AX45&lt;&gt;""," -R","")</f>
        <v/>
      </c>
      <c r="AZ44" s="12">
        <f>IF(AZ45&lt;&gt;""," -R","")</f>
        <v/>
      </c>
      <c r="BB44" s="12">
        <f>IF(BB45&lt;&gt;""," -R","")</f>
        <v/>
      </c>
      <c r="BD44" s="12">
        <f>IF(BD45&lt;&gt;""," -R","")</f>
        <v/>
      </c>
      <c r="BF44" s="12">
        <f>IF(BF45&lt;&gt;""," -R","")</f>
        <v/>
      </c>
      <c r="BH44" s="12">
        <f>IF(BH45&lt;&gt;""," -R","")</f>
        <v/>
      </c>
      <c r="BJ44" s="12">
        <f>IF(BJ45&lt;&gt;""," -R","")</f>
        <v/>
      </c>
    </row>
    <row r="45">
      <c r="M45" s="12" t="n">
        <v>1.18</v>
      </c>
      <c r="N45" s="12">
        <f>IFERROR(VLOOKUP(M45,'CRUCE RIESGOS'!$C$9:$D$50,2,FALSE),"")</f>
        <v/>
      </c>
      <c r="O45" s="12" t="n">
        <v>2.18</v>
      </c>
      <c r="P45" s="12">
        <f>IFERROR(VLOOKUP(O45,'CRUCE RIESGOS'!$C$9:$D$50,2,FALSE),"")</f>
        <v/>
      </c>
      <c r="Q45" s="12" t="n">
        <v>3.18</v>
      </c>
      <c r="R45" s="12">
        <f>IFERROR(VLOOKUP(Q45,'CRUCE RIESGOS'!$C$9:$D$50,2,FALSE),"")</f>
        <v/>
      </c>
      <c r="S45" s="12" t="n">
        <v>4.18</v>
      </c>
      <c r="T45" s="12">
        <f>IFERROR(VLOOKUP(S45,'CRUCE RIESGOS'!$C$9:$D$50,2,FALSE),"")</f>
        <v/>
      </c>
      <c r="U45" s="12" t="n">
        <v>5.18</v>
      </c>
      <c r="V45" s="12">
        <f>IFERROR(VLOOKUP(U45,'CRUCE RIESGOS'!$C$9:$D$50,2,FALSE),"")</f>
        <v/>
      </c>
      <c r="W45" s="12" t="n">
        <v>6.18</v>
      </c>
      <c r="X45" s="12">
        <f>IFERROR(VLOOKUP(W45,'CRUCE RIESGOS'!$C$9:$D$50,2,FALSE),"")</f>
        <v/>
      </c>
      <c r="Y45" s="12" t="n">
        <v>7.18</v>
      </c>
      <c r="Z45" s="12">
        <f>IFERROR(VLOOKUP(Y45,'CRUCE RIESGOS'!$C$9:$D$50,2,FALSE),"")</f>
        <v/>
      </c>
      <c r="AA45" s="12" t="n">
        <v>8.18</v>
      </c>
      <c r="AB45" s="12">
        <f>IFERROR(VLOOKUP(AA45,'CRUCE RIESGOS'!$C$9:$D$50,2,FALSE),"")</f>
        <v/>
      </c>
      <c r="AC45" s="12" t="n">
        <v>9.18</v>
      </c>
      <c r="AD45" s="12">
        <f>IFERROR(VLOOKUP(AC45,'CRUCE RIESGOS'!$C$9:$D$50,2,FALSE),"")</f>
        <v/>
      </c>
      <c r="AE45" s="12" t="n">
        <v>10.18</v>
      </c>
      <c r="AF45" s="12">
        <f>IFERROR(VLOOKUP(AE45,'CRUCE RIESGOS'!$C$9:$D$50,2,FALSE),"")</f>
        <v/>
      </c>
      <c r="AG45" s="12" t="n">
        <v>11.18</v>
      </c>
      <c r="AH45" s="12">
        <f>IFERROR(VLOOKUP(AG45,'CRUCE RIESGOS'!$C$9:$D$50,2,FALSE),"")</f>
        <v/>
      </c>
      <c r="AI45" s="12" t="n">
        <v>12.18</v>
      </c>
      <c r="AJ45" s="12">
        <f>IFERROR(VLOOKUP(AI45,'CRUCE RIESGOS'!$C$9:$D$50,2,FALSE),"")</f>
        <v/>
      </c>
      <c r="AK45" s="12" t="n">
        <v>13.18</v>
      </c>
      <c r="AL45" s="12">
        <f>IFERROR(VLOOKUP(AK45,'CRUCE RIESGOS'!$C$9:$D$50,2,FALSE),"")</f>
        <v/>
      </c>
      <c r="AM45" s="12" t="n">
        <v>14.18</v>
      </c>
      <c r="AN45" s="12">
        <f>IFERROR(VLOOKUP(AM45,'CRUCE RIESGOS'!$C$9:$D$50,2,FALSE),"")</f>
        <v/>
      </c>
      <c r="AO45" s="12" t="n">
        <v>15.18</v>
      </c>
      <c r="AP45" s="12">
        <f>IFERROR(VLOOKUP(AO45,'CRUCE RIESGOS'!$C$9:$D$50,2,FALSE),"")</f>
        <v/>
      </c>
      <c r="AQ45" s="12" t="n">
        <v>16.18</v>
      </c>
      <c r="AR45" s="12">
        <f>IFERROR(VLOOKUP(AQ45,'CRUCE RIESGOS'!$C$9:$D$50,2,FALSE),"")</f>
        <v/>
      </c>
      <c r="AS45" s="12" t="n">
        <v>17.18</v>
      </c>
      <c r="AT45" s="12">
        <f>IFERROR(VLOOKUP(AS45,'CRUCE RIESGOS'!$C$9:$D$50,2,FALSE),"")</f>
        <v/>
      </c>
      <c r="AU45" s="12" t="n">
        <v>18.18</v>
      </c>
      <c r="AV45" s="12">
        <f>IFERROR(VLOOKUP(AU45,'CRUCE RIESGOS'!$C$9:$D$50,2,FALSE),"")</f>
        <v/>
      </c>
      <c r="AW45" s="12" t="n">
        <v>19.18</v>
      </c>
      <c r="AX45" s="12">
        <f>IFERROR(VLOOKUP(AW45,'CRUCE RIESGOS'!$C$9:$D$50,2,FALSE),"")</f>
        <v/>
      </c>
      <c r="AY45" s="12" t="n">
        <v>20.18</v>
      </c>
      <c r="AZ45" s="12">
        <f>IFERROR(VLOOKUP(AY45,'CRUCE RIESGOS'!$C$9:$D$50,2,FALSE),"")</f>
        <v/>
      </c>
      <c r="BA45" s="12" t="n">
        <v>21.18</v>
      </c>
      <c r="BB45" s="12">
        <f>IFERROR(VLOOKUP(BA45,'CRUCE RIESGOS'!$C$9:$D$50,2,FALSE),"")</f>
        <v/>
      </c>
      <c r="BC45" s="12" t="n">
        <v>22.18</v>
      </c>
      <c r="BD45" s="12">
        <f>IFERROR(VLOOKUP(BC45,'CRUCE RIESGOS'!$C$9:$D$50,2,FALSE),"")</f>
        <v/>
      </c>
      <c r="BE45" s="12" t="n">
        <v>23.18</v>
      </c>
      <c r="BF45" s="12">
        <f>IFERROR(VLOOKUP(BE45,'CRUCE RIESGOS'!$C$9:$D$50,2,FALSE),"")</f>
        <v/>
      </c>
      <c r="BG45" s="12" t="n">
        <v>24.18</v>
      </c>
      <c r="BH45" s="12">
        <f>IFERROR(VLOOKUP(BG45,'CRUCE RIESGOS'!$C$9:$D$50,2,FALSE),"")</f>
        <v/>
      </c>
      <c r="BI45" s="12" t="n">
        <v>25.18</v>
      </c>
      <c r="BJ45" s="12">
        <f>IFERROR(VLOOKUP(BI45,'CRUCE RIESGOS'!$C$9:$D$50,2,FALSE),"")</f>
        <v/>
      </c>
    </row>
    <row r="46">
      <c r="N46" s="12">
        <f>IF(N47&lt;&gt;""," -R","")</f>
        <v/>
      </c>
      <c r="P46" s="12">
        <f>IF(P47&lt;&gt;""," -R","")</f>
        <v/>
      </c>
      <c r="R46" s="12">
        <f>IF(R47&lt;&gt;""," -R","")</f>
        <v/>
      </c>
      <c r="T46" s="12">
        <f>IF(T47&lt;&gt;""," -R","")</f>
        <v/>
      </c>
      <c r="V46" s="12">
        <f>IF(V47&lt;&gt;""," -R","")</f>
        <v/>
      </c>
      <c r="X46" s="12">
        <f>IF(X47&lt;&gt;""," -R","")</f>
        <v/>
      </c>
      <c r="Z46" s="12">
        <f>IF(Z47&lt;&gt;""," -R","")</f>
        <v/>
      </c>
      <c r="AB46" s="12">
        <f>IF(AB47&lt;&gt;""," -R","")</f>
        <v/>
      </c>
      <c r="AD46" s="12">
        <f>IF(AD47&lt;&gt;""," -R","")</f>
        <v/>
      </c>
      <c r="AF46" s="12">
        <f>IF(AF47&lt;&gt;""," -R","")</f>
        <v/>
      </c>
      <c r="AH46" s="12">
        <f>IF(AH47&lt;&gt;""," -R","")</f>
        <v/>
      </c>
      <c r="AJ46" s="12">
        <f>IF(AJ47&lt;&gt;""," -R","")</f>
        <v/>
      </c>
      <c r="AL46" s="12">
        <f>IF(AL47&lt;&gt;""," -R","")</f>
        <v/>
      </c>
      <c r="AN46" s="12">
        <f>IF(AN47&lt;&gt;""," -R","")</f>
        <v/>
      </c>
      <c r="AP46" s="12">
        <f>IF(AP47&lt;&gt;""," -R","")</f>
        <v/>
      </c>
      <c r="AR46" s="12">
        <f>IF(AR47&lt;&gt;""," -R","")</f>
        <v/>
      </c>
      <c r="AT46" s="12">
        <f>IF(AT47&lt;&gt;""," -R","")</f>
        <v/>
      </c>
      <c r="AV46" s="12">
        <f>IF(AV47&lt;&gt;""," -R","")</f>
        <v/>
      </c>
      <c r="AX46" s="12">
        <f>IF(AX47&lt;&gt;""," -R","")</f>
        <v/>
      </c>
      <c r="AZ46" s="12">
        <f>IF(AZ47&lt;&gt;""," -R","")</f>
        <v/>
      </c>
      <c r="BB46" s="12">
        <f>IF(BB47&lt;&gt;""," -R","")</f>
        <v/>
      </c>
      <c r="BD46" s="12">
        <f>IF(BD47&lt;&gt;""," -R","")</f>
        <v/>
      </c>
      <c r="BF46" s="12">
        <f>IF(BF47&lt;&gt;""," -R","")</f>
        <v/>
      </c>
      <c r="BH46" s="12">
        <f>IF(BH47&lt;&gt;""," -R","")</f>
        <v/>
      </c>
      <c r="BJ46" s="12">
        <f>IF(BJ47&lt;&gt;""," -R","")</f>
        <v/>
      </c>
    </row>
    <row r="47">
      <c r="M47" s="12" t="n">
        <v>1.19</v>
      </c>
      <c r="N47" s="12">
        <f>IFERROR(VLOOKUP(M47,'CRUCE RIESGOS'!$C$9:$D$50,2,FALSE),"")</f>
        <v/>
      </c>
      <c r="O47" s="12" t="n">
        <v>2.19</v>
      </c>
      <c r="P47" s="12">
        <f>IFERROR(VLOOKUP(O47,'CRUCE RIESGOS'!$C$9:$D$50,2,FALSE),"")</f>
        <v/>
      </c>
      <c r="Q47" s="12" t="n">
        <v>3.19</v>
      </c>
      <c r="R47" s="12">
        <f>IFERROR(VLOOKUP(Q47,'CRUCE RIESGOS'!$C$9:$D$50,2,FALSE),"")</f>
        <v/>
      </c>
      <c r="S47" s="12" t="n">
        <v>4.19</v>
      </c>
      <c r="T47" s="12">
        <f>IFERROR(VLOOKUP(S47,'CRUCE RIESGOS'!$C$9:$D$50,2,FALSE),"")</f>
        <v/>
      </c>
      <c r="U47" s="12" t="n">
        <v>5.19</v>
      </c>
      <c r="V47" s="12">
        <f>IFERROR(VLOOKUP(U47,'CRUCE RIESGOS'!$C$9:$D$50,2,FALSE),"")</f>
        <v/>
      </c>
      <c r="W47" s="12" t="n">
        <v>6.19</v>
      </c>
      <c r="X47" s="12">
        <f>IFERROR(VLOOKUP(W47,'CRUCE RIESGOS'!$C$9:$D$50,2,FALSE),"")</f>
        <v/>
      </c>
      <c r="Y47" s="12" t="n">
        <v>7.19</v>
      </c>
      <c r="Z47" s="12">
        <f>IFERROR(VLOOKUP(Y47,'CRUCE RIESGOS'!$C$9:$D$50,2,FALSE),"")</f>
        <v/>
      </c>
      <c r="AA47" s="12" t="n">
        <v>8.19</v>
      </c>
      <c r="AB47" s="12">
        <f>IFERROR(VLOOKUP(AA47,'CRUCE RIESGOS'!$C$9:$D$50,2,FALSE),"")</f>
        <v/>
      </c>
      <c r="AC47" s="12" t="n">
        <v>9.19</v>
      </c>
      <c r="AD47" s="12">
        <f>IFERROR(VLOOKUP(AC47,'CRUCE RIESGOS'!$C$9:$D$50,2,FALSE),"")</f>
        <v/>
      </c>
      <c r="AE47" s="12" t="n">
        <v>10.19</v>
      </c>
      <c r="AF47" s="12">
        <f>IFERROR(VLOOKUP(AE47,'CRUCE RIESGOS'!$C$9:$D$50,2,FALSE),"")</f>
        <v/>
      </c>
      <c r="AG47" s="12" t="n">
        <v>11.19</v>
      </c>
      <c r="AH47" s="12">
        <f>IFERROR(VLOOKUP(AG47,'CRUCE RIESGOS'!$C$9:$D$50,2,FALSE),"")</f>
        <v/>
      </c>
      <c r="AI47" s="12" t="n">
        <v>12.19</v>
      </c>
      <c r="AJ47" s="12">
        <f>IFERROR(VLOOKUP(AI47,'CRUCE RIESGOS'!$C$9:$D$50,2,FALSE),"")</f>
        <v/>
      </c>
      <c r="AK47" s="12" t="n">
        <v>13.19</v>
      </c>
      <c r="AL47" s="12">
        <f>IFERROR(VLOOKUP(AK47,'CRUCE RIESGOS'!$C$9:$D$50,2,FALSE),"")</f>
        <v/>
      </c>
      <c r="AM47" s="12" t="n">
        <v>14.19</v>
      </c>
      <c r="AN47" s="12">
        <f>IFERROR(VLOOKUP(AM47,'CRUCE RIESGOS'!$C$9:$D$50,2,FALSE),"")</f>
        <v/>
      </c>
      <c r="AO47" s="12" t="n">
        <v>15.19</v>
      </c>
      <c r="AP47" s="12">
        <f>IFERROR(VLOOKUP(AO47,'CRUCE RIESGOS'!$C$9:$D$50,2,FALSE),"")</f>
        <v/>
      </c>
      <c r="AQ47" s="12" t="n">
        <v>16.19</v>
      </c>
      <c r="AR47" s="12">
        <f>IFERROR(VLOOKUP(AQ47,'CRUCE RIESGOS'!$C$9:$D$50,2,FALSE),"")</f>
        <v/>
      </c>
      <c r="AS47" s="12" t="n">
        <v>17.19</v>
      </c>
      <c r="AT47" s="12">
        <f>IFERROR(VLOOKUP(AS47,'CRUCE RIESGOS'!$C$9:$D$50,2,FALSE),"")</f>
        <v/>
      </c>
      <c r="AU47" s="12" t="n">
        <v>18.19</v>
      </c>
      <c r="AV47" s="12">
        <f>IFERROR(VLOOKUP(AU47,'CRUCE RIESGOS'!$C$9:$D$50,2,FALSE),"")</f>
        <v/>
      </c>
      <c r="AW47" s="12" t="n">
        <v>19.19</v>
      </c>
      <c r="AX47" s="12">
        <f>IFERROR(VLOOKUP(AW47,'CRUCE RIESGOS'!$C$9:$D$50,2,FALSE),"")</f>
        <v/>
      </c>
      <c r="AY47" s="12" t="n">
        <v>20.19</v>
      </c>
      <c r="AZ47" s="12">
        <f>IFERROR(VLOOKUP(AY47,'CRUCE RIESGOS'!$C$9:$D$50,2,FALSE),"")</f>
        <v/>
      </c>
      <c r="BA47" s="12" t="n">
        <v>21.19</v>
      </c>
      <c r="BB47" s="12">
        <f>IFERROR(VLOOKUP(BA47,'CRUCE RIESGOS'!$C$9:$D$50,2,FALSE),"")</f>
        <v/>
      </c>
      <c r="BC47" s="12" t="n">
        <v>22.19</v>
      </c>
      <c r="BD47" s="12">
        <f>IFERROR(VLOOKUP(BC47,'CRUCE RIESGOS'!$C$9:$D$50,2,FALSE),"")</f>
        <v/>
      </c>
      <c r="BE47" s="12" t="n">
        <v>23.19</v>
      </c>
      <c r="BF47" s="12">
        <f>IFERROR(VLOOKUP(BE47,'CRUCE RIESGOS'!$C$9:$D$50,2,FALSE),"")</f>
        <v/>
      </c>
      <c r="BG47" s="12" t="n">
        <v>24.19</v>
      </c>
      <c r="BH47" s="12">
        <f>IFERROR(VLOOKUP(BG47,'CRUCE RIESGOS'!$C$9:$D$50,2,FALSE),"")</f>
        <v/>
      </c>
      <c r="BI47" s="12" t="n">
        <v>25.19</v>
      </c>
      <c r="BJ47" s="12">
        <f>IFERROR(VLOOKUP(BI47,'CRUCE RIESGOS'!$C$9:$D$50,2,FALSE),"")</f>
        <v/>
      </c>
    </row>
    <row r="48">
      <c r="N48" s="12">
        <f>IF(N49&lt;&gt;""," -R","")</f>
        <v/>
      </c>
      <c r="P48" s="12">
        <f>IF(P49&lt;&gt;""," -R","")</f>
        <v/>
      </c>
      <c r="R48" s="12">
        <f>IF(R49&lt;&gt;""," -R","")</f>
        <v/>
      </c>
      <c r="T48" s="12">
        <f>IF(T49&lt;&gt;""," -R","")</f>
        <v/>
      </c>
      <c r="V48" s="12">
        <f>IF(V49&lt;&gt;""," -R","")</f>
        <v/>
      </c>
      <c r="X48" s="12">
        <f>IF(X49&lt;&gt;""," -R","")</f>
        <v/>
      </c>
      <c r="Z48" s="12">
        <f>IF(Z49&lt;&gt;""," -R","")</f>
        <v/>
      </c>
      <c r="AB48" s="12">
        <f>IF(AB49&lt;&gt;""," -R","")</f>
        <v/>
      </c>
      <c r="AD48" s="12">
        <f>IF(AD49&lt;&gt;""," -R","")</f>
        <v/>
      </c>
      <c r="AF48" s="12">
        <f>IF(AF49&lt;&gt;""," -R","")</f>
        <v/>
      </c>
      <c r="AH48" s="12">
        <f>IF(AH49&lt;&gt;""," -R","")</f>
        <v/>
      </c>
      <c r="AJ48" s="12">
        <f>IF(AJ49&lt;&gt;""," -R","")</f>
        <v/>
      </c>
      <c r="AL48" s="12">
        <f>IF(AL49&lt;&gt;""," -R","")</f>
        <v/>
      </c>
      <c r="AN48" s="12">
        <f>IF(AN49&lt;&gt;""," -R","")</f>
        <v/>
      </c>
      <c r="AP48" s="12">
        <f>IF(AP49&lt;&gt;""," -R","")</f>
        <v/>
      </c>
      <c r="AR48" s="12">
        <f>IF(AR49&lt;&gt;""," -R","")</f>
        <v/>
      </c>
      <c r="AT48" s="12">
        <f>IF(AT49&lt;&gt;""," -R","")</f>
        <v/>
      </c>
      <c r="AV48" s="12">
        <f>IF(AV49&lt;&gt;""," -R","")</f>
        <v/>
      </c>
      <c r="AX48" s="12">
        <f>IF(AX49&lt;&gt;""," -R","")</f>
        <v/>
      </c>
      <c r="AZ48" s="12">
        <f>IF(AZ49&lt;&gt;""," -R","")</f>
        <v/>
      </c>
      <c r="BB48" s="12">
        <f>IF(BB49&lt;&gt;""," -R","")</f>
        <v/>
      </c>
      <c r="BD48" s="12">
        <f>IF(BD49&lt;&gt;""," -R","")</f>
        <v/>
      </c>
      <c r="BF48" s="12">
        <f>IF(BF49&lt;&gt;""," -R","")</f>
        <v/>
      </c>
      <c r="BH48" s="12">
        <f>IF(BH49&lt;&gt;""," -R","")</f>
        <v/>
      </c>
      <c r="BJ48" s="12">
        <f>IF(BJ49&lt;&gt;""," -R","")</f>
        <v/>
      </c>
    </row>
    <row r="49">
      <c r="M49" s="12" t="n">
        <v>1.2</v>
      </c>
      <c r="N49" s="12">
        <f>IFERROR(VLOOKUP(M49,'CRUCE RIESGOS'!$C$9:$D$50,2,FALSE),"")</f>
        <v/>
      </c>
      <c r="O49" s="12" t="n">
        <v>2.2</v>
      </c>
      <c r="P49" s="12">
        <f>IFERROR(VLOOKUP(O49,'CRUCE RIESGOS'!$C$9:$D$50,2,FALSE),"")</f>
        <v/>
      </c>
      <c r="Q49" s="12" t="n">
        <v>3.2</v>
      </c>
      <c r="R49" s="12">
        <f>IFERROR(VLOOKUP(Q49,'CRUCE RIESGOS'!$C$9:$D$50,2,FALSE),"")</f>
        <v/>
      </c>
      <c r="S49" s="12" t="n">
        <v>4.2</v>
      </c>
      <c r="T49" s="12">
        <f>IFERROR(VLOOKUP(S49,'CRUCE RIESGOS'!$C$9:$D$50,2,FALSE),"")</f>
        <v/>
      </c>
      <c r="U49" s="12" t="n">
        <v>5.2</v>
      </c>
      <c r="V49" s="12">
        <f>IFERROR(VLOOKUP(U49,'CRUCE RIESGOS'!$C$9:$D$50,2,FALSE),"")</f>
        <v/>
      </c>
      <c r="W49" s="12" t="n">
        <v>6.2</v>
      </c>
      <c r="X49" s="12">
        <f>IFERROR(VLOOKUP(W49,'CRUCE RIESGOS'!$C$9:$D$50,2,FALSE),"")</f>
        <v/>
      </c>
      <c r="Y49" s="12" t="n">
        <v>7.2</v>
      </c>
      <c r="Z49" s="12">
        <f>IFERROR(VLOOKUP(Y49,'CRUCE RIESGOS'!$C$9:$D$50,2,FALSE),"")</f>
        <v/>
      </c>
      <c r="AA49" s="12" t="n">
        <v>8.199999999999999</v>
      </c>
      <c r="AB49" s="12">
        <f>IFERROR(VLOOKUP(AA49,'CRUCE RIESGOS'!$C$9:$D$50,2,FALSE),"")</f>
        <v/>
      </c>
      <c r="AC49" s="12" t="n">
        <v>9.199999999999999</v>
      </c>
      <c r="AD49" s="12">
        <f>IFERROR(VLOOKUP(AC49,'CRUCE RIESGOS'!$C$9:$D$50,2,FALSE),"")</f>
        <v/>
      </c>
      <c r="AE49" s="12" t="n">
        <v>10.2</v>
      </c>
      <c r="AF49" s="12">
        <f>IFERROR(VLOOKUP(AE49,'CRUCE RIESGOS'!$C$9:$D$50,2,FALSE),"")</f>
        <v/>
      </c>
      <c r="AG49" s="12" t="n">
        <v>11.2</v>
      </c>
      <c r="AH49" s="12">
        <f>IFERROR(VLOOKUP(AG49,'CRUCE RIESGOS'!$C$9:$D$50,2,FALSE),"")</f>
        <v/>
      </c>
      <c r="AI49" s="12" t="n">
        <v>12.2</v>
      </c>
      <c r="AJ49" s="12">
        <f>IFERROR(VLOOKUP(AI49,'CRUCE RIESGOS'!$C$9:$D$50,2,FALSE),"")</f>
        <v/>
      </c>
      <c r="AK49" s="12" t="n">
        <v>13.2</v>
      </c>
      <c r="AL49" s="12">
        <f>IFERROR(VLOOKUP(AK49,'CRUCE RIESGOS'!$C$9:$D$50,2,FALSE),"")</f>
        <v/>
      </c>
      <c r="AM49" s="12" t="n">
        <v>14.2</v>
      </c>
      <c r="AN49" s="12">
        <f>IFERROR(VLOOKUP(AM49,'CRUCE RIESGOS'!$C$9:$D$50,2,FALSE),"")</f>
        <v/>
      </c>
      <c r="AO49" s="12" t="n">
        <v>15.2</v>
      </c>
      <c r="AP49" s="12">
        <f>IFERROR(VLOOKUP(AO49,'CRUCE RIESGOS'!$C$9:$D$50,2,FALSE),"")</f>
        <v/>
      </c>
      <c r="AQ49" s="12" t="n">
        <v>16.2</v>
      </c>
      <c r="AR49" s="12">
        <f>IFERROR(VLOOKUP(AQ49,'CRUCE RIESGOS'!$C$9:$D$50,2,FALSE),"")</f>
        <v/>
      </c>
      <c r="AS49" s="12" t="n">
        <v>17.2</v>
      </c>
      <c r="AT49" s="12">
        <f>IFERROR(VLOOKUP(AS49,'CRUCE RIESGOS'!$C$9:$D$50,2,FALSE),"")</f>
        <v/>
      </c>
      <c r="AU49" s="12" t="n">
        <v>18.2</v>
      </c>
      <c r="AV49" s="12">
        <f>IFERROR(VLOOKUP(AU49,'CRUCE RIESGOS'!$C$9:$D$50,2,FALSE),"")</f>
        <v/>
      </c>
      <c r="AW49" s="12" t="n">
        <v>19.2</v>
      </c>
      <c r="AX49" s="12">
        <f>IFERROR(VLOOKUP(AW49,'CRUCE RIESGOS'!$C$9:$D$50,2,FALSE),"")</f>
        <v/>
      </c>
      <c r="AY49" s="12" t="n">
        <v>20.2</v>
      </c>
      <c r="AZ49" s="12">
        <f>IFERROR(VLOOKUP(AY49,'CRUCE RIESGOS'!$C$9:$D$50,2,FALSE),"")</f>
        <v/>
      </c>
      <c r="BA49" s="12" t="n">
        <v>21.2</v>
      </c>
      <c r="BB49" s="12">
        <f>IFERROR(VLOOKUP(BA49,'CRUCE RIESGOS'!$C$9:$D$50,2,FALSE),"")</f>
        <v/>
      </c>
      <c r="BC49" s="12" t="n">
        <v>22.2</v>
      </c>
      <c r="BD49" s="12">
        <f>IFERROR(VLOOKUP(BC49,'CRUCE RIESGOS'!$C$9:$D$50,2,FALSE),"")</f>
        <v/>
      </c>
      <c r="BE49" s="12" t="n">
        <v>23.2</v>
      </c>
      <c r="BF49" s="12">
        <f>IFERROR(VLOOKUP(BE49,'CRUCE RIESGOS'!$C$9:$D$50,2,FALSE),"")</f>
        <v/>
      </c>
      <c r="BG49" s="12" t="n">
        <v>24.2</v>
      </c>
      <c r="BH49" s="12">
        <f>IFERROR(VLOOKUP(BG49,'CRUCE RIESGOS'!$C$9:$D$50,2,FALSE),"")</f>
        <v/>
      </c>
      <c r="BI49" s="12" t="n">
        <v>25.2</v>
      </c>
      <c r="BJ49" s="12">
        <f>IFERROR(VLOOKUP(BI49,'CRUCE RIESGOS'!$C$9:$D$50,2,FALSE),"")</f>
        <v/>
      </c>
    </row>
    <row r="50">
      <c r="N50" s="12">
        <f>IF(N51&lt;&gt;""," -R","")</f>
        <v/>
      </c>
      <c r="P50" s="12">
        <f>IF(P51&lt;&gt;""," -R","")</f>
        <v/>
      </c>
      <c r="R50" s="12">
        <f>IF(R51&lt;&gt;""," -R","")</f>
        <v/>
      </c>
      <c r="T50" s="12">
        <f>IF(T51&lt;&gt;""," -R","")</f>
        <v/>
      </c>
      <c r="V50" s="12">
        <f>IF(V51&lt;&gt;""," -R","")</f>
        <v/>
      </c>
      <c r="X50" s="12">
        <f>IF(X51&lt;&gt;""," -R","")</f>
        <v/>
      </c>
      <c r="Z50" s="12">
        <f>IF(Z51&lt;&gt;""," -R","")</f>
        <v/>
      </c>
      <c r="AB50" s="12">
        <f>IF(AB51&lt;&gt;""," -R","")</f>
        <v/>
      </c>
      <c r="AD50" s="12">
        <f>IF(AD51&lt;&gt;""," -R","")</f>
        <v/>
      </c>
      <c r="AF50" s="12">
        <f>IF(AF51&lt;&gt;""," -R","")</f>
        <v/>
      </c>
      <c r="AH50" s="12">
        <f>IF(AH51&lt;&gt;""," -R","")</f>
        <v/>
      </c>
      <c r="AJ50" s="12">
        <f>IF(AJ51&lt;&gt;""," -R","")</f>
        <v/>
      </c>
      <c r="AL50" s="12">
        <f>IF(AL51&lt;&gt;""," -R","")</f>
        <v/>
      </c>
      <c r="AN50" s="12">
        <f>IF(AN51&lt;&gt;""," -R","")</f>
        <v/>
      </c>
      <c r="AP50" s="12">
        <f>IF(AP51&lt;&gt;""," -R","")</f>
        <v/>
      </c>
      <c r="AR50" s="12">
        <f>IF(AR51&lt;&gt;""," -R","")</f>
        <v/>
      </c>
      <c r="AT50" s="12">
        <f>IF(AT51&lt;&gt;""," -R","")</f>
        <v/>
      </c>
      <c r="AV50" s="12">
        <f>IF(AV51&lt;&gt;""," -R","")</f>
        <v/>
      </c>
      <c r="AX50" s="12">
        <f>IF(AX51&lt;&gt;""," -R","")</f>
        <v/>
      </c>
      <c r="AZ50" s="12">
        <f>IF(AZ51&lt;&gt;""," -R","")</f>
        <v/>
      </c>
      <c r="BB50" s="12">
        <f>IF(BB51&lt;&gt;""," -R","")</f>
        <v/>
      </c>
      <c r="BD50" s="12">
        <f>IF(BD51&lt;&gt;""," -R","")</f>
        <v/>
      </c>
      <c r="BF50" s="12">
        <f>IF(BF51&lt;&gt;""," -R","")</f>
        <v/>
      </c>
      <c r="BH50" s="12">
        <f>IF(BH51&lt;&gt;""," -R","")</f>
        <v/>
      </c>
      <c r="BJ50" s="12">
        <f>IF(BJ51&lt;&gt;""," -R","")</f>
        <v/>
      </c>
    </row>
    <row r="51">
      <c r="M51" s="12" t="n">
        <v>1.21</v>
      </c>
      <c r="N51" s="12">
        <f>IFERROR(VLOOKUP(M51,'CRUCE RIESGOS'!$C$9:$D$50,2,FALSE),"")</f>
        <v/>
      </c>
      <c r="O51" s="12" t="n">
        <v>2.21</v>
      </c>
      <c r="P51" s="12">
        <f>IFERROR(VLOOKUP(O51,'CRUCE RIESGOS'!$C$9:$D$50,2,FALSE),"")</f>
        <v/>
      </c>
      <c r="Q51" s="12" t="n">
        <v>3.21</v>
      </c>
      <c r="R51" s="12">
        <f>IFERROR(VLOOKUP(Q51,'CRUCE RIESGOS'!$C$9:$D$50,2,FALSE),"")</f>
        <v/>
      </c>
      <c r="S51" s="12" t="n">
        <v>4.21</v>
      </c>
      <c r="T51" s="12">
        <f>IFERROR(VLOOKUP(S51,'CRUCE RIESGOS'!$C$9:$D$50,2,FALSE),"")</f>
        <v/>
      </c>
      <c r="U51" s="12" t="n">
        <v>5.21</v>
      </c>
      <c r="V51" s="12">
        <f>IFERROR(VLOOKUP(U51,'CRUCE RIESGOS'!$C$9:$D$50,2,FALSE),"")</f>
        <v/>
      </c>
      <c r="W51" s="12" t="n">
        <v>6.21</v>
      </c>
      <c r="X51" s="12">
        <f>IFERROR(VLOOKUP(W51,'CRUCE RIESGOS'!$C$9:$D$50,2,FALSE),"")</f>
        <v/>
      </c>
      <c r="Y51" s="12" t="n">
        <v>7.21</v>
      </c>
      <c r="Z51" s="12">
        <f>IFERROR(VLOOKUP(Y51,'CRUCE RIESGOS'!$C$9:$D$50,2,FALSE),"")</f>
        <v/>
      </c>
      <c r="AA51" s="12" t="n">
        <v>8.210000000000001</v>
      </c>
      <c r="AB51" s="12">
        <f>IFERROR(VLOOKUP(AA51,'CRUCE RIESGOS'!$C$9:$D$50,2,FALSE),"")</f>
        <v/>
      </c>
      <c r="AC51" s="12" t="n">
        <v>9.210000000000001</v>
      </c>
      <c r="AD51" s="12">
        <f>IFERROR(VLOOKUP(AC51,'CRUCE RIESGOS'!$C$9:$D$50,2,FALSE),"")</f>
        <v/>
      </c>
      <c r="AE51" s="12" t="n">
        <v>10.21</v>
      </c>
      <c r="AF51" s="12">
        <f>IFERROR(VLOOKUP(AE51,'CRUCE RIESGOS'!$C$9:$D$50,2,FALSE),"")</f>
        <v/>
      </c>
      <c r="AG51" s="12" t="n">
        <v>11.21</v>
      </c>
      <c r="AH51" s="12">
        <f>IFERROR(VLOOKUP(AG51,'CRUCE RIESGOS'!$C$9:$D$50,2,FALSE),"")</f>
        <v/>
      </c>
      <c r="AI51" s="12" t="n">
        <v>12.21</v>
      </c>
      <c r="AJ51" s="12">
        <f>IFERROR(VLOOKUP(AI51,'CRUCE RIESGOS'!$C$9:$D$50,2,FALSE),"")</f>
        <v/>
      </c>
      <c r="AK51" s="12" t="n">
        <v>13.21</v>
      </c>
      <c r="AL51" s="12">
        <f>IFERROR(VLOOKUP(AK51,'CRUCE RIESGOS'!$C$9:$D$50,2,FALSE),"")</f>
        <v/>
      </c>
      <c r="AM51" s="12" t="n">
        <v>14.21</v>
      </c>
      <c r="AN51" s="12">
        <f>IFERROR(VLOOKUP(AM51,'CRUCE RIESGOS'!$C$9:$D$50,2,FALSE),"")</f>
        <v/>
      </c>
      <c r="AO51" s="12" t="n">
        <v>15.21</v>
      </c>
      <c r="AP51" s="12">
        <f>IFERROR(VLOOKUP(AO51,'CRUCE RIESGOS'!$C$9:$D$50,2,FALSE),"")</f>
        <v/>
      </c>
      <c r="AQ51" s="12" t="n">
        <v>16.21</v>
      </c>
      <c r="AR51" s="12">
        <f>IFERROR(VLOOKUP(AQ51,'CRUCE RIESGOS'!$C$9:$D$50,2,FALSE),"")</f>
        <v/>
      </c>
      <c r="AS51" s="12" t="n">
        <v>17.21</v>
      </c>
      <c r="AT51" s="12">
        <f>IFERROR(VLOOKUP(AS51,'CRUCE RIESGOS'!$C$9:$D$50,2,FALSE),"")</f>
        <v/>
      </c>
      <c r="AU51" s="12" t="n">
        <v>18.21</v>
      </c>
      <c r="AV51" s="12">
        <f>IFERROR(VLOOKUP(AU51,'CRUCE RIESGOS'!$C$9:$D$50,2,FALSE),"")</f>
        <v/>
      </c>
      <c r="AW51" s="12" t="n">
        <v>19.21</v>
      </c>
      <c r="AX51" s="12">
        <f>IFERROR(VLOOKUP(AW51,'CRUCE RIESGOS'!$C$9:$D$50,2,FALSE),"")</f>
        <v/>
      </c>
      <c r="AY51" s="12" t="n">
        <v>20.21</v>
      </c>
      <c r="AZ51" s="12">
        <f>IFERROR(VLOOKUP(AY51,'CRUCE RIESGOS'!$C$9:$D$50,2,FALSE),"")</f>
        <v/>
      </c>
      <c r="BA51" s="12" t="n">
        <v>21.21</v>
      </c>
      <c r="BB51" s="12">
        <f>IFERROR(VLOOKUP(BA51,'CRUCE RIESGOS'!$C$9:$D$50,2,FALSE),"")</f>
        <v/>
      </c>
      <c r="BC51" s="12" t="n">
        <v>22.21</v>
      </c>
      <c r="BD51" s="12">
        <f>IFERROR(VLOOKUP(BC51,'CRUCE RIESGOS'!$C$9:$D$50,2,FALSE),"")</f>
        <v/>
      </c>
      <c r="BE51" s="12" t="n">
        <v>23.21</v>
      </c>
      <c r="BF51" s="12">
        <f>IFERROR(VLOOKUP(BE51,'CRUCE RIESGOS'!$C$9:$D$50,2,FALSE),"")</f>
        <v/>
      </c>
      <c r="BG51" s="12" t="n">
        <v>24.21</v>
      </c>
      <c r="BH51" s="12">
        <f>IFERROR(VLOOKUP(BG51,'CRUCE RIESGOS'!$C$9:$D$50,2,FALSE),"")</f>
        <v/>
      </c>
      <c r="BI51" s="12" t="n">
        <v>25.21</v>
      </c>
      <c r="BJ51" s="12">
        <f>IFERROR(VLOOKUP(BI51,'CRUCE RIESGOS'!$C$9:$D$50,2,FALSE),"")</f>
        <v/>
      </c>
    </row>
    <row r="52">
      <c r="N52" s="12">
        <f>IF(N53&lt;&gt;""," -R","")</f>
        <v/>
      </c>
      <c r="P52" s="12">
        <f>IF(P53&lt;&gt;""," -R","")</f>
        <v/>
      </c>
      <c r="R52" s="12">
        <f>IF(R53&lt;&gt;""," -R","")</f>
        <v/>
      </c>
      <c r="T52" s="12">
        <f>IF(T53&lt;&gt;""," -R","")</f>
        <v/>
      </c>
      <c r="V52" s="12">
        <f>IF(V53&lt;&gt;""," -R","")</f>
        <v/>
      </c>
      <c r="X52" s="12">
        <f>IF(X53&lt;&gt;""," -R","")</f>
        <v/>
      </c>
      <c r="Z52" s="12">
        <f>IF(Z53&lt;&gt;""," -R","")</f>
        <v/>
      </c>
      <c r="AB52" s="12">
        <f>IF(AB53&lt;&gt;""," -R","")</f>
        <v/>
      </c>
      <c r="AD52" s="12">
        <f>IF(AD53&lt;&gt;""," -R","")</f>
        <v/>
      </c>
      <c r="AF52" s="12">
        <f>IF(AF53&lt;&gt;""," -R","")</f>
        <v/>
      </c>
      <c r="AH52" s="12">
        <f>IF(AH53&lt;&gt;""," -R","")</f>
        <v/>
      </c>
      <c r="AJ52" s="12">
        <f>IF(AJ53&lt;&gt;""," -R","")</f>
        <v/>
      </c>
      <c r="AL52" s="12">
        <f>IF(AL53&lt;&gt;""," -R","")</f>
        <v/>
      </c>
      <c r="AN52" s="12">
        <f>IF(AN53&lt;&gt;""," -R","")</f>
        <v/>
      </c>
      <c r="AP52" s="12">
        <f>IF(AP53&lt;&gt;""," -R","")</f>
        <v/>
      </c>
      <c r="AR52" s="12">
        <f>IF(AR53&lt;&gt;""," -R","")</f>
        <v/>
      </c>
      <c r="AT52" s="12">
        <f>IF(AT53&lt;&gt;""," -R","")</f>
        <v/>
      </c>
      <c r="AV52" s="12">
        <f>IF(AV53&lt;&gt;""," -R","")</f>
        <v/>
      </c>
      <c r="AX52" s="12">
        <f>IF(AX53&lt;&gt;""," -R","")</f>
        <v/>
      </c>
      <c r="AZ52" s="12">
        <f>IF(AZ53&lt;&gt;""," -R","")</f>
        <v/>
      </c>
      <c r="BB52" s="12">
        <f>IF(BB53&lt;&gt;""," -R","")</f>
        <v/>
      </c>
      <c r="BD52" s="12">
        <f>IF(BD53&lt;&gt;""," -R","")</f>
        <v/>
      </c>
      <c r="BF52" s="12">
        <f>IF(BF53&lt;&gt;""," -R","")</f>
        <v/>
      </c>
      <c r="BH52" s="12">
        <f>IF(BH53&lt;&gt;""," -R","")</f>
        <v/>
      </c>
      <c r="BJ52" s="12">
        <f>IF(BJ53&lt;&gt;""," -R","")</f>
        <v/>
      </c>
    </row>
    <row r="53">
      <c r="M53" s="12" t="n">
        <v>1.22</v>
      </c>
      <c r="N53" s="12">
        <f>IFERROR(VLOOKUP(M53,'CRUCE RIESGOS'!$C$9:$D$50,2,FALSE),"")</f>
        <v/>
      </c>
      <c r="O53" s="12" t="n">
        <v>2.22</v>
      </c>
      <c r="P53" s="12">
        <f>IFERROR(VLOOKUP(O53,'CRUCE RIESGOS'!$C$9:$D$50,2,FALSE),"")</f>
        <v/>
      </c>
      <c r="Q53" s="12" t="n">
        <v>3.22</v>
      </c>
      <c r="R53" s="12">
        <f>IFERROR(VLOOKUP(Q53,'CRUCE RIESGOS'!$C$9:$D$50,2,FALSE),"")</f>
        <v/>
      </c>
      <c r="S53" s="12" t="n">
        <v>4.22</v>
      </c>
      <c r="T53" s="12">
        <f>IFERROR(VLOOKUP(S53,'CRUCE RIESGOS'!$C$9:$D$50,2,FALSE),"")</f>
        <v/>
      </c>
      <c r="U53" s="12" t="n">
        <v>5.22</v>
      </c>
      <c r="V53" s="12">
        <f>IFERROR(VLOOKUP(U53,'CRUCE RIESGOS'!$C$9:$D$50,2,FALSE),"")</f>
        <v/>
      </c>
      <c r="W53" s="12" t="n">
        <v>6.22</v>
      </c>
      <c r="X53" s="12">
        <f>IFERROR(VLOOKUP(W53,'CRUCE RIESGOS'!$C$9:$D$50,2,FALSE),"")</f>
        <v/>
      </c>
      <c r="Y53" s="12" t="n">
        <v>7.22</v>
      </c>
      <c r="Z53" s="12">
        <f>IFERROR(VLOOKUP(Y53,'CRUCE RIESGOS'!$C$9:$D$50,2,FALSE),"")</f>
        <v/>
      </c>
      <c r="AA53" s="12" t="n">
        <v>8.220000000000001</v>
      </c>
      <c r="AB53" s="12">
        <f>IFERROR(VLOOKUP(AA53,'CRUCE RIESGOS'!$C$9:$D$50,2,FALSE),"")</f>
        <v/>
      </c>
      <c r="AC53" s="12" t="n">
        <v>9.220000000000001</v>
      </c>
      <c r="AD53" s="12">
        <f>IFERROR(VLOOKUP(AC53,'CRUCE RIESGOS'!$C$9:$D$50,2,FALSE),"")</f>
        <v/>
      </c>
      <c r="AE53" s="12" t="n">
        <v>10.22</v>
      </c>
      <c r="AF53" s="12">
        <f>IFERROR(VLOOKUP(AE53,'CRUCE RIESGOS'!$C$9:$D$50,2,FALSE),"")</f>
        <v/>
      </c>
      <c r="AG53" s="12" t="n">
        <v>11.22</v>
      </c>
      <c r="AH53" s="12">
        <f>IFERROR(VLOOKUP(AG53,'CRUCE RIESGOS'!$C$9:$D$50,2,FALSE),"")</f>
        <v/>
      </c>
      <c r="AI53" s="12" t="n">
        <v>12.22</v>
      </c>
      <c r="AJ53" s="12">
        <f>IFERROR(VLOOKUP(AI53,'CRUCE RIESGOS'!$C$9:$D$50,2,FALSE),"")</f>
        <v/>
      </c>
      <c r="AK53" s="12" t="n">
        <v>13.22</v>
      </c>
      <c r="AL53" s="12">
        <f>IFERROR(VLOOKUP(AK53,'CRUCE RIESGOS'!$C$9:$D$50,2,FALSE),"")</f>
        <v/>
      </c>
      <c r="AM53" s="12" t="n">
        <v>14.22</v>
      </c>
      <c r="AN53" s="12">
        <f>IFERROR(VLOOKUP(AM53,'CRUCE RIESGOS'!$C$9:$D$50,2,FALSE),"")</f>
        <v/>
      </c>
      <c r="AO53" s="12" t="n">
        <v>15.22</v>
      </c>
      <c r="AP53" s="12">
        <f>IFERROR(VLOOKUP(AO53,'CRUCE RIESGOS'!$C$9:$D$50,2,FALSE),"")</f>
        <v/>
      </c>
      <c r="AQ53" s="12" t="n">
        <v>16.22</v>
      </c>
      <c r="AR53" s="12">
        <f>IFERROR(VLOOKUP(AQ53,'CRUCE RIESGOS'!$C$9:$D$50,2,FALSE),"")</f>
        <v/>
      </c>
      <c r="AS53" s="12" t="n">
        <v>17.22</v>
      </c>
      <c r="AT53" s="12">
        <f>IFERROR(VLOOKUP(AS53,'CRUCE RIESGOS'!$C$9:$D$50,2,FALSE),"")</f>
        <v/>
      </c>
      <c r="AU53" s="12" t="n">
        <v>18.22</v>
      </c>
      <c r="AV53" s="12">
        <f>IFERROR(VLOOKUP(AU53,'CRUCE RIESGOS'!$C$9:$D$50,2,FALSE),"")</f>
        <v/>
      </c>
      <c r="AW53" s="12" t="n">
        <v>19.22</v>
      </c>
      <c r="AX53" s="12">
        <f>IFERROR(VLOOKUP(AW53,'CRUCE RIESGOS'!$C$9:$D$50,2,FALSE),"")</f>
        <v/>
      </c>
      <c r="AY53" s="12" t="n">
        <v>20.22</v>
      </c>
      <c r="AZ53" s="12">
        <f>IFERROR(VLOOKUP(AY53,'CRUCE RIESGOS'!$C$9:$D$50,2,FALSE),"")</f>
        <v/>
      </c>
      <c r="BA53" s="12" t="n">
        <v>21.22</v>
      </c>
      <c r="BB53" s="12">
        <f>IFERROR(VLOOKUP(BA53,'CRUCE RIESGOS'!$C$9:$D$50,2,FALSE),"")</f>
        <v/>
      </c>
      <c r="BC53" s="12" t="n">
        <v>22.22</v>
      </c>
      <c r="BD53" s="12">
        <f>IFERROR(VLOOKUP(BC53,'CRUCE RIESGOS'!$C$9:$D$50,2,FALSE),"")</f>
        <v/>
      </c>
      <c r="BE53" s="12" t="n">
        <v>23.22</v>
      </c>
      <c r="BF53" s="12">
        <f>IFERROR(VLOOKUP(BE53,'CRUCE RIESGOS'!$C$9:$D$50,2,FALSE),"")</f>
        <v/>
      </c>
      <c r="BG53" s="12" t="n">
        <v>24.22</v>
      </c>
      <c r="BH53" s="12">
        <f>IFERROR(VLOOKUP(BG53,'CRUCE RIESGOS'!$C$9:$D$50,2,FALSE),"")</f>
        <v/>
      </c>
      <c r="BI53" s="12" t="n">
        <v>25.22</v>
      </c>
      <c r="BJ53" s="12">
        <f>IFERROR(VLOOKUP(BI53,'CRUCE RIESGOS'!$C$9:$D$50,2,FALSE),"")</f>
        <v/>
      </c>
    </row>
    <row r="54">
      <c r="N54" s="12">
        <f>IF(N55&lt;&gt;""," -R","")</f>
        <v/>
      </c>
      <c r="P54" s="12">
        <f>IF(P55&lt;&gt;""," -R","")</f>
        <v/>
      </c>
      <c r="R54" s="12">
        <f>IF(R55&lt;&gt;""," -R","")</f>
        <v/>
      </c>
      <c r="T54" s="12">
        <f>IF(T55&lt;&gt;""," -R","")</f>
        <v/>
      </c>
      <c r="V54" s="12">
        <f>IF(V55&lt;&gt;""," -R","")</f>
        <v/>
      </c>
      <c r="X54" s="12">
        <f>IF(X55&lt;&gt;""," -R","")</f>
        <v/>
      </c>
      <c r="Z54" s="12">
        <f>IF(Z55&lt;&gt;""," -R","")</f>
        <v/>
      </c>
      <c r="AB54" s="12">
        <f>IF(AB55&lt;&gt;""," -R","")</f>
        <v/>
      </c>
      <c r="AD54" s="12">
        <f>IF(AD55&lt;&gt;""," -R","")</f>
        <v/>
      </c>
      <c r="AF54" s="12">
        <f>IF(AF55&lt;&gt;""," -R","")</f>
        <v/>
      </c>
      <c r="AH54" s="12">
        <f>IF(AH55&lt;&gt;""," -R","")</f>
        <v/>
      </c>
      <c r="AJ54" s="12">
        <f>IF(AJ55&lt;&gt;""," -R","")</f>
        <v/>
      </c>
      <c r="AL54" s="12">
        <f>IF(AL55&lt;&gt;""," -R","")</f>
        <v/>
      </c>
      <c r="AN54" s="12">
        <f>IF(AN55&lt;&gt;""," -R","")</f>
        <v/>
      </c>
      <c r="AP54" s="12">
        <f>IF(AP55&lt;&gt;""," -R","")</f>
        <v/>
      </c>
      <c r="AR54" s="12">
        <f>IF(AR55&lt;&gt;""," -R","")</f>
        <v/>
      </c>
      <c r="AT54" s="12">
        <f>IF(AT55&lt;&gt;""," -R","")</f>
        <v/>
      </c>
      <c r="AV54" s="12">
        <f>IF(AV55&lt;&gt;""," -R","")</f>
        <v/>
      </c>
      <c r="AX54" s="12">
        <f>IF(AX55&lt;&gt;""," -R","")</f>
        <v/>
      </c>
      <c r="AZ54" s="12">
        <f>IF(AZ55&lt;&gt;""," -R","")</f>
        <v/>
      </c>
      <c r="BB54" s="12">
        <f>IF(BB55&lt;&gt;""," -R","")</f>
        <v/>
      </c>
      <c r="BD54" s="12">
        <f>IF(BD55&lt;&gt;""," -R","")</f>
        <v/>
      </c>
      <c r="BF54" s="12">
        <f>IF(BF55&lt;&gt;""," -R","")</f>
        <v/>
      </c>
      <c r="BH54" s="12">
        <f>IF(BH55&lt;&gt;""," -R","")</f>
        <v/>
      </c>
      <c r="BJ54" s="12">
        <f>IF(BJ55&lt;&gt;""," -R","")</f>
        <v/>
      </c>
    </row>
    <row r="55">
      <c r="M55" s="12" t="n">
        <v>1.23</v>
      </c>
      <c r="N55" s="12">
        <f>IFERROR(VLOOKUP(M55,'CRUCE RIESGOS'!$C$9:$D$50,2,FALSE),"")</f>
        <v/>
      </c>
      <c r="O55" s="12" t="n">
        <v>2.23</v>
      </c>
      <c r="P55" s="12">
        <f>IFERROR(VLOOKUP(O55,'CRUCE RIESGOS'!$C$9:$D$50,2,FALSE),"")</f>
        <v/>
      </c>
      <c r="Q55" s="12" t="n">
        <v>3.23</v>
      </c>
      <c r="R55" s="12">
        <f>IFERROR(VLOOKUP(Q55,'CRUCE RIESGOS'!$C$9:$D$50,2,FALSE),"")</f>
        <v/>
      </c>
      <c r="S55" s="12" t="n">
        <v>4.23</v>
      </c>
      <c r="T55" s="12">
        <f>IFERROR(VLOOKUP(S55,'CRUCE RIESGOS'!$C$9:$D$50,2,FALSE),"")</f>
        <v/>
      </c>
      <c r="U55" s="12" t="n">
        <v>5.23</v>
      </c>
      <c r="V55" s="12">
        <f>IFERROR(VLOOKUP(U55,'CRUCE RIESGOS'!$C$9:$D$50,2,FALSE),"")</f>
        <v/>
      </c>
      <c r="W55" s="12" t="n">
        <v>6.23</v>
      </c>
      <c r="X55" s="12">
        <f>IFERROR(VLOOKUP(W55,'CRUCE RIESGOS'!$C$9:$D$50,2,FALSE),"")</f>
        <v/>
      </c>
      <c r="Y55" s="12" t="n">
        <v>7.23</v>
      </c>
      <c r="Z55" s="12">
        <f>IFERROR(VLOOKUP(Y55,'CRUCE RIESGOS'!$C$9:$D$50,2,FALSE),"")</f>
        <v/>
      </c>
      <c r="AA55" s="12" t="n">
        <v>8.23</v>
      </c>
      <c r="AB55" s="12">
        <f>IFERROR(VLOOKUP(AA55,'CRUCE RIESGOS'!$C$9:$D$50,2,FALSE),"")</f>
        <v/>
      </c>
      <c r="AC55" s="12" t="n">
        <v>9.23</v>
      </c>
      <c r="AD55" s="12">
        <f>IFERROR(VLOOKUP(AC55,'CRUCE RIESGOS'!$C$9:$D$50,2,FALSE),"")</f>
        <v/>
      </c>
      <c r="AE55" s="12" t="n">
        <v>10.23</v>
      </c>
      <c r="AF55" s="12">
        <f>IFERROR(VLOOKUP(AE55,'CRUCE RIESGOS'!$C$9:$D$50,2,FALSE),"")</f>
        <v/>
      </c>
      <c r="AG55" s="12" t="n">
        <v>11.23</v>
      </c>
      <c r="AH55" s="12">
        <f>IFERROR(VLOOKUP(AG55,'CRUCE RIESGOS'!$C$9:$D$50,2,FALSE),"")</f>
        <v/>
      </c>
      <c r="AI55" s="12" t="n">
        <v>12.23</v>
      </c>
      <c r="AJ55" s="12">
        <f>IFERROR(VLOOKUP(AI55,'CRUCE RIESGOS'!$C$9:$D$50,2,FALSE),"")</f>
        <v/>
      </c>
      <c r="AK55" s="12" t="n">
        <v>13.23</v>
      </c>
      <c r="AL55" s="12">
        <f>IFERROR(VLOOKUP(AK55,'CRUCE RIESGOS'!$C$9:$D$50,2,FALSE),"")</f>
        <v/>
      </c>
      <c r="AM55" s="12" t="n">
        <v>14.23</v>
      </c>
      <c r="AN55" s="12">
        <f>IFERROR(VLOOKUP(AM55,'CRUCE RIESGOS'!$C$9:$D$50,2,FALSE),"")</f>
        <v/>
      </c>
      <c r="AO55" s="12" t="n">
        <v>15.23</v>
      </c>
      <c r="AP55" s="12">
        <f>IFERROR(VLOOKUP(AO55,'CRUCE RIESGOS'!$C$9:$D$50,2,FALSE),"")</f>
        <v/>
      </c>
      <c r="AQ55" s="12" t="n">
        <v>16.23</v>
      </c>
      <c r="AR55" s="12">
        <f>IFERROR(VLOOKUP(AQ55,'CRUCE RIESGOS'!$C$9:$D$50,2,FALSE),"")</f>
        <v/>
      </c>
      <c r="AS55" s="12" t="n">
        <v>17.23</v>
      </c>
      <c r="AT55" s="12">
        <f>IFERROR(VLOOKUP(AS55,'CRUCE RIESGOS'!$C$9:$D$50,2,FALSE),"")</f>
        <v/>
      </c>
      <c r="AU55" s="12" t="n">
        <v>18.23</v>
      </c>
      <c r="AV55" s="12">
        <f>IFERROR(VLOOKUP(AU55,'CRUCE RIESGOS'!$C$9:$D$50,2,FALSE),"")</f>
        <v/>
      </c>
      <c r="AW55" s="12" t="n">
        <v>19.23</v>
      </c>
      <c r="AX55" s="12">
        <f>IFERROR(VLOOKUP(AW55,'CRUCE RIESGOS'!$C$9:$D$50,2,FALSE),"")</f>
        <v/>
      </c>
      <c r="AY55" s="12" t="n">
        <v>20.23</v>
      </c>
      <c r="AZ55" s="12">
        <f>IFERROR(VLOOKUP(AY55,'CRUCE RIESGOS'!$C$9:$D$50,2,FALSE),"")</f>
        <v/>
      </c>
      <c r="BA55" s="12" t="n">
        <v>21.23</v>
      </c>
      <c r="BB55" s="12">
        <f>IFERROR(VLOOKUP(BA55,'CRUCE RIESGOS'!$C$9:$D$50,2,FALSE),"")</f>
        <v/>
      </c>
      <c r="BC55" s="12" t="n">
        <v>22.23</v>
      </c>
      <c r="BD55" s="12">
        <f>IFERROR(VLOOKUP(BC55,'CRUCE RIESGOS'!$C$9:$D$50,2,FALSE),"")</f>
        <v/>
      </c>
      <c r="BE55" s="12" t="n">
        <v>23.23</v>
      </c>
      <c r="BF55" s="12">
        <f>IFERROR(VLOOKUP(BE55,'CRUCE RIESGOS'!$C$9:$D$50,2,FALSE),"")</f>
        <v/>
      </c>
      <c r="BG55" s="12" t="n">
        <v>24.23</v>
      </c>
      <c r="BH55" s="12">
        <f>IFERROR(VLOOKUP(BG55,'CRUCE RIESGOS'!$C$9:$D$50,2,FALSE),"")</f>
        <v/>
      </c>
      <c r="BI55" s="12" t="n">
        <v>25.23</v>
      </c>
      <c r="BJ55" s="12">
        <f>IFERROR(VLOOKUP(BI55,'CRUCE RIESGOS'!$C$9:$D$50,2,FALSE),"")</f>
        <v/>
      </c>
    </row>
    <row r="56">
      <c r="N56" s="12">
        <f>IF(N57&lt;&gt;""," -R","")</f>
        <v/>
      </c>
      <c r="P56" s="12">
        <f>IF(P57&lt;&gt;""," -R","")</f>
        <v/>
      </c>
      <c r="R56" s="12">
        <f>IF(R57&lt;&gt;""," -R","")</f>
        <v/>
      </c>
      <c r="T56" s="12">
        <f>IF(T57&lt;&gt;""," -R","")</f>
        <v/>
      </c>
      <c r="V56" s="12">
        <f>IF(V57&lt;&gt;""," -R","")</f>
        <v/>
      </c>
      <c r="X56" s="12">
        <f>IF(X57&lt;&gt;""," -R","")</f>
        <v/>
      </c>
      <c r="Z56" s="12">
        <f>IF(Z57&lt;&gt;""," -R","")</f>
        <v/>
      </c>
      <c r="AB56" s="12">
        <f>IF(AB57&lt;&gt;""," -R","")</f>
        <v/>
      </c>
      <c r="AD56" s="12">
        <f>IF(AD57&lt;&gt;""," -R","")</f>
        <v/>
      </c>
      <c r="AF56" s="12">
        <f>IF(AF57&lt;&gt;""," -R","")</f>
        <v/>
      </c>
      <c r="AH56" s="12">
        <f>IF(AH57&lt;&gt;""," -R","")</f>
        <v/>
      </c>
      <c r="AJ56" s="12">
        <f>IF(AJ57&lt;&gt;""," -R","")</f>
        <v/>
      </c>
      <c r="AL56" s="12">
        <f>IF(AL57&lt;&gt;""," -R","")</f>
        <v/>
      </c>
      <c r="AN56" s="12">
        <f>IF(AN57&lt;&gt;""," -R","")</f>
        <v/>
      </c>
      <c r="AP56" s="12">
        <f>IF(AP57&lt;&gt;""," -R","")</f>
        <v/>
      </c>
      <c r="AR56" s="12">
        <f>IF(AR57&lt;&gt;""," -R","")</f>
        <v/>
      </c>
      <c r="AT56" s="12">
        <f>IF(AT57&lt;&gt;""," -R","")</f>
        <v/>
      </c>
      <c r="AV56" s="12">
        <f>IF(AV57&lt;&gt;""," -R","")</f>
        <v/>
      </c>
      <c r="AX56" s="12">
        <f>IF(AX57&lt;&gt;""," -R","")</f>
        <v/>
      </c>
      <c r="AZ56" s="12">
        <f>IF(AZ57&lt;&gt;""," -R","")</f>
        <v/>
      </c>
      <c r="BB56" s="12">
        <f>IF(BB57&lt;&gt;""," -R","")</f>
        <v/>
      </c>
      <c r="BD56" s="12">
        <f>IF(BD57&lt;&gt;""," -R","")</f>
        <v/>
      </c>
      <c r="BF56" s="12">
        <f>IF(BF57&lt;&gt;""," -R","")</f>
        <v/>
      </c>
      <c r="BH56" s="12">
        <f>IF(BH57&lt;&gt;""," -R","")</f>
        <v/>
      </c>
      <c r="BJ56" s="12">
        <f>IF(BJ57&lt;&gt;""," -R","")</f>
        <v/>
      </c>
    </row>
    <row r="57">
      <c r="M57" s="12" t="n">
        <v>1.24</v>
      </c>
      <c r="N57" s="12">
        <f>IFERROR(VLOOKUP(M57,'CRUCE RIESGOS'!$C$9:$D$50,2,FALSE),"")</f>
        <v/>
      </c>
      <c r="O57" s="12" t="n">
        <v>2.24</v>
      </c>
      <c r="P57" s="12">
        <f>IFERROR(VLOOKUP(O57,'CRUCE RIESGOS'!$C$9:$D$50,2,FALSE),"")</f>
        <v/>
      </c>
      <c r="Q57" s="12" t="n">
        <v>3.24</v>
      </c>
      <c r="R57" s="12">
        <f>IFERROR(VLOOKUP(Q57,'CRUCE RIESGOS'!$C$9:$D$50,2,FALSE),"")</f>
        <v/>
      </c>
      <c r="S57" s="12" t="n">
        <v>4.24</v>
      </c>
      <c r="T57" s="12">
        <f>IFERROR(VLOOKUP(S57,'CRUCE RIESGOS'!$C$9:$D$50,2,FALSE),"")</f>
        <v/>
      </c>
      <c r="U57" s="12" t="n">
        <v>5.24</v>
      </c>
      <c r="V57" s="12">
        <f>IFERROR(VLOOKUP(U57,'CRUCE RIESGOS'!$C$9:$D$50,2,FALSE),"")</f>
        <v/>
      </c>
      <c r="W57" s="12" t="n">
        <v>6.24</v>
      </c>
      <c r="X57" s="12">
        <f>IFERROR(VLOOKUP(W57,'CRUCE RIESGOS'!$C$9:$D$50,2,FALSE),"")</f>
        <v/>
      </c>
      <c r="Y57" s="12" t="n">
        <v>7.24</v>
      </c>
      <c r="Z57" s="12">
        <f>IFERROR(VLOOKUP(Y57,'CRUCE RIESGOS'!$C$9:$D$50,2,FALSE),"")</f>
        <v/>
      </c>
      <c r="AA57" s="12" t="n">
        <v>8.24</v>
      </c>
      <c r="AB57" s="12">
        <f>IFERROR(VLOOKUP(AA57,'CRUCE RIESGOS'!$C$9:$D$50,2,FALSE),"")</f>
        <v/>
      </c>
      <c r="AC57" s="12" t="n">
        <v>9.24</v>
      </c>
      <c r="AD57" s="12">
        <f>IFERROR(VLOOKUP(AC57,'CRUCE RIESGOS'!$C$9:$D$50,2,FALSE),"")</f>
        <v/>
      </c>
      <c r="AE57" s="12" t="n">
        <v>10.24</v>
      </c>
      <c r="AF57" s="12">
        <f>IFERROR(VLOOKUP(AE57,'CRUCE RIESGOS'!$C$9:$D$50,2,FALSE),"")</f>
        <v/>
      </c>
      <c r="AG57" s="12" t="n">
        <v>11.24</v>
      </c>
      <c r="AH57" s="12">
        <f>IFERROR(VLOOKUP(AG57,'CRUCE RIESGOS'!$C$9:$D$50,2,FALSE),"")</f>
        <v/>
      </c>
      <c r="AI57" s="12" t="n">
        <v>12.24</v>
      </c>
      <c r="AJ57" s="12">
        <f>IFERROR(VLOOKUP(AI57,'CRUCE RIESGOS'!$C$9:$D$50,2,FALSE),"")</f>
        <v/>
      </c>
      <c r="AK57" s="12" t="n">
        <v>13.24</v>
      </c>
      <c r="AL57" s="12">
        <f>IFERROR(VLOOKUP(AK57,'CRUCE RIESGOS'!$C$9:$D$50,2,FALSE),"")</f>
        <v/>
      </c>
      <c r="AM57" s="12" t="n">
        <v>14.24</v>
      </c>
      <c r="AN57" s="12">
        <f>IFERROR(VLOOKUP(AM57,'CRUCE RIESGOS'!$C$9:$D$50,2,FALSE),"")</f>
        <v/>
      </c>
      <c r="AO57" s="12" t="n">
        <v>15.24</v>
      </c>
      <c r="AP57" s="12">
        <f>IFERROR(VLOOKUP(AO57,'CRUCE RIESGOS'!$C$9:$D$50,2,FALSE),"")</f>
        <v/>
      </c>
      <c r="AQ57" s="12" t="n">
        <v>16.24</v>
      </c>
      <c r="AR57" s="12">
        <f>IFERROR(VLOOKUP(AQ57,'CRUCE RIESGOS'!$C$9:$D$50,2,FALSE),"")</f>
        <v/>
      </c>
      <c r="AS57" s="12" t="n">
        <v>17.24</v>
      </c>
      <c r="AT57" s="12">
        <f>IFERROR(VLOOKUP(AS57,'CRUCE RIESGOS'!$C$9:$D$50,2,FALSE),"")</f>
        <v/>
      </c>
      <c r="AU57" s="12" t="n">
        <v>18.24</v>
      </c>
      <c r="AV57" s="12">
        <f>IFERROR(VLOOKUP(AU57,'CRUCE RIESGOS'!$C$9:$D$50,2,FALSE),"")</f>
        <v/>
      </c>
      <c r="AW57" s="12" t="n">
        <v>19.24</v>
      </c>
      <c r="AX57" s="12">
        <f>IFERROR(VLOOKUP(AW57,'CRUCE RIESGOS'!$C$9:$D$50,2,FALSE),"")</f>
        <v/>
      </c>
      <c r="AY57" s="12" t="n">
        <v>20.24</v>
      </c>
      <c r="AZ57" s="12">
        <f>IFERROR(VLOOKUP(AY57,'CRUCE RIESGOS'!$C$9:$D$50,2,FALSE),"")</f>
        <v/>
      </c>
      <c r="BA57" s="12" t="n">
        <v>21.24</v>
      </c>
      <c r="BB57" s="12">
        <f>IFERROR(VLOOKUP(BA57,'CRUCE RIESGOS'!$C$9:$D$50,2,FALSE),"")</f>
        <v/>
      </c>
      <c r="BC57" s="12" t="n">
        <v>22.24</v>
      </c>
      <c r="BD57" s="12">
        <f>IFERROR(VLOOKUP(BC57,'CRUCE RIESGOS'!$C$9:$D$50,2,FALSE),"")</f>
        <v/>
      </c>
      <c r="BE57" s="12" t="n">
        <v>23.24</v>
      </c>
      <c r="BF57" s="12">
        <f>IFERROR(VLOOKUP(BE57,'CRUCE RIESGOS'!$C$9:$D$50,2,FALSE),"")</f>
        <v/>
      </c>
      <c r="BG57" s="12" t="n">
        <v>24.24</v>
      </c>
      <c r="BH57" s="12">
        <f>IFERROR(VLOOKUP(BG57,'CRUCE RIESGOS'!$C$9:$D$50,2,FALSE),"")</f>
        <v/>
      </c>
      <c r="BI57" s="12" t="n">
        <v>25.24</v>
      </c>
      <c r="BJ57" s="12">
        <f>IFERROR(VLOOKUP(BI57,'CRUCE RIESGOS'!$C$9:$D$50,2,FALSE),"")</f>
        <v/>
      </c>
    </row>
    <row r="58">
      <c r="N58" s="12">
        <f>IF(N59&lt;&gt;""," -R","")</f>
        <v/>
      </c>
      <c r="P58" s="12">
        <f>IF(P59&lt;&gt;""," -R","")</f>
        <v/>
      </c>
      <c r="R58" s="12">
        <f>IF(R59&lt;&gt;""," -R","")</f>
        <v/>
      </c>
      <c r="T58" s="12">
        <f>IF(T59&lt;&gt;""," -R","")</f>
        <v/>
      </c>
      <c r="V58" s="12">
        <f>IF(V59&lt;&gt;""," -R","")</f>
        <v/>
      </c>
      <c r="X58" s="12">
        <f>IF(X59&lt;&gt;""," -R","")</f>
        <v/>
      </c>
      <c r="Z58" s="12">
        <f>IF(Z59&lt;&gt;""," -R","")</f>
        <v/>
      </c>
      <c r="AB58" s="12">
        <f>IF(AB59&lt;&gt;""," -R","")</f>
        <v/>
      </c>
      <c r="AD58" s="12">
        <f>IF(AD59&lt;&gt;""," -R","")</f>
        <v/>
      </c>
      <c r="AF58" s="12">
        <f>IF(AF59&lt;&gt;""," -R","")</f>
        <v/>
      </c>
      <c r="AH58" s="12">
        <f>IF(AH59&lt;&gt;""," -R","")</f>
        <v/>
      </c>
      <c r="AJ58" s="12">
        <f>IF(AJ59&lt;&gt;""," -R","")</f>
        <v/>
      </c>
      <c r="AL58" s="12">
        <f>IF(AL59&lt;&gt;""," -R","")</f>
        <v/>
      </c>
      <c r="AN58" s="12">
        <f>IF(AN59&lt;&gt;""," -R","")</f>
        <v/>
      </c>
      <c r="AP58" s="12">
        <f>IF(AP59&lt;&gt;""," -R","")</f>
        <v/>
      </c>
      <c r="AR58" s="12">
        <f>IF(AR59&lt;&gt;""," -R","")</f>
        <v/>
      </c>
      <c r="AT58" s="12">
        <f>IF(AT59&lt;&gt;""," -R","")</f>
        <v/>
      </c>
      <c r="AV58" s="12">
        <f>IF(AV59&lt;&gt;""," -R","")</f>
        <v/>
      </c>
      <c r="AX58" s="12">
        <f>IF(AX59&lt;&gt;""," -R","")</f>
        <v/>
      </c>
      <c r="AZ58" s="12">
        <f>IF(AZ59&lt;&gt;""," -R","")</f>
        <v/>
      </c>
      <c r="BB58" s="12">
        <f>IF(BB59&lt;&gt;""," -R","")</f>
        <v/>
      </c>
      <c r="BD58" s="12">
        <f>IF(BD59&lt;&gt;""," -R","")</f>
        <v/>
      </c>
      <c r="BF58" s="12">
        <f>IF(BF59&lt;&gt;""," -R","")</f>
        <v/>
      </c>
      <c r="BH58" s="12">
        <f>IF(BH59&lt;&gt;""," -R","")</f>
        <v/>
      </c>
      <c r="BJ58" s="12">
        <f>IF(BJ59&lt;&gt;""," -R","")</f>
        <v/>
      </c>
    </row>
    <row r="59">
      <c r="M59" s="12" t="n">
        <v>1.25</v>
      </c>
      <c r="N59" s="12">
        <f>IFERROR(VLOOKUP(M59,'CRUCE RIESGOS'!$C$9:$D$50,2,FALSE),"")</f>
        <v/>
      </c>
      <c r="O59" s="12" t="n">
        <v>2.25</v>
      </c>
      <c r="P59" s="12">
        <f>IFERROR(VLOOKUP(O59,'CRUCE RIESGOS'!$C$9:$D$50,2,FALSE),"")</f>
        <v/>
      </c>
      <c r="Q59" s="12" t="n">
        <v>3.25</v>
      </c>
      <c r="R59" s="12">
        <f>IFERROR(VLOOKUP(Q59,'CRUCE RIESGOS'!$C$9:$D$50,2,FALSE),"")</f>
        <v/>
      </c>
      <c r="S59" s="12" t="n">
        <v>4.25</v>
      </c>
      <c r="T59" s="12">
        <f>IFERROR(VLOOKUP(S59,'CRUCE RIESGOS'!$C$9:$D$50,2,FALSE),"")</f>
        <v/>
      </c>
      <c r="U59" s="12" t="n">
        <v>5.25</v>
      </c>
      <c r="V59" s="12">
        <f>IFERROR(VLOOKUP(U59,'CRUCE RIESGOS'!$C$9:$D$50,2,FALSE),"")</f>
        <v/>
      </c>
      <c r="W59" s="12" t="n">
        <v>6.25</v>
      </c>
      <c r="X59" s="12">
        <f>IFERROR(VLOOKUP(W59,'CRUCE RIESGOS'!$C$9:$D$50,2,FALSE),"")</f>
        <v/>
      </c>
      <c r="Y59" s="12" t="n">
        <v>7.25</v>
      </c>
      <c r="Z59" s="12">
        <f>IFERROR(VLOOKUP(Y59,'CRUCE RIESGOS'!$C$9:$D$50,2,FALSE),"")</f>
        <v/>
      </c>
      <c r="AA59" s="12" t="n">
        <v>8.25</v>
      </c>
      <c r="AB59" s="12">
        <f>IFERROR(VLOOKUP(AA59,'CRUCE RIESGOS'!$C$9:$D$50,2,FALSE),"")</f>
        <v/>
      </c>
      <c r="AC59" s="12" t="n">
        <v>9.25</v>
      </c>
      <c r="AD59" s="12">
        <f>IFERROR(VLOOKUP(AC59,'CRUCE RIESGOS'!$C$9:$D$50,2,FALSE),"")</f>
        <v/>
      </c>
      <c r="AE59" s="12" t="n">
        <v>10.25</v>
      </c>
      <c r="AF59" s="12">
        <f>IFERROR(VLOOKUP(AE59,'CRUCE RIESGOS'!$C$9:$D$50,2,FALSE),"")</f>
        <v/>
      </c>
      <c r="AG59" s="12" t="n">
        <v>11.25</v>
      </c>
      <c r="AH59" s="12">
        <f>IFERROR(VLOOKUP(AG59,'CRUCE RIESGOS'!$C$9:$D$50,2,FALSE),"")</f>
        <v/>
      </c>
      <c r="AI59" s="12" t="n">
        <v>12.25</v>
      </c>
      <c r="AJ59" s="12">
        <f>IFERROR(VLOOKUP(AI59,'CRUCE RIESGOS'!$C$9:$D$50,2,FALSE),"")</f>
        <v/>
      </c>
      <c r="AK59" s="12" t="n">
        <v>13.25</v>
      </c>
      <c r="AL59" s="12">
        <f>IFERROR(VLOOKUP(AK59,'CRUCE RIESGOS'!$C$9:$D$50,2,FALSE),"")</f>
        <v/>
      </c>
      <c r="AM59" s="12" t="n">
        <v>14.25</v>
      </c>
      <c r="AN59" s="12">
        <f>IFERROR(VLOOKUP(AM59,'CRUCE RIESGOS'!$C$9:$D$50,2,FALSE),"")</f>
        <v/>
      </c>
      <c r="AO59" s="12" t="n">
        <v>15.25</v>
      </c>
      <c r="AP59" s="12">
        <f>IFERROR(VLOOKUP(AO59,'CRUCE RIESGOS'!$C$9:$D$50,2,FALSE),"")</f>
        <v/>
      </c>
      <c r="AQ59" s="12" t="n">
        <v>16.25</v>
      </c>
      <c r="AR59" s="12">
        <f>IFERROR(VLOOKUP(AQ59,'CRUCE RIESGOS'!$C$9:$D$50,2,FALSE),"")</f>
        <v/>
      </c>
      <c r="AS59" s="12" t="n">
        <v>17.25</v>
      </c>
      <c r="AT59" s="12">
        <f>IFERROR(VLOOKUP(AS59,'CRUCE RIESGOS'!$C$9:$D$50,2,FALSE),"")</f>
        <v/>
      </c>
      <c r="AU59" s="12" t="n">
        <v>18.25</v>
      </c>
      <c r="AV59" s="12">
        <f>IFERROR(VLOOKUP(AU59,'CRUCE RIESGOS'!$C$9:$D$50,2,FALSE),"")</f>
        <v/>
      </c>
      <c r="AW59" s="12" t="n">
        <v>19.25</v>
      </c>
      <c r="AX59" s="12">
        <f>IFERROR(VLOOKUP(AW59,'CRUCE RIESGOS'!$C$9:$D$50,2,FALSE),"")</f>
        <v/>
      </c>
      <c r="AY59" s="12" t="n">
        <v>20.25</v>
      </c>
      <c r="AZ59" s="12">
        <f>IFERROR(VLOOKUP(AY59,'CRUCE RIESGOS'!$C$9:$D$50,2,FALSE),"")</f>
        <v/>
      </c>
      <c r="BA59" s="12" t="n">
        <v>21.25</v>
      </c>
      <c r="BB59" s="12">
        <f>IFERROR(VLOOKUP(BA59,'CRUCE RIESGOS'!$C$9:$D$50,2,FALSE),"")</f>
        <v/>
      </c>
      <c r="BC59" s="12" t="n">
        <v>22.25</v>
      </c>
      <c r="BD59" s="12">
        <f>IFERROR(VLOOKUP(BC59,'CRUCE RIESGOS'!$C$9:$D$50,2,FALSE),"")</f>
        <v/>
      </c>
      <c r="BE59" s="12" t="n">
        <v>23.25</v>
      </c>
      <c r="BF59" s="12">
        <f>IFERROR(VLOOKUP(BE59,'CRUCE RIESGOS'!$C$9:$D$50,2,FALSE),"")</f>
        <v/>
      </c>
      <c r="BG59" s="12" t="n">
        <v>24.25</v>
      </c>
      <c r="BH59" s="12">
        <f>IFERROR(VLOOKUP(BG59,'CRUCE RIESGOS'!$C$9:$D$50,2,FALSE),"")</f>
        <v/>
      </c>
      <c r="BI59" s="12" t="n">
        <v>25.25</v>
      </c>
      <c r="BJ59" s="12">
        <f>IFERROR(VLOOKUP(BI59,'CRUCE RIESGOS'!$C$9:$D$50,2,FALSE),"")</f>
        <v/>
      </c>
    </row>
    <row r="60">
      <c r="N60" s="12">
        <f>IF(N61&lt;&gt;""," -R","")</f>
        <v/>
      </c>
      <c r="P60" s="12">
        <f>IF(P61&lt;&gt;""," -R","")</f>
        <v/>
      </c>
      <c r="R60" s="12">
        <f>IF(R61&lt;&gt;""," -R","")</f>
        <v/>
      </c>
      <c r="T60" s="12">
        <f>IF(T61&lt;&gt;""," -R","")</f>
        <v/>
      </c>
      <c r="V60" s="12">
        <f>IF(V61&lt;&gt;""," -R","")</f>
        <v/>
      </c>
      <c r="X60" s="12">
        <f>IF(X61&lt;&gt;""," -R","")</f>
        <v/>
      </c>
      <c r="Z60" s="12">
        <f>IF(Z61&lt;&gt;""," -R","")</f>
        <v/>
      </c>
      <c r="AB60" s="12">
        <f>IF(AB61&lt;&gt;""," -R","")</f>
        <v/>
      </c>
      <c r="AD60" s="12">
        <f>IF(AD61&lt;&gt;""," -R","")</f>
        <v/>
      </c>
      <c r="AF60" s="12">
        <f>IF(AF61&lt;&gt;""," -R","")</f>
        <v/>
      </c>
      <c r="AH60" s="12">
        <f>IF(AH61&lt;&gt;""," -R","")</f>
        <v/>
      </c>
      <c r="AJ60" s="12">
        <f>IF(AJ61&lt;&gt;""," -R","")</f>
        <v/>
      </c>
      <c r="AL60" s="12">
        <f>IF(AL61&lt;&gt;""," -R","")</f>
        <v/>
      </c>
      <c r="AN60" s="12">
        <f>IF(AN61&lt;&gt;""," -R","")</f>
        <v/>
      </c>
      <c r="AP60" s="12">
        <f>IF(AP61&lt;&gt;""," -R","")</f>
        <v/>
      </c>
      <c r="AR60" s="12">
        <f>IF(AR61&lt;&gt;""," -R","")</f>
        <v/>
      </c>
      <c r="AT60" s="12">
        <f>IF(AT61&lt;&gt;""," -R","")</f>
        <v/>
      </c>
      <c r="AV60" s="12">
        <f>IF(AV61&lt;&gt;""," -R","")</f>
        <v/>
      </c>
      <c r="AX60" s="12">
        <f>IF(AX61&lt;&gt;""," -R","")</f>
        <v/>
      </c>
      <c r="AZ60" s="12">
        <f>IF(AZ61&lt;&gt;""," -R","")</f>
        <v/>
      </c>
      <c r="BB60" s="12">
        <f>IF(BB61&lt;&gt;""," -R","")</f>
        <v/>
      </c>
      <c r="BD60" s="12">
        <f>IF(BD61&lt;&gt;""," -R","")</f>
        <v/>
      </c>
      <c r="BF60" s="12">
        <f>IF(BF61&lt;&gt;""," -R","")</f>
        <v/>
      </c>
      <c r="BH60" s="12">
        <f>IF(BH61&lt;&gt;""," -R","")</f>
        <v/>
      </c>
      <c r="BJ60" s="12">
        <f>IF(BJ61&lt;&gt;""," -R","")</f>
        <v/>
      </c>
    </row>
    <row r="61">
      <c r="M61" s="12" t="n">
        <v>1.26</v>
      </c>
      <c r="N61" s="12">
        <f>IFERROR(VLOOKUP(M61,'CRUCE RIESGOS'!$C$9:$D$50,2,FALSE),"")</f>
        <v/>
      </c>
      <c r="O61" s="12" t="n">
        <v>2.26</v>
      </c>
      <c r="P61" s="12">
        <f>IFERROR(VLOOKUP(O61,'CRUCE RIESGOS'!$C$9:$D$50,2,FALSE),"")</f>
        <v/>
      </c>
      <c r="Q61" s="12" t="n">
        <v>3.26</v>
      </c>
      <c r="R61" s="12">
        <f>IFERROR(VLOOKUP(Q61,'CRUCE RIESGOS'!$C$9:$D$50,2,FALSE),"")</f>
        <v/>
      </c>
      <c r="S61" s="12" t="n">
        <v>4.26</v>
      </c>
      <c r="T61" s="12">
        <f>IFERROR(VLOOKUP(S61,'CRUCE RIESGOS'!$C$9:$D$50,2,FALSE),"")</f>
        <v/>
      </c>
      <c r="U61" s="12" t="n">
        <v>5.26</v>
      </c>
      <c r="V61" s="12">
        <f>IFERROR(VLOOKUP(U61,'CRUCE RIESGOS'!$C$9:$D$50,2,FALSE),"")</f>
        <v/>
      </c>
      <c r="W61" s="12" t="n">
        <v>6.26</v>
      </c>
      <c r="X61" s="12">
        <f>IFERROR(VLOOKUP(W61,'CRUCE RIESGOS'!$C$9:$D$50,2,FALSE),"")</f>
        <v/>
      </c>
      <c r="Y61" s="12" t="n">
        <v>7.26</v>
      </c>
      <c r="Z61" s="12">
        <f>IFERROR(VLOOKUP(Y61,'CRUCE RIESGOS'!$C$9:$D$50,2,FALSE),"")</f>
        <v/>
      </c>
      <c r="AA61" s="12" t="n">
        <v>8.26</v>
      </c>
      <c r="AB61" s="12">
        <f>IFERROR(VLOOKUP(AA61,'CRUCE RIESGOS'!$C$9:$D$50,2,FALSE),"")</f>
        <v/>
      </c>
      <c r="AC61" s="12" t="n">
        <v>9.26</v>
      </c>
      <c r="AD61" s="12">
        <f>IFERROR(VLOOKUP(AC61,'CRUCE RIESGOS'!$C$9:$D$50,2,FALSE),"")</f>
        <v/>
      </c>
      <c r="AE61" s="12" t="n">
        <v>10.26</v>
      </c>
      <c r="AF61" s="12">
        <f>IFERROR(VLOOKUP(AE61,'CRUCE RIESGOS'!$C$9:$D$50,2,FALSE),"")</f>
        <v/>
      </c>
      <c r="AG61" s="12" t="n">
        <v>11.26</v>
      </c>
      <c r="AH61" s="12">
        <f>IFERROR(VLOOKUP(AG61,'CRUCE RIESGOS'!$C$9:$D$50,2,FALSE),"")</f>
        <v/>
      </c>
      <c r="AI61" s="12" t="n">
        <v>12.26</v>
      </c>
      <c r="AJ61" s="12">
        <f>IFERROR(VLOOKUP(AI61,'CRUCE RIESGOS'!$C$9:$D$50,2,FALSE),"")</f>
        <v/>
      </c>
      <c r="AK61" s="12" t="n">
        <v>13.26</v>
      </c>
      <c r="AL61" s="12">
        <f>IFERROR(VLOOKUP(AK61,'CRUCE RIESGOS'!$C$9:$D$50,2,FALSE),"")</f>
        <v/>
      </c>
      <c r="AM61" s="12" t="n">
        <v>14.26</v>
      </c>
      <c r="AN61" s="12">
        <f>IFERROR(VLOOKUP(AM61,'CRUCE RIESGOS'!$C$9:$D$50,2,FALSE),"")</f>
        <v/>
      </c>
      <c r="AO61" s="12" t="n">
        <v>15.26</v>
      </c>
      <c r="AP61" s="12">
        <f>IFERROR(VLOOKUP(AO61,'CRUCE RIESGOS'!$C$9:$D$50,2,FALSE),"")</f>
        <v/>
      </c>
      <c r="AQ61" s="12" t="n">
        <v>16.26</v>
      </c>
      <c r="AR61" s="12">
        <f>IFERROR(VLOOKUP(AQ61,'CRUCE RIESGOS'!$C$9:$D$50,2,FALSE),"")</f>
        <v/>
      </c>
      <c r="AS61" s="12" t="n">
        <v>17.26</v>
      </c>
      <c r="AT61" s="12">
        <f>IFERROR(VLOOKUP(AS61,'CRUCE RIESGOS'!$C$9:$D$50,2,FALSE),"")</f>
        <v/>
      </c>
      <c r="AU61" s="12" t="n">
        <v>18.26</v>
      </c>
      <c r="AV61" s="12">
        <f>IFERROR(VLOOKUP(AU61,'CRUCE RIESGOS'!$C$9:$D$50,2,FALSE),"")</f>
        <v/>
      </c>
      <c r="AW61" s="12" t="n">
        <v>19.26</v>
      </c>
      <c r="AX61" s="12">
        <f>IFERROR(VLOOKUP(AW61,'CRUCE RIESGOS'!$C$9:$D$50,2,FALSE),"")</f>
        <v/>
      </c>
      <c r="AY61" s="12" t="n">
        <v>20.26</v>
      </c>
      <c r="AZ61" s="12">
        <f>IFERROR(VLOOKUP(AY61,'CRUCE RIESGOS'!$C$9:$D$50,2,FALSE),"")</f>
        <v/>
      </c>
      <c r="BA61" s="12" t="n">
        <v>21.26</v>
      </c>
      <c r="BB61" s="12">
        <f>IFERROR(VLOOKUP(BA61,'CRUCE RIESGOS'!$C$9:$D$50,2,FALSE),"")</f>
        <v/>
      </c>
      <c r="BC61" s="12" t="n">
        <v>22.26</v>
      </c>
      <c r="BD61" s="12">
        <f>IFERROR(VLOOKUP(BC61,'CRUCE RIESGOS'!$C$9:$D$50,2,FALSE),"")</f>
        <v/>
      </c>
      <c r="BE61" s="12" t="n">
        <v>23.26</v>
      </c>
      <c r="BF61" s="12">
        <f>IFERROR(VLOOKUP(BE61,'CRUCE RIESGOS'!$C$9:$D$50,2,FALSE),"")</f>
        <v/>
      </c>
      <c r="BG61" s="12" t="n">
        <v>24.26</v>
      </c>
      <c r="BH61" s="12">
        <f>IFERROR(VLOOKUP(BG61,'CRUCE RIESGOS'!$C$9:$D$50,2,FALSE),"")</f>
        <v/>
      </c>
      <c r="BI61" s="12" t="n">
        <v>25.26</v>
      </c>
      <c r="BJ61" s="12">
        <f>IFERROR(VLOOKUP(BI61,'CRUCE RIESGOS'!$C$9:$D$50,2,FALSE),"")</f>
        <v/>
      </c>
    </row>
    <row r="62">
      <c r="N62" s="12">
        <f>IF(N63&lt;&gt;""," -R","")</f>
        <v/>
      </c>
      <c r="P62" s="12">
        <f>IF(P63&lt;&gt;""," -R","")</f>
        <v/>
      </c>
      <c r="R62" s="12">
        <f>IF(R63&lt;&gt;""," -R","")</f>
        <v/>
      </c>
      <c r="T62" s="12">
        <f>IF(T63&lt;&gt;""," -R","")</f>
        <v/>
      </c>
      <c r="V62" s="12">
        <f>IF(V63&lt;&gt;""," -R","")</f>
        <v/>
      </c>
      <c r="X62" s="12">
        <f>IF(X63&lt;&gt;""," -R","")</f>
        <v/>
      </c>
      <c r="Z62" s="12">
        <f>IF(Z63&lt;&gt;""," -R","")</f>
        <v/>
      </c>
      <c r="AB62" s="12">
        <f>IF(AB63&lt;&gt;""," -R","")</f>
        <v/>
      </c>
      <c r="AD62" s="12">
        <f>IF(AD63&lt;&gt;""," -R","")</f>
        <v/>
      </c>
      <c r="AF62" s="12">
        <f>IF(AF63&lt;&gt;""," -R","")</f>
        <v/>
      </c>
      <c r="AH62" s="12">
        <f>IF(AH63&lt;&gt;""," -R","")</f>
        <v/>
      </c>
      <c r="AJ62" s="12">
        <f>IF(AJ63&lt;&gt;""," -R","")</f>
        <v/>
      </c>
      <c r="AL62" s="12">
        <f>IF(AL63&lt;&gt;""," -R","")</f>
        <v/>
      </c>
      <c r="AN62" s="12">
        <f>IF(AN63&lt;&gt;""," -R","")</f>
        <v/>
      </c>
      <c r="AP62" s="12">
        <f>IF(AP63&lt;&gt;""," -R","")</f>
        <v/>
      </c>
      <c r="AR62" s="12">
        <f>IF(AR63&lt;&gt;""," -R","")</f>
        <v/>
      </c>
      <c r="AT62" s="12">
        <f>IF(AT63&lt;&gt;""," -R","")</f>
        <v/>
      </c>
      <c r="AV62" s="12">
        <f>IF(AV63&lt;&gt;""," -R","")</f>
        <v/>
      </c>
      <c r="AX62" s="12">
        <f>IF(AX63&lt;&gt;""," -R","")</f>
        <v/>
      </c>
      <c r="AZ62" s="12">
        <f>IF(AZ63&lt;&gt;""," -R","")</f>
        <v/>
      </c>
      <c r="BB62" s="12">
        <f>IF(BB63&lt;&gt;""," -R","")</f>
        <v/>
      </c>
      <c r="BD62" s="12">
        <f>IF(BD63&lt;&gt;""," -R","")</f>
        <v/>
      </c>
      <c r="BF62" s="12">
        <f>IF(BF63&lt;&gt;""," -R","")</f>
        <v/>
      </c>
      <c r="BH62" s="12">
        <f>IF(BH63&lt;&gt;""," -R","")</f>
        <v/>
      </c>
      <c r="BJ62" s="12">
        <f>IF(BJ63&lt;&gt;""," -R","")</f>
        <v/>
      </c>
    </row>
    <row r="63">
      <c r="M63" s="12" t="n">
        <v>1.27</v>
      </c>
      <c r="N63" s="12">
        <f>IFERROR(VLOOKUP(M63,'CRUCE RIESGOS'!$C$9:$D$50,2,FALSE),"")</f>
        <v/>
      </c>
      <c r="O63" s="12" t="n">
        <v>2.27000000000001</v>
      </c>
      <c r="P63" s="12">
        <f>IFERROR(VLOOKUP(O63,'CRUCE RIESGOS'!$C$9:$D$50,2,FALSE),"")</f>
        <v/>
      </c>
      <c r="Q63" s="12" t="n">
        <v>3.27000000000002</v>
      </c>
      <c r="R63" s="12">
        <f>IFERROR(VLOOKUP(Q63,'CRUCE RIESGOS'!$C$9:$D$50,2,FALSE),"")</f>
        <v/>
      </c>
      <c r="S63" s="12" t="n">
        <v>4.27000000000003</v>
      </c>
      <c r="T63" s="12">
        <f>IFERROR(VLOOKUP(S63,'CRUCE RIESGOS'!$C$9:$D$50,2,FALSE),"")</f>
        <v/>
      </c>
      <c r="U63" s="12" t="n">
        <v>5.27000000000004</v>
      </c>
      <c r="V63" s="12">
        <f>IFERROR(VLOOKUP(U63,'CRUCE RIESGOS'!$C$9:$D$50,2,FALSE),"")</f>
        <v/>
      </c>
      <c r="W63" s="12" t="n">
        <v>6.27000000000005</v>
      </c>
      <c r="X63" s="12">
        <f>IFERROR(VLOOKUP(W63,'CRUCE RIESGOS'!$C$9:$D$50,2,FALSE),"")</f>
        <v/>
      </c>
      <c r="Y63" s="12" t="n">
        <v>7.27000000000006</v>
      </c>
      <c r="Z63" s="12">
        <f>IFERROR(VLOOKUP(Y63,'CRUCE RIESGOS'!$C$9:$D$50,2,FALSE),"")</f>
        <v/>
      </c>
      <c r="AA63" s="12" t="n">
        <v>8.270000000000071</v>
      </c>
      <c r="AB63" s="12">
        <f>IFERROR(VLOOKUP(AA63,'CRUCE RIESGOS'!$C$9:$D$50,2,FALSE),"")</f>
        <v/>
      </c>
      <c r="AC63" s="12" t="n">
        <v>9.27000000000008</v>
      </c>
      <c r="AD63" s="12">
        <f>IFERROR(VLOOKUP(AC63,'CRUCE RIESGOS'!$C$9:$D$50,2,FALSE),"")</f>
        <v/>
      </c>
      <c r="AE63" s="12" t="n">
        <v>10.2700000000001</v>
      </c>
      <c r="AF63" s="12">
        <f>IFERROR(VLOOKUP(AE63,'CRUCE RIESGOS'!$C$9:$D$50,2,FALSE),"")</f>
        <v/>
      </c>
      <c r="AG63" s="12" t="n">
        <v>11.2700000000001</v>
      </c>
      <c r="AH63" s="12">
        <f>IFERROR(VLOOKUP(AG63,'CRUCE RIESGOS'!$C$9:$D$50,2,FALSE),"")</f>
        <v/>
      </c>
      <c r="AI63" s="12" t="n">
        <v>12.2700000000001</v>
      </c>
      <c r="AJ63" s="12">
        <f>IFERROR(VLOOKUP(AI63,'CRUCE RIESGOS'!$C$9:$D$50,2,FALSE),"")</f>
        <v/>
      </c>
      <c r="AK63" s="12" t="n">
        <v>13.2700000000001</v>
      </c>
      <c r="AL63" s="12">
        <f>IFERROR(VLOOKUP(AK63,'CRUCE RIESGOS'!$C$9:$D$50,2,FALSE),"")</f>
        <v/>
      </c>
      <c r="AM63" s="12" t="n">
        <v>14.2700000000001</v>
      </c>
      <c r="AN63" s="12">
        <f>IFERROR(VLOOKUP(AM63,'CRUCE RIESGOS'!$C$9:$D$50,2,FALSE),"")</f>
        <v/>
      </c>
      <c r="AO63" s="12" t="n">
        <v>15.2700000000001</v>
      </c>
      <c r="AP63" s="12">
        <f>IFERROR(VLOOKUP(AO63,'CRUCE RIESGOS'!$C$9:$D$50,2,FALSE),"")</f>
        <v/>
      </c>
      <c r="AQ63" s="12" t="n">
        <v>16.2700000000001</v>
      </c>
      <c r="AR63" s="12">
        <f>IFERROR(VLOOKUP(AQ63,'CRUCE RIESGOS'!$C$9:$D$50,2,FALSE),"")</f>
        <v/>
      </c>
      <c r="AS63" s="12" t="n">
        <v>17.2700000000002</v>
      </c>
      <c r="AT63" s="12">
        <f>IFERROR(VLOOKUP(AS63,'CRUCE RIESGOS'!$C$9:$D$50,2,FALSE),"")</f>
        <v/>
      </c>
      <c r="AU63" s="12" t="n">
        <v>18.2700000000002</v>
      </c>
      <c r="AV63" s="12">
        <f>IFERROR(VLOOKUP(AU63,'CRUCE RIESGOS'!$C$9:$D$50,2,FALSE),"")</f>
        <v/>
      </c>
      <c r="AW63" s="12" t="n">
        <v>19.2700000000002</v>
      </c>
      <c r="AX63" s="12">
        <f>IFERROR(VLOOKUP(AW63,'CRUCE RIESGOS'!$C$9:$D$50,2,FALSE),"")</f>
        <v/>
      </c>
      <c r="AY63" s="12" t="n">
        <v>20.2700000000002</v>
      </c>
      <c r="AZ63" s="12">
        <f>IFERROR(VLOOKUP(AY63,'CRUCE RIESGOS'!$C$9:$D$50,2,FALSE),"")</f>
        <v/>
      </c>
      <c r="BA63" s="12" t="n">
        <v>21.2700000000002</v>
      </c>
      <c r="BB63" s="12">
        <f>IFERROR(VLOOKUP(BA63,'CRUCE RIESGOS'!$C$9:$D$50,2,FALSE),"")</f>
        <v/>
      </c>
      <c r="BC63" s="12" t="n">
        <v>22.2700000000002</v>
      </c>
      <c r="BD63" s="12">
        <f>IFERROR(VLOOKUP(BC63,'CRUCE RIESGOS'!$C$9:$D$50,2,FALSE),"")</f>
        <v/>
      </c>
      <c r="BE63" s="12" t="n">
        <v>23.2700000000002</v>
      </c>
      <c r="BF63" s="12">
        <f>IFERROR(VLOOKUP(BE63,'CRUCE RIESGOS'!$C$9:$D$50,2,FALSE),"")</f>
        <v/>
      </c>
      <c r="BG63" s="12" t="n">
        <v>24.2700000000002</v>
      </c>
      <c r="BH63" s="12">
        <f>IFERROR(VLOOKUP(BG63,'CRUCE RIESGOS'!$C$9:$D$50,2,FALSE),"")</f>
        <v/>
      </c>
      <c r="BI63" s="12" t="n">
        <v>25.2700000000002</v>
      </c>
      <c r="BJ63" s="12">
        <f>IFERROR(VLOOKUP(BI63,'CRUCE RIESGOS'!$C$9:$D$50,2,FALSE),"")</f>
        <v/>
      </c>
    </row>
    <row r="64">
      <c r="N64" s="12">
        <f>IF(N65&lt;&gt;""," -R","")</f>
        <v/>
      </c>
      <c r="P64" s="12">
        <f>IF(P65&lt;&gt;""," -R","")</f>
        <v/>
      </c>
      <c r="R64" s="12">
        <f>IF(R65&lt;&gt;""," -R","")</f>
        <v/>
      </c>
      <c r="T64" s="12">
        <f>IF(T65&lt;&gt;""," -R","")</f>
        <v/>
      </c>
      <c r="V64" s="12">
        <f>IF(V65&lt;&gt;""," -R","")</f>
        <v/>
      </c>
      <c r="X64" s="12">
        <f>IF(X65&lt;&gt;""," -R","")</f>
        <v/>
      </c>
      <c r="Z64" s="12">
        <f>IF(Z65&lt;&gt;""," -R","")</f>
        <v/>
      </c>
      <c r="AB64" s="12">
        <f>IF(AB65&lt;&gt;""," -R","")</f>
        <v/>
      </c>
      <c r="AD64" s="12">
        <f>IF(AD65&lt;&gt;""," -R","")</f>
        <v/>
      </c>
      <c r="AF64" s="12">
        <f>IF(AF65&lt;&gt;""," -R","")</f>
        <v/>
      </c>
      <c r="AH64" s="12">
        <f>IF(AH65&lt;&gt;""," -R","")</f>
        <v/>
      </c>
      <c r="AJ64" s="12">
        <f>IF(AJ65&lt;&gt;""," -R","")</f>
        <v/>
      </c>
      <c r="AL64" s="12">
        <f>IF(AL65&lt;&gt;""," -R","")</f>
        <v/>
      </c>
      <c r="AN64" s="12">
        <f>IF(AN65&lt;&gt;""," -R","")</f>
        <v/>
      </c>
      <c r="AP64" s="12">
        <f>IF(AP65&lt;&gt;""," -R","")</f>
        <v/>
      </c>
      <c r="AR64" s="12">
        <f>IF(AR65&lt;&gt;""," -R","")</f>
        <v/>
      </c>
      <c r="AT64" s="12">
        <f>IF(AT65&lt;&gt;""," -R","")</f>
        <v/>
      </c>
      <c r="AV64" s="12">
        <f>IF(AV65&lt;&gt;""," -R","")</f>
        <v/>
      </c>
      <c r="AX64" s="12">
        <f>IF(AX65&lt;&gt;""," -R","")</f>
        <v/>
      </c>
      <c r="AZ64" s="12">
        <f>IF(AZ65&lt;&gt;""," -R","")</f>
        <v/>
      </c>
      <c r="BB64" s="12">
        <f>IF(BB65&lt;&gt;""," -R","")</f>
        <v/>
      </c>
      <c r="BD64" s="12">
        <f>IF(BD65&lt;&gt;""," -R","")</f>
        <v/>
      </c>
      <c r="BF64" s="12">
        <f>IF(BF65&lt;&gt;""," -R","")</f>
        <v/>
      </c>
      <c r="BH64" s="12">
        <f>IF(BH65&lt;&gt;""," -R","")</f>
        <v/>
      </c>
      <c r="BJ64" s="12">
        <f>IF(BJ65&lt;&gt;""," -R","")</f>
        <v/>
      </c>
    </row>
    <row r="65">
      <c r="M65" s="12" t="n">
        <v>1.28</v>
      </c>
      <c r="N65" s="12">
        <f>IFERROR(VLOOKUP(M65,'CRUCE RIESGOS'!$C$9:$D$50,2,FALSE),"")</f>
        <v/>
      </c>
      <c r="O65" s="12" t="n">
        <v>2.28000000000001</v>
      </c>
      <c r="P65" s="12">
        <f>IFERROR(VLOOKUP(O65,'CRUCE RIESGOS'!$C$9:$D$50,2,FALSE),"")</f>
        <v/>
      </c>
      <c r="Q65" s="12" t="n">
        <v>3.28000000000002</v>
      </c>
      <c r="R65" s="12">
        <f>IFERROR(VLOOKUP(Q65,'CRUCE RIESGOS'!$C$9:$D$50,2,FALSE),"")</f>
        <v/>
      </c>
      <c r="S65" s="12" t="n">
        <v>4.28000000000003</v>
      </c>
      <c r="T65" s="12">
        <f>IFERROR(VLOOKUP(S65,'CRUCE RIESGOS'!$C$9:$D$50,2,FALSE),"")</f>
        <v/>
      </c>
      <c r="U65" s="12" t="n">
        <v>5.28000000000004</v>
      </c>
      <c r="V65" s="12">
        <f>IFERROR(VLOOKUP(U65,'CRUCE RIESGOS'!$C$9:$D$50,2,FALSE),"")</f>
        <v/>
      </c>
      <c r="W65" s="12" t="n">
        <v>6.28000000000005</v>
      </c>
      <c r="X65" s="12">
        <f>IFERROR(VLOOKUP(W65,'CRUCE RIESGOS'!$C$9:$D$50,2,FALSE),"")</f>
        <v/>
      </c>
      <c r="Y65" s="12" t="n">
        <v>7.28000000000006</v>
      </c>
      <c r="Z65" s="12">
        <f>IFERROR(VLOOKUP(Y65,'CRUCE RIESGOS'!$C$9:$D$50,2,FALSE),"")</f>
        <v/>
      </c>
      <c r="AA65" s="12" t="n">
        <v>8.28000000000007</v>
      </c>
      <c r="AB65" s="12">
        <f>IFERROR(VLOOKUP(AA65,'CRUCE RIESGOS'!$C$9:$D$50,2,FALSE),"")</f>
        <v/>
      </c>
      <c r="AC65" s="12" t="n">
        <v>9.280000000000079</v>
      </c>
      <c r="AD65" s="12">
        <f>IFERROR(VLOOKUP(AC65,'CRUCE RIESGOS'!$C$9:$D$50,2,FALSE),"")</f>
        <v/>
      </c>
      <c r="AE65" s="12" t="n">
        <v>10.2800000000001</v>
      </c>
      <c r="AF65" s="12">
        <f>IFERROR(VLOOKUP(AE65,'CRUCE RIESGOS'!$C$9:$D$50,2,FALSE),"")</f>
        <v/>
      </c>
      <c r="AG65" s="12" t="n">
        <v>11.2800000000001</v>
      </c>
      <c r="AH65" s="12">
        <f>IFERROR(VLOOKUP(AG65,'CRUCE RIESGOS'!$C$9:$D$50,2,FALSE),"")</f>
        <v/>
      </c>
      <c r="AI65" s="12" t="n">
        <v>12.2800000000001</v>
      </c>
      <c r="AJ65" s="12">
        <f>IFERROR(VLOOKUP(AI65,'CRUCE RIESGOS'!$C$9:$D$50,2,FALSE),"")</f>
        <v/>
      </c>
      <c r="AK65" s="12" t="n">
        <v>13.2800000000001</v>
      </c>
      <c r="AL65" s="12">
        <f>IFERROR(VLOOKUP(AK65,'CRUCE RIESGOS'!$C$9:$D$50,2,FALSE),"")</f>
        <v/>
      </c>
      <c r="AM65" s="12" t="n">
        <v>14.2800000000001</v>
      </c>
      <c r="AN65" s="12">
        <f>IFERROR(VLOOKUP(AM65,'CRUCE RIESGOS'!$C$9:$D$50,2,FALSE),"")</f>
        <v/>
      </c>
      <c r="AO65" s="12" t="n">
        <v>15.2800000000001</v>
      </c>
      <c r="AP65" s="12">
        <f>IFERROR(VLOOKUP(AO65,'CRUCE RIESGOS'!$C$9:$D$50,2,FALSE),"")</f>
        <v/>
      </c>
      <c r="AQ65" s="12" t="n">
        <v>16.2800000000001</v>
      </c>
      <c r="AR65" s="12">
        <f>IFERROR(VLOOKUP(AQ65,'CRUCE RIESGOS'!$C$9:$D$50,2,FALSE),"")</f>
        <v/>
      </c>
      <c r="AS65" s="12" t="n">
        <v>17.2800000000002</v>
      </c>
      <c r="AT65" s="12">
        <f>IFERROR(VLOOKUP(AS65,'CRUCE RIESGOS'!$C$9:$D$50,2,FALSE),"")</f>
        <v/>
      </c>
      <c r="AU65" s="12" t="n">
        <v>18.2800000000002</v>
      </c>
      <c r="AV65" s="12">
        <f>IFERROR(VLOOKUP(AU65,'CRUCE RIESGOS'!$C$9:$D$50,2,FALSE),"")</f>
        <v/>
      </c>
      <c r="AW65" s="12" t="n">
        <v>19.2800000000002</v>
      </c>
      <c r="AX65" s="12">
        <f>IFERROR(VLOOKUP(AW65,'CRUCE RIESGOS'!$C$9:$D$50,2,FALSE),"")</f>
        <v/>
      </c>
      <c r="AY65" s="12" t="n">
        <v>20.2800000000002</v>
      </c>
      <c r="AZ65" s="12">
        <f>IFERROR(VLOOKUP(AY65,'CRUCE RIESGOS'!$C$9:$D$50,2,FALSE),"")</f>
        <v/>
      </c>
      <c r="BA65" s="12" t="n">
        <v>21.2800000000002</v>
      </c>
      <c r="BB65" s="12">
        <f>IFERROR(VLOOKUP(BA65,'CRUCE RIESGOS'!$C$9:$D$50,2,FALSE),"")</f>
        <v/>
      </c>
      <c r="BC65" s="12" t="n">
        <v>22.2800000000002</v>
      </c>
      <c r="BD65" s="12">
        <f>IFERROR(VLOOKUP(BC65,'CRUCE RIESGOS'!$C$9:$D$50,2,FALSE),"")</f>
        <v/>
      </c>
      <c r="BE65" s="12" t="n">
        <v>23.2800000000002</v>
      </c>
      <c r="BF65" s="12">
        <f>IFERROR(VLOOKUP(BE65,'CRUCE RIESGOS'!$C$9:$D$50,2,FALSE),"")</f>
        <v/>
      </c>
      <c r="BG65" s="12" t="n">
        <v>24.2800000000002</v>
      </c>
      <c r="BH65" s="12">
        <f>IFERROR(VLOOKUP(BG65,'CRUCE RIESGOS'!$C$9:$D$50,2,FALSE),"")</f>
        <v/>
      </c>
      <c r="BI65" s="12" t="n">
        <v>25.2800000000002</v>
      </c>
      <c r="BJ65" s="12">
        <f>IFERROR(VLOOKUP(BI65,'CRUCE RIESGOS'!$C$9:$D$50,2,FALSE),"")</f>
        <v/>
      </c>
    </row>
    <row r="66">
      <c r="N66" s="12">
        <f>IF(N67&lt;&gt;""," -R","")</f>
        <v/>
      </c>
      <c r="P66" s="12">
        <f>IF(P67&lt;&gt;""," -R","")</f>
        <v/>
      </c>
      <c r="R66" s="12">
        <f>IF(R67&lt;&gt;""," -R","")</f>
        <v/>
      </c>
      <c r="T66" s="12">
        <f>IF(T67&lt;&gt;""," -R","")</f>
        <v/>
      </c>
      <c r="V66" s="12">
        <f>IF(V67&lt;&gt;""," -R","")</f>
        <v/>
      </c>
      <c r="X66" s="12">
        <f>IF(X67&lt;&gt;""," -R","")</f>
        <v/>
      </c>
      <c r="Z66" s="12">
        <f>IF(Z67&lt;&gt;""," -R","")</f>
        <v/>
      </c>
      <c r="AB66" s="12">
        <f>IF(AB67&lt;&gt;""," -R","")</f>
        <v/>
      </c>
      <c r="AD66" s="12">
        <f>IF(AD67&lt;&gt;""," -R","")</f>
        <v/>
      </c>
      <c r="AF66" s="12">
        <f>IF(AF67&lt;&gt;""," -R","")</f>
        <v/>
      </c>
      <c r="AH66" s="12">
        <f>IF(AH67&lt;&gt;""," -R","")</f>
        <v/>
      </c>
      <c r="AJ66" s="12">
        <f>IF(AJ67&lt;&gt;""," -R","")</f>
        <v/>
      </c>
      <c r="AL66" s="12">
        <f>IF(AL67&lt;&gt;""," -R","")</f>
        <v/>
      </c>
      <c r="AN66" s="12">
        <f>IF(AN67&lt;&gt;""," -R","")</f>
        <v/>
      </c>
      <c r="AP66" s="12">
        <f>IF(AP67&lt;&gt;""," -R","")</f>
        <v/>
      </c>
      <c r="AR66" s="12">
        <f>IF(AR67&lt;&gt;""," -R","")</f>
        <v/>
      </c>
      <c r="AT66" s="12">
        <f>IF(AT67&lt;&gt;""," -R","")</f>
        <v/>
      </c>
      <c r="AV66" s="12">
        <f>IF(AV67&lt;&gt;""," -R","")</f>
        <v/>
      </c>
      <c r="AX66" s="12">
        <f>IF(AX67&lt;&gt;""," -R","")</f>
        <v/>
      </c>
      <c r="AZ66" s="12">
        <f>IF(AZ67&lt;&gt;""," -R","")</f>
        <v/>
      </c>
      <c r="BB66" s="12">
        <f>IF(BB67&lt;&gt;""," -R","")</f>
        <v/>
      </c>
      <c r="BD66" s="12">
        <f>IF(BD67&lt;&gt;""," -R","")</f>
        <v/>
      </c>
      <c r="BF66" s="12">
        <f>IF(BF67&lt;&gt;""," -R","")</f>
        <v/>
      </c>
      <c r="BH66" s="12">
        <f>IF(BH67&lt;&gt;""," -R","")</f>
        <v/>
      </c>
      <c r="BJ66" s="12">
        <f>IF(BJ67&lt;&gt;""," -R","")</f>
        <v/>
      </c>
    </row>
    <row r="67">
      <c r="M67" s="12" t="n">
        <v>1.29</v>
      </c>
      <c r="N67" s="12">
        <f>IFERROR(VLOOKUP(M67,'CRUCE RIESGOS'!$C$9:$D$50,2,FALSE),"")</f>
        <v/>
      </c>
      <c r="O67" s="12" t="n">
        <v>2.29000000000001</v>
      </c>
      <c r="P67" s="12">
        <f>IFERROR(VLOOKUP(O67,'CRUCE RIESGOS'!$C$9:$D$50,2,FALSE),"")</f>
        <v/>
      </c>
      <c r="Q67" s="12" t="n">
        <v>3.29000000000002</v>
      </c>
      <c r="R67" s="12">
        <f>IFERROR(VLOOKUP(Q67,'CRUCE RIESGOS'!$C$9:$D$50,2,FALSE),"")</f>
        <v/>
      </c>
      <c r="S67" s="12" t="n">
        <v>4.29000000000003</v>
      </c>
      <c r="T67" s="12">
        <f>IFERROR(VLOOKUP(S67,'CRUCE RIESGOS'!$C$9:$D$50,2,FALSE),"")</f>
        <v/>
      </c>
      <c r="U67" s="12" t="n">
        <v>5.29000000000004</v>
      </c>
      <c r="V67" s="12">
        <f>IFERROR(VLOOKUP(U67,'CRUCE RIESGOS'!$C$9:$D$50,2,FALSE),"")</f>
        <v/>
      </c>
      <c r="W67" s="12" t="n">
        <v>6.29000000000005</v>
      </c>
      <c r="X67" s="12">
        <f>IFERROR(VLOOKUP(W67,'CRUCE RIESGOS'!$C$9:$D$50,2,FALSE),"")</f>
        <v/>
      </c>
      <c r="Y67" s="12" t="n">
        <v>7.29000000000006</v>
      </c>
      <c r="Z67" s="12">
        <f>IFERROR(VLOOKUP(Y67,'CRUCE RIESGOS'!$C$9:$D$50,2,FALSE),"")</f>
        <v/>
      </c>
      <c r="AA67" s="12" t="n">
        <v>8.29000000000007</v>
      </c>
      <c r="AB67" s="12">
        <f>IFERROR(VLOOKUP(AA67,'CRUCE RIESGOS'!$C$9:$D$50,2,FALSE),"")</f>
        <v/>
      </c>
      <c r="AC67" s="12" t="n">
        <v>9.290000000000081</v>
      </c>
      <c r="AD67" s="12">
        <f>IFERROR(VLOOKUP(AC67,'CRUCE RIESGOS'!$C$9:$D$50,2,FALSE),"")</f>
        <v/>
      </c>
      <c r="AE67" s="12" t="n">
        <v>10.2900000000001</v>
      </c>
      <c r="AF67" s="12">
        <f>IFERROR(VLOOKUP(AE67,'CRUCE RIESGOS'!$C$9:$D$50,2,FALSE),"")</f>
        <v/>
      </c>
      <c r="AG67" s="12" t="n">
        <v>11.2900000000001</v>
      </c>
      <c r="AH67" s="12">
        <f>IFERROR(VLOOKUP(AG67,'CRUCE RIESGOS'!$C$9:$D$50,2,FALSE),"")</f>
        <v/>
      </c>
      <c r="AI67" s="12" t="n">
        <v>12.2900000000001</v>
      </c>
      <c r="AJ67" s="12">
        <f>IFERROR(VLOOKUP(AI67,'CRUCE RIESGOS'!$C$9:$D$50,2,FALSE),"")</f>
        <v/>
      </c>
      <c r="AK67" s="12" t="n">
        <v>13.2900000000001</v>
      </c>
      <c r="AL67" s="12">
        <f>IFERROR(VLOOKUP(AK67,'CRUCE RIESGOS'!$C$9:$D$50,2,FALSE),"")</f>
        <v/>
      </c>
      <c r="AM67" s="12" t="n">
        <v>14.2900000000001</v>
      </c>
      <c r="AN67" s="12">
        <f>IFERROR(VLOOKUP(AM67,'CRUCE RIESGOS'!$C$9:$D$50,2,FALSE),"")</f>
        <v/>
      </c>
      <c r="AO67" s="12" t="n">
        <v>15.2900000000001</v>
      </c>
      <c r="AP67" s="12">
        <f>IFERROR(VLOOKUP(AO67,'CRUCE RIESGOS'!$C$9:$D$50,2,FALSE),"")</f>
        <v/>
      </c>
      <c r="AQ67" s="12" t="n">
        <v>16.2900000000001</v>
      </c>
      <c r="AR67" s="12">
        <f>IFERROR(VLOOKUP(AQ67,'CRUCE RIESGOS'!$C$9:$D$50,2,FALSE),"")</f>
        <v/>
      </c>
      <c r="AS67" s="12" t="n">
        <v>17.2900000000002</v>
      </c>
      <c r="AT67" s="12">
        <f>IFERROR(VLOOKUP(AS67,'CRUCE RIESGOS'!$C$9:$D$50,2,FALSE),"")</f>
        <v/>
      </c>
      <c r="AU67" s="12" t="n">
        <v>18.2900000000002</v>
      </c>
      <c r="AV67" s="12">
        <f>IFERROR(VLOOKUP(AU67,'CRUCE RIESGOS'!$C$9:$D$50,2,FALSE),"")</f>
        <v/>
      </c>
      <c r="AW67" s="12" t="n">
        <v>19.2900000000002</v>
      </c>
      <c r="AX67" s="12">
        <f>IFERROR(VLOOKUP(AW67,'CRUCE RIESGOS'!$C$9:$D$50,2,FALSE),"")</f>
        <v/>
      </c>
      <c r="AY67" s="12" t="n">
        <v>20.2900000000002</v>
      </c>
      <c r="AZ67" s="12">
        <f>IFERROR(VLOOKUP(AY67,'CRUCE RIESGOS'!$C$9:$D$50,2,FALSE),"")</f>
        <v/>
      </c>
      <c r="BA67" s="12" t="n">
        <v>21.2900000000002</v>
      </c>
      <c r="BB67" s="12">
        <f>IFERROR(VLOOKUP(BA67,'CRUCE RIESGOS'!$C$9:$D$50,2,FALSE),"")</f>
        <v/>
      </c>
      <c r="BC67" s="12" t="n">
        <v>22.2900000000002</v>
      </c>
      <c r="BD67" s="12">
        <f>IFERROR(VLOOKUP(BC67,'CRUCE RIESGOS'!$C$9:$D$50,2,FALSE),"")</f>
        <v/>
      </c>
      <c r="BE67" s="12" t="n">
        <v>23.2900000000002</v>
      </c>
      <c r="BF67" s="12">
        <f>IFERROR(VLOOKUP(BE67,'CRUCE RIESGOS'!$C$9:$D$50,2,FALSE),"")</f>
        <v/>
      </c>
      <c r="BG67" s="12" t="n">
        <v>24.2900000000002</v>
      </c>
      <c r="BH67" s="12">
        <f>IFERROR(VLOOKUP(BG67,'CRUCE RIESGOS'!$C$9:$D$50,2,FALSE),"")</f>
        <v/>
      </c>
      <c r="BI67" s="12" t="n">
        <v>25.2900000000002</v>
      </c>
      <c r="BJ67" s="12">
        <f>IFERROR(VLOOKUP(BI67,'CRUCE RIESGOS'!$C$9:$D$50,2,FALSE),"")</f>
        <v/>
      </c>
    </row>
    <row r="68">
      <c r="N68" s="12">
        <f>IF(N69&lt;&gt;""," -R","")</f>
        <v/>
      </c>
      <c r="P68" s="12">
        <f>IF(P69&lt;&gt;""," -R","")</f>
        <v/>
      </c>
      <c r="R68" s="12">
        <f>IF(R69&lt;&gt;""," -R","")</f>
        <v/>
      </c>
      <c r="T68" s="12">
        <f>IF(T69&lt;&gt;""," -R","")</f>
        <v/>
      </c>
      <c r="V68" s="12">
        <f>IF(V69&lt;&gt;""," -R","")</f>
        <v/>
      </c>
      <c r="X68" s="12">
        <f>IF(X69&lt;&gt;""," -R","")</f>
        <v/>
      </c>
      <c r="Z68" s="12">
        <f>IF(Z69&lt;&gt;""," -R","")</f>
        <v/>
      </c>
      <c r="AB68" s="12">
        <f>IF(AB69&lt;&gt;""," -R","")</f>
        <v/>
      </c>
      <c r="AD68" s="12">
        <f>IF(AD69&lt;&gt;""," -R","")</f>
        <v/>
      </c>
      <c r="AF68" s="12">
        <f>IF(AF69&lt;&gt;""," -R","")</f>
        <v/>
      </c>
      <c r="AH68" s="12">
        <f>IF(AH69&lt;&gt;""," -R","")</f>
        <v/>
      </c>
      <c r="AJ68" s="12">
        <f>IF(AJ69&lt;&gt;""," -R","")</f>
        <v/>
      </c>
      <c r="AL68" s="12">
        <f>IF(AL69&lt;&gt;""," -R","")</f>
        <v/>
      </c>
      <c r="AN68" s="12">
        <f>IF(AN69&lt;&gt;""," -R","")</f>
        <v/>
      </c>
      <c r="AP68" s="12">
        <f>IF(AP69&lt;&gt;""," -R","")</f>
        <v/>
      </c>
      <c r="AR68" s="12">
        <f>IF(AR69&lt;&gt;""," -R","")</f>
        <v/>
      </c>
      <c r="AT68" s="12">
        <f>IF(AT69&lt;&gt;""," -R","")</f>
        <v/>
      </c>
      <c r="AV68" s="12">
        <f>IF(AV69&lt;&gt;""," -R","")</f>
        <v/>
      </c>
      <c r="AX68" s="12">
        <f>IF(AX69&lt;&gt;""," -R","")</f>
        <v/>
      </c>
      <c r="AZ68" s="12">
        <f>IF(AZ69&lt;&gt;""," -R","")</f>
        <v/>
      </c>
      <c r="BB68" s="12">
        <f>IF(BB69&lt;&gt;""," -R","")</f>
        <v/>
      </c>
      <c r="BD68" s="12">
        <f>IF(BD69&lt;&gt;""," -R","")</f>
        <v/>
      </c>
      <c r="BF68" s="12">
        <f>IF(BF69&lt;&gt;""," -R","")</f>
        <v/>
      </c>
      <c r="BH68" s="12">
        <f>IF(BH69&lt;&gt;""," -R","")</f>
        <v/>
      </c>
      <c r="BJ68" s="12">
        <f>IF(BJ69&lt;&gt;""," -R","")</f>
        <v/>
      </c>
    </row>
    <row r="69">
      <c r="M69" s="12" t="n">
        <v>1.3</v>
      </c>
      <c r="N69" s="12">
        <f>IFERROR(VLOOKUP(M69,'CRUCE RIESGOS'!$C$9:$D$50,2,FALSE),"")</f>
        <v/>
      </c>
      <c r="O69" s="12" t="n">
        <v>2.30000000000001</v>
      </c>
      <c r="P69" s="12">
        <f>IFERROR(VLOOKUP(O69,'CRUCE RIESGOS'!$C$9:$D$50,2,FALSE),"")</f>
        <v/>
      </c>
      <c r="Q69" s="12" t="n">
        <v>3.30000000000002</v>
      </c>
      <c r="R69" s="12">
        <f>IFERROR(VLOOKUP(Q69,'CRUCE RIESGOS'!$C$9:$D$50,2,FALSE),"")</f>
        <v/>
      </c>
      <c r="S69" s="12" t="n">
        <v>4.30000000000003</v>
      </c>
      <c r="T69" s="12">
        <f>IFERROR(VLOOKUP(S69,'CRUCE RIESGOS'!$C$9:$D$50,2,FALSE),"")</f>
        <v/>
      </c>
      <c r="U69" s="12" t="n">
        <v>5.30000000000004</v>
      </c>
      <c r="V69" s="12">
        <f>IFERROR(VLOOKUP(U69,'CRUCE RIESGOS'!$C$9:$D$50,2,FALSE),"")</f>
        <v/>
      </c>
      <c r="W69" s="12" t="n">
        <v>6.30000000000005</v>
      </c>
      <c r="X69" s="12">
        <f>IFERROR(VLOOKUP(W69,'CRUCE RIESGOS'!$C$9:$D$50,2,FALSE),"")</f>
        <v/>
      </c>
      <c r="Y69" s="12" t="n">
        <v>7.30000000000006</v>
      </c>
      <c r="Z69" s="12">
        <f>IFERROR(VLOOKUP(Y69,'CRUCE RIESGOS'!$C$9:$D$50,2,FALSE),"")</f>
        <v/>
      </c>
      <c r="AA69" s="12" t="n">
        <v>8.30000000000007</v>
      </c>
      <c r="AB69" s="12">
        <f>IFERROR(VLOOKUP(AA69,'CRUCE RIESGOS'!$C$9:$D$50,2,FALSE),"")</f>
        <v/>
      </c>
      <c r="AC69" s="12" t="n">
        <v>9.300000000000081</v>
      </c>
      <c r="AD69" s="12">
        <f>IFERROR(VLOOKUP(AC69,'CRUCE RIESGOS'!$C$9:$D$50,2,FALSE),"")</f>
        <v/>
      </c>
      <c r="AE69" s="12" t="n">
        <v>10.3000000000001</v>
      </c>
      <c r="AF69" s="12">
        <f>IFERROR(VLOOKUP(AE69,'CRUCE RIESGOS'!$C$9:$D$50,2,FALSE),"")</f>
        <v/>
      </c>
      <c r="AG69" s="12" t="n">
        <v>11.3000000000001</v>
      </c>
      <c r="AH69" s="12">
        <f>IFERROR(VLOOKUP(AG69,'CRUCE RIESGOS'!$C$9:$D$50,2,FALSE),"")</f>
        <v/>
      </c>
      <c r="AI69" s="12" t="n">
        <v>12.3000000000001</v>
      </c>
      <c r="AJ69" s="12">
        <f>IFERROR(VLOOKUP(AI69,'CRUCE RIESGOS'!$C$9:$D$50,2,FALSE),"")</f>
        <v/>
      </c>
      <c r="AK69" s="12" t="n">
        <v>13.3000000000001</v>
      </c>
      <c r="AL69" s="12">
        <f>IFERROR(VLOOKUP(AK69,'CRUCE RIESGOS'!$C$9:$D$50,2,FALSE),"")</f>
        <v/>
      </c>
      <c r="AM69" s="12" t="n">
        <v>14.3000000000001</v>
      </c>
      <c r="AN69" s="12">
        <f>IFERROR(VLOOKUP(AM69,'CRUCE RIESGOS'!$C$9:$D$50,2,FALSE),"")</f>
        <v/>
      </c>
      <c r="AO69" s="12" t="n">
        <v>15.3000000000001</v>
      </c>
      <c r="AP69" s="12">
        <f>IFERROR(VLOOKUP(AO69,'CRUCE RIESGOS'!$C$9:$D$50,2,FALSE),"")</f>
        <v/>
      </c>
      <c r="AQ69" s="12" t="n">
        <v>16.3000000000001</v>
      </c>
      <c r="AR69" s="12">
        <f>IFERROR(VLOOKUP(AQ69,'CRUCE RIESGOS'!$C$9:$D$50,2,FALSE),"")</f>
        <v/>
      </c>
      <c r="AS69" s="12" t="n">
        <v>17.3000000000002</v>
      </c>
      <c r="AT69" s="12">
        <f>IFERROR(VLOOKUP(AS69,'CRUCE RIESGOS'!$C$9:$D$50,2,FALSE),"")</f>
        <v/>
      </c>
      <c r="AU69" s="12" t="n">
        <v>18.3000000000002</v>
      </c>
      <c r="AV69" s="12">
        <f>IFERROR(VLOOKUP(AU69,'CRUCE RIESGOS'!$C$9:$D$50,2,FALSE),"")</f>
        <v/>
      </c>
      <c r="AW69" s="12" t="n">
        <v>19.3000000000002</v>
      </c>
      <c r="AX69" s="12">
        <f>IFERROR(VLOOKUP(AW69,'CRUCE RIESGOS'!$C$9:$D$50,2,FALSE),"")</f>
        <v/>
      </c>
      <c r="AY69" s="12" t="n">
        <v>20.3000000000002</v>
      </c>
      <c r="AZ69" s="12">
        <f>IFERROR(VLOOKUP(AY69,'CRUCE RIESGOS'!$C$9:$D$50,2,FALSE),"")</f>
        <v/>
      </c>
      <c r="BA69" s="12" t="n">
        <v>21.3000000000002</v>
      </c>
      <c r="BB69" s="12">
        <f>IFERROR(VLOOKUP(BA69,'CRUCE RIESGOS'!$C$9:$D$50,2,FALSE),"")</f>
        <v/>
      </c>
      <c r="BC69" s="12" t="n">
        <v>22.3000000000002</v>
      </c>
      <c r="BD69" s="12">
        <f>IFERROR(VLOOKUP(BC69,'CRUCE RIESGOS'!$C$9:$D$50,2,FALSE),"")</f>
        <v/>
      </c>
      <c r="BE69" s="12" t="n">
        <v>23.3000000000002</v>
      </c>
      <c r="BF69" s="12">
        <f>IFERROR(VLOOKUP(BE69,'CRUCE RIESGOS'!$C$9:$D$50,2,FALSE),"")</f>
        <v/>
      </c>
      <c r="BG69" s="12" t="n">
        <v>24.3000000000002</v>
      </c>
      <c r="BH69" s="12">
        <f>IFERROR(VLOOKUP(BG69,'CRUCE RIESGOS'!$C$9:$D$50,2,FALSE),"")</f>
        <v/>
      </c>
      <c r="BI69" s="12" t="n">
        <v>25.3000000000002</v>
      </c>
      <c r="BJ69" s="12">
        <f>IFERROR(VLOOKUP(BI69,'CRUCE RIESGOS'!$C$9:$D$50,2,FALSE),"")</f>
        <v/>
      </c>
    </row>
    <row r="70">
      <c r="N70" s="12">
        <f>IF(N71&lt;&gt;""," -R","")</f>
        <v/>
      </c>
      <c r="P70" s="12">
        <f>IF(P71&lt;&gt;""," -R","")</f>
        <v/>
      </c>
      <c r="R70" s="12">
        <f>IF(R71&lt;&gt;""," -R","")</f>
        <v/>
      </c>
      <c r="T70" s="12">
        <f>IF(T71&lt;&gt;""," -R","")</f>
        <v/>
      </c>
      <c r="V70" s="12">
        <f>IF(V71&lt;&gt;""," -R","")</f>
        <v/>
      </c>
      <c r="X70" s="12">
        <f>IF(X71&lt;&gt;""," -R","")</f>
        <v/>
      </c>
      <c r="Z70" s="12">
        <f>IF(Z71&lt;&gt;""," -R","")</f>
        <v/>
      </c>
      <c r="AB70" s="12">
        <f>IF(AB71&lt;&gt;""," -R","")</f>
        <v/>
      </c>
      <c r="AD70" s="12">
        <f>IF(AD71&lt;&gt;""," -R","")</f>
        <v/>
      </c>
      <c r="AF70" s="12">
        <f>IF(AF71&lt;&gt;""," -R","")</f>
        <v/>
      </c>
      <c r="AH70" s="12">
        <f>IF(AH71&lt;&gt;""," -R","")</f>
        <v/>
      </c>
      <c r="AJ70" s="12">
        <f>IF(AJ71&lt;&gt;""," -R","")</f>
        <v/>
      </c>
      <c r="AL70" s="12">
        <f>IF(AL71&lt;&gt;""," -R","")</f>
        <v/>
      </c>
      <c r="AN70" s="12">
        <f>IF(AN71&lt;&gt;""," -R","")</f>
        <v/>
      </c>
      <c r="AP70" s="12">
        <f>IF(AP71&lt;&gt;""," -R","")</f>
        <v/>
      </c>
      <c r="AR70" s="12">
        <f>IF(AR71&lt;&gt;""," -R","")</f>
        <v/>
      </c>
      <c r="AT70" s="12">
        <f>IF(AT71&lt;&gt;""," -R","")</f>
        <v/>
      </c>
      <c r="AV70" s="12">
        <f>IF(AV71&lt;&gt;""," -R","")</f>
        <v/>
      </c>
      <c r="AX70" s="12">
        <f>IF(AX71&lt;&gt;""," -R","")</f>
        <v/>
      </c>
      <c r="AZ70" s="12">
        <f>IF(AZ71&lt;&gt;""," -R","")</f>
        <v/>
      </c>
      <c r="BB70" s="12">
        <f>IF(BB71&lt;&gt;""," -R","")</f>
        <v/>
      </c>
      <c r="BD70" s="12">
        <f>IF(BD71&lt;&gt;""," -R","")</f>
        <v/>
      </c>
      <c r="BF70" s="12">
        <f>IF(BF71&lt;&gt;""," -R","")</f>
        <v/>
      </c>
      <c r="BH70" s="12">
        <f>IF(BH71&lt;&gt;""," -R","")</f>
        <v/>
      </c>
      <c r="BJ70" s="12">
        <f>IF(BJ71&lt;&gt;""," -R","")</f>
        <v/>
      </c>
    </row>
    <row r="71">
      <c r="M71" s="12" t="n">
        <v>1.31</v>
      </c>
      <c r="N71" s="12">
        <f>IFERROR(VLOOKUP(M71,'CRUCE RIESGOS'!$C$9:$D$50,2,FALSE),"")</f>
        <v/>
      </c>
      <c r="O71" s="12" t="n">
        <v>2.31000000000001</v>
      </c>
      <c r="P71" s="12">
        <f>IFERROR(VLOOKUP(O71,'CRUCE RIESGOS'!$C$9:$D$50,2,FALSE),"")</f>
        <v/>
      </c>
      <c r="Q71" s="12" t="n">
        <v>3.31000000000002</v>
      </c>
      <c r="R71" s="12">
        <f>IFERROR(VLOOKUP(Q71,'CRUCE RIESGOS'!$C$9:$D$50,2,FALSE),"")</f>
        <v/>
      </c>
      <c r="S71" s="12" t="n">
        <v>4.31000000000003</v>
      </c>
      <c r="T71" s="12">
        <f>IFERROR(VLOOKUP(S71,'CRUCE RIESGOS'!$C$9:$D$50,2,FALSE),"")</f>
        <v/>
      </c>
      <c r="U71" s="12" t="n">
        <v>5.31000000000004</v>
      </c>
      <c r="V71" s="12">
        <f>IFERROR(VLOOKUP(U71,'CRUCE RIESGOS'!$C$9:$D$50,2,FALSE),"")</f>
        <v/>
      </c>
      <c r="W71" s="12" t="n">
        <v>6.31000000000005</v>
      </c>
      <c r="X71" s="12">
        <f>IFERROR(VLOOKUP(W71,'CRUCE RIESGOS'!$C$9:$D$50,2,FALSE),"")</f>
        <v/>
      </c>
      <c r="Y71" s="12" t="n">
        <v>7.31000000000006</v>
      </c>
      <c r="Z71" s="12">
        <f>IFERROR(VLOOKUP(Y71,'CRUCE RIESGOS'!$C$9:$D$50,2,FALSE),"")</f>
        <v/>
      </c>
      <c r="AA71" s="12" t="n">
        <v>8.31000000000007</v>
      </c>
      <c r="AB71" s="12">
        <f>IFERROR(VLOOKUP(AA71,'CRUCE RIESGOS'!$C$9:$D$50,2,FALSE),"")</f>
        <v/>
      </c>
      <c r="AC71" s="12" t="n">
        <v>9.31000000000008</v>
      </c>
      <c r="AD71" s="12">
        <f>IFERROR(VLOOKUP(AC71,'CRUCE RIESGOS'!$C$9:$D$50,2,FALSE),"")</f>
        <v/>
      </c>
      <c r="AE71" s="12" t="n">
        <v>10.3100000000001</v>
      </c>
      <c r="AF71" s="12">
        <f>IFERROR(VLOOKUP(AE71,'CRUCE RIESGOS'!$C$9:$D$50,2,FALSE),"")</f>
        <v/>
      </c>
      <c r="AG71" s="12" t="n">
        <v>11.3100000000001</v>
      </c>
      <c r="AH71" s="12">
        <f>IFERROR(VLOOKUP(AG71,'CRUCE RIESGOS'!$C$9:$D$50,2,FALSE),"")</f>
        <v/>
      </c>
      <c r="AI71" s="12" t="n">
        <v>12.3100000000001</v>
      </c>
      <c r="AJ71" s="12">
        <f>IFERROR(VLOOKUP(AI71,'CRUCE RIESGOS'!$C$9:$D$50,2,FALSE),"")</f>
        <v/>
      </c>
      <c r="AK71" s="12" t="n">
        <v>13.3100000000001</v>
      </c>
      <c r="AL71" s="12">
        <f>IFERROR(VLOOKUP(AK71,'CRUCE RIESGOS'!$C$9:$D$50,2,FALSE),"")</f>
        <v/>
      </c>
      <c r="AM71" s="12" t="n">
        <v>14.3100000000001</v>
      </c>
      <c r="AN71" s="12">
        <f>IFERROR(VLOOKUP(AM71,'CRUCE RIESGOS'!$C$9:$D$50,2,FALSE),"")</f>
        <v/>
      </c>
      <c r="AO71" s="12" t="n">
        <v>15.3100000000001</v>
      </c>
      <c r="AP71" s="12">
        <f>IFERROR(VLOOKUP(AO71,'CRUCE RIESGOS'!$C$9:$D$50,2,FALSE),"")</f>
        <v/>
      </c>
      <c r="AQ71" s="12" t="n">
        <v>16.3100000000001</v>
      </c>
      <c r="AR71" s="12">
        <f>IFERROR(VLOOKUP(AQ71,'CRUCE RIESGOS'!$C$9:$D$50,2,FALSE),"")</f>
        <v/>
      </c>
      <c r="AS71" s="12" t="n">
        <v>17.3100000000002</v>
      </c>
      <c r="AT71" s="12">
        <f>IFERROR(VLOOKUP(AS71,'CRUCE RIESGOS'!$C$9:$D$50,2,FALSE),"")</f>
        <v/>
      </c>
      <c r="AU71" s="12" t="n">
        <v>18.3100000000002</v>
      </c>
      <c r="AV71" s="12">
        <f>IFERROR(VLOOKUP(AU71,'CRUCE RIESGOS'!$C$9:$D$50,2,FALSE),"")</f>
        <v/>
      </c>
      <c r="AW71" s="12" t="n">
        <v>19.3100000000002</v>
      </c>
      <c r="AX71" s="12">
        <f>IFERROR(VLOOKUP(AW71,'CRUCE RIESGOS'!$C$9:$D$50,2,FALSE),"")</f>
        <v/>
      </c>
      <c r="AY71" s="12" t="n">
        <v>20.3100000000002</v>
      </c>
      <c r="AZ71" s="12">
        <f>IFERROR(VLOOKUP(AY71,'CRUCE RIESGOS'!$C$9:$D$50,2,FALSE),"")</f>
        <v/>
      </c>
      <c r="BA71" s="12" t="n">
        <v>21.3100000000002</v>
      </c>
      <c r="BB71" s="12">
        <f>IFERROR(VLOOKUP(BA71,'CRUCE RIESGOS'!$C$9:$D$50,2,FALSE),"")</f>
        <v/>
      </c>
      <c r="BC71" s="12" t="n">
        <v>22.3100000000002</v>
      </c>
      <c r="BD71" s="12">
        <f>IFERROR(VLOOKUP(BC71,'CRUCE RIESGOS'!$C$9:$D$50,2,FALSE),"")</f>
        <v/>
      </c>
      <c r="BE71" s="12" t="n">
        <v>23.3100000000002</v>
      </c>
      <c r="BF71" s="12">
        <f>IFERROR(VLOOKUP(BE71,'CRUCE RIESGOS'!$C$9:$D$50,2,FALSE),"")</f>
        <v/>
      </c>
      <c r="BG71" s="12" t="n">
        <v>24.3100000000002</v>
      </c>
      <c r="BH71" s="12">
        <f>IFERROR(VLOOKUP(BG71,'CRUCE RIESGOS'!$C$9:$D$50,2,FALSE),"")</f>
        <v/>
      </c>
      <c r="BI71" s="12" t="n">
        <v>25.3100000000002</v>
      </c>
      <c r="BJ71" s="12">
        <f>IFERROR(VLOOKUP(BI71,'CRUCE RIESGOS'!$C$9:$D$50,2,FALSE),"")</f>
        <v/>
      </c>
    </row>
    <row r="72">
      <c r="N72" s="12">
        <f>IF(N73&lt;&gt;""," -R","")</f>
        <v/>
      </c>
      <c r="P72" s="12">
        <f>IF(P73&lt;&gt;""," -R","")</f>
        <v/>
      </c>
      <c r="R72" s="12">
        <f>IF(R73&lt;&gt;""," -R","")</f>
        <v/>
      </c>
      <c r="T72" s="12">
        <f>IF(T73&lt;&gt;""," -R","")</f>
        <v/>
      </c>
      <c r="V72" s="12">
        <f>IF(V73&lt;&gt;""," -R","")</f>
        <v/>
      </c>
      <c r="X72" s="12">
        <f>IF(X73&lt;&gt;""," -R","")</f>
        <v/>
      </c>
      <c r="Z72" s="12">
        <f>IF(Z73&lt;&gt;""," -R","")</f>
        <v/>
      </c>
      <c r="AB72" s="12">
        <f>IF(AB73&lt;&gt;""," -R","")</f>
        <v/>
      </c>
      <c r="AD72" s="12">
        <f>IF(AD73&lt;&gt;""," -R","")</f>
        <v/>
      </c>
      <c r="AF72" s="12">
        <f>IF(AF73&lt;&gt;""," -R","")</f>
        <v/>
      </c>
      <c r="AH72" s="12">
        <f>IF(AH73&lt;&gt;""," -R","")</f>
        <v/>
      </c>
      <c r="AJ72" s="12">
        <f>IF(AJ73&lt;&gt;""," -R","")</f>
        <v/>
      </c>
      <c r="AL72" s="12">
        <f>IF(AL73&lt;&gt;""," -R","")</f>
        <v/>
      </c>
      <c r="AN72" s="12">
        <f>IF(AN73&lt;&gt;""," -R","")</f>
        <v/>
      </c>
      <c r="AP72" s="12">
        <f>IF(AP73&lt;&gt;""," -R","")</f>
        <v/>
      </c>
      <c r="AR72" s="12">
        <f>IF(AR73&lt;&gt;""," -R","")</f>
        <v/>
      </c>
      <c r="AT72" s="12">
        <f>IF(AT73&lt;&gt;""," -R","")</f>
        <v/>
      </c>
      <c r="AV72" s="12">
        <f>IF(AV73&lt;&gt;""," -R","")</f>
        <v/>
      </c>
      <c r="AX72" s="12">
        <f>IF(AX73&lt;&gt;""," -R","")</f>
        <v/>
      </c>
      <c r="AZ72" s="12">
        <f>IF(AZ73&lt;&gt;""," -R","")</f>
        <v/>
      </c>
      <c r="BB72" s="12">
        <f>IF(BB73&lt;&gt;""," -R","")</f>
        <v/>
      </c>
      <c r="BD72" s="12">
        <f>IF(BD73&lt;&gt;""," -R","")</f>
        <v/>
      </c>
      <c r="BF72" s="12">
        <f>IF(BF73&lt;&gt;""," -R","")</f>
        <v/>
      </c>
      <c r="BH72" s="12">
        <f>IF(BH73&lt;&gt;""," -R","")</f>
        <v/>
      </c>
      <c r="BJ72" s="12">
        <f>IF(BJ73&lt;&gt;""," -R","")</f>
        <v/>
      </c>
    </row>
    <row r="73">
      <c r="M73" s="12" t="n">
        <v>1.32</v>
      </c>
      <c r="N73" s="12">
        <f>IFERROR(VLOOKUP(M73,'CRUCE RIESGOS'!$C$9:$D$50,2,FALSE),"")</f>
        <v/>
      </c>
      <c r="O73" s="12" t="n">
        <v>2.32000000000001</v>
      </c>
      <c r="P73" s="12">
        <f>IFERROR(VLOOKUP(O73,'CRUCE RIESGOS'!$C$9:$D$50,2,FALSE),"")</f>
        <v/>
      </c>
      <c r="Q73" s="12" t="n">
        <v>3.32000000000002</v>
      </c>
      <c r="R73" s="12">
        <f>IFERROR(VLOOKUP(Q73,'CRUCE RIESGOS'!$C$9:$D$50,2,FALSE),"")</f>
        <v/>
      </c>
      <c r="S73" s="12" t="n">
        <v>4.32000000000003</v>
      </c>
      <c r="T73" s="12">
        <f>IFERROR(VLOOKUP(S73,'CRUCE RIESGOS'!$C$9:$D$50,2,FALSE),"")</f>
        <v/>
      </c>
      <c r="U73" s="12" t="n">
        <v>5.32000000000004</v>
      </c>
      <c r="V73" s="12">
        <f>IFERROR(VLOOKUP(U73,'CRUCE RIESGOS'!$C$9:$D$50,2,FALSE),"")</f>
        <v/>
      </c>
      <c r="W73" s="12" t="n">
        <v>6.32000000000005</v>
      </c>
      <c r="X73" s="12">
        <f>IFERROR(VLOOKUP(W73,'CRUCE RIESGOS'!$C$9:$D$50,2,FALSE),"")</f>
        <v/>
      </c>
      <c r="Y73" s="12" t="n">
        <v>7.32000000000006</v>
      </c>
      <c r="Z73" s="12">
        <f>IFERROR(VLOOKUP(Y73,'CRUCE RIESGOS'!$C$9:$D$50,2,FALSE),"")</f>
        <v/>
      </c>
      <c r="AA73" s="12" t="n">
        <v>8.32000000000007</v>
      </c>
      <c r="AB73" s="12">
        <f>IFERROR(VLOOKUP(AA73,'CRUCE RIESGOS'!$C$9:$D$50,2,FALSE),"")</f>
        <v/>
      </c>
      <c r="AC73" s="12" t="n">
        <v>9.32000000000008</v>
      </c>
      <c r="AD73" s="12">
        <f>IFERROR(VLOOKUP(AC73,'CRUCE RIESGOS'!$C$9:$D$50,2,FALSE),"")</f>
        <v/>
      </c>
      <c r="AE73" s="12" t="n">
        <v>10.3200000000001</v>
      </c>
      <c r="AF73" s="12">
        <f>IFERROR(VLOOKUP(AE73,'CRUCE RIESGOS'!$C$9:$D$50,2,FALSE),"")</f>
        <v/>
      </c>
      <c r="AG73" s="12" t="n">
        <v>11.3200000000001</v>
      </c>
      <c r="AH73" s="12">
        <f>IFERROR(VLOOKUP(AG73,'CRUCE RIESGOS'!$C$9:$D$50,2,FALSE),"")</f>
        <v/>
      </c>
      <c r="AI73" s="12" t="n">
        <v>12.3200000000001</v>
      </c>
      <c r="AJ73" s="12">
        <f>IFERROR(VLOOKUP(AI73,'CRUCE RIESGOS'!$C$9:$D$50,2,FALSE),"")</f>
        <v/>
      </c>
      <c r="AK73" s="12" t="n">
        <v>13.3200000000001</v>
      </c>
      <c r="AL73" s="12">
        <f>IFERROR(VLOOKUP(AK73,'CRUCE RIESGOS'!$C$9:$D$50,2,FALSE),"")</f>
        <v/>
      </c>
      <c r="AM73" s="12" t="n">
        <v>14.3200000000001</v>
      </c>
      <c r="AN73" s="12">
        <f>IFERROR(VLOOKUP(AM73,'CRUCE RIESGOS'!$C$9:$D$50,2,FALSE),"")</f>
        <v/>
      </c>
      <c r="AO73" s="12" t="n">
        <v>15.3200000000001</v>
      </c>
      <c r="AP73" s="12">
        <f>IFERROR(VLOOKUP(AO73,'CRUCE RIESGOS'!$C$9:$D$50,2,FALSE),"")</f>
        <v/>
      </c>
      <c r="AQ73" s="12" t="n">
        <v>16.3200000000001</v>
      </c>
      <c r="AR73" s="12">
        <f>IFERROR(VLOOKUP(AQ73,'CRUCE RIESGOS'!$C$9:$D$50,2,FALSE),"")</f>
        <v/>
      </c>
      <c r="AS73" s="12" t="n">
        <v>17.3200000000002</v>
      </c>
      <c r="AT73" s="12">
        <f>IFERROR(VLOOKUP(AS73,'CRUCE RIESGOS'!$C$9:$D$50,2,FALSE),"")</f>
        <v/>
      </c>
      <c r="AU73" s="12" t="n">
        <v>18.3200000000002</v>
      </c>
      <c r="AV73" s="12">
        <f>IFERROR(VLOOKUP(AU73,'CRUCE RIESGOS'!$C$9:$D$50,2,FALSE),"")</f>
        <v/>
      </c>
      <c r="AW73" s="12" t="n">
        <v>19.3200000000002</v>
      </c>
      <c r="AX73" s="12">
        <f>IFERROR(VLOOKUP(AW73,'CRUCE RIESGOS'!$C$9:$D$50,2,FALSE),"")</f>
        <v/>
      </c>
      <c r="AY73" s="12" t="n">
        <v>20.3200000000002</v>
      </c>
      <c r="AZ73" s="12">
        <f>IFERROR(VLOOKUP(AY73,'CRUCE RIESGOS'!$C$9:$D$50,2,FALSE),"")</f>
        <v/>
      </c>
      <c r="BA73" s="12" t="n">
        <v>21.3200000000002</v>
      </c>
      <c r="BB73" s="12">
        <f>IFERROR(VLOOKUP(BA73,'CRUCE RIESGOS'!$C$9:$D$50,2,FALSE),"")</f>
        <v/>
      </c>
      <c r="BC73" s="12" t="n">
        <v>22.3200000000002</v>
      </c>
      <c r="BD73" s="12">
        <f>IFERROR(VLOOKUP(BC73,'CRUCE RIESGOS'!$C$9:$D$50,2,FALSE),"")</f>
        <v/>
      </c>
      <c r="BE73" s="12" t="n">
        <v>23.3200000000002</v>
      </c>
      <c r="BF73" s="12">
        <f>IFERROR(VLOOKUP(BE73,'CRUCE RIESGOS'!$C$9:$D$50,2,FALSE),"")</f>
        <v/>
      </c>
      <c r="BG73" s="12" t="n">
        <v>24.3200000000002</v>
      </c>
      <c r="BH73" s="12">
        <f>IFERROR(VLOOKUP(BG73,'CRUCE RIESGOS'!$C$9:$D$50,2,FALSE),"")</f>
        <v/>
      </c>
      <c r="BI73" s="12" t="n">
        <v>25.3200000000002</v>
      </c>
      <c r="BJ73" s="12">
        <f>IFERROR(VLOOKUP(BI73,'CRUCE RIESGOS'!$C$9:$D$50,2,FALSE),"")</f>
        <v/>
      </c>
    </row>
    <row r="74">
      <c r="N74" s="12">
        <f>IF(N75&lt;&gt;""," -R","")</f>
        <v/>
      </c>
      <c r="P74" s="12">
        <f>IF(P75&lt;&gt;""," -R","")</f>
        <v/>
      </c>
      <c r="R74" s="12">
        <f>IF(R75&lt;&gt;""," -R","")</f>
        <v/>
      </c>
      <c r="T74" s="12">
        <f>IF(T75&lt;&gt;""," -R","")</f>
        <v/>
      </c>
      <c r="V74" s="12">
        <f>IF(V75&lt;&gt;""," -R","")</f>
        <v/>
      </c>
      <c r="X74" s="12">
        <f>IF(X75&lt;&gt;""," -R","")</f>
        <v/>
      </c>
      <c r="Z74" s="12">
        <f>IF(Z75&lt;&gt;""," -R","")</f>
        <v/>
      </c>
      <c r="AB74" s="12">
        <f>IF(AB75&lt;&gt;""," -R","")</f>
        <v/>
      </c>
      <c r="AD74" s="12">
        <f>IF(AD75&lt;&gt;""," -R","")</f>
        <v/>
      </c>
      <c r="AF74" s="12">
        <f>IF(AF75&lt;&gt;""," -R","")</f>
        <v/>
      </c>
      <c r="AH74" s="12">
        <f>IF(AH75&lt;&gt;""," -R","")</f>
        <v/>
      </c>
      <c r="AJ74" s="12">
        <f>IF(AJ75&lt;&gt;""," -R","")</f>
        <v/>
      </c>
      <c r="AL74" s="12">
        <f>IF(AL75&lt;&gt;""," -R","")</f>
        <v/>
      </c>
      <c r="AN74" s="12">
        <f>IF(AN75&lt;&gt;""," -R","")</f>
        <v/>
      </c>
      <c r="AP74" s="12">
        <f>IF(AP75&lt;&gt;""," -R","")</f>
        <v/>
      </c>
      <c r="AR74" s="12">
        <f>IF(AR75&lt;&gt;""," -R","")</f>
        <v/>
      </c>
      <c r="AT74" s="12">
        <f>IF(AT75&lt;&gt;""," -R","")</f>
        <v/>
      </c>
      <c r="AV74" s="12">
        <f>IF(AV75&lt;&gt;""," -R","")</f>
        <v/>
      </c>
      <c r="AX74" s="12">
        <f>IF(AX75&lt;&gt;""," -R","")</f>
        <v/>
      </c>
      <c r="AZ74" s="12">
        <f>IF(AZ75&lt;&gt;""," -R","")</f>
        <v/>
      </c>
      <c r="BB74" s="12">
        <f>IF(BB75&lt;&gt;""," -R","")</f>
        <v/>
      </c>
      <c r="BD74" s="12">
        <f>IF(BD75&lt;&gt;""," -R","")</f>
        <v/>
      </c>
      <c r="BF74" s="12">
        <f>IF(BF75&lt;&gt;""," -R","")</f>
        <v/>
      </c>
      <c r="BH74" s="12">
        <f>IF(BH75&lt;&gt;""," -R","")</f>
        <v/>
      </c>
      <c r="BJ74" s="12">
        <f>IF(BJ75&lt;&gt;""," -R","")</f>
        <v/>
      </c>
    </row>
    <row r="75">
      <c r="M75" s="12" t="n">
        <v>1.33</v>
      </c>
      <c r="N75" s="12">
        <f>IFERROR(VLOOKUP(M75,'CRUCE RIESGOS'!$C$9:$D$50,2,FALSE),"")</f>
        <v/>
      </c>
      <c r="O75" s="12" t="n">
        <v>2.33000000000001</v>
      </c>
      <c r="P75" s="12">
        <f>IFERROR(VLOOKUP(O75,'CRUCE RIESGOS'!$C$9:$D$50,2,FALSE),"")</f>
        <v/>
      </c>
      <c r="Q75" s="12" t="n">
        <v>3.33000000000002</v>
      </c>
      <c r="R75" s="12">
        <f>IFERROR(VLOOKUP(Q75,'CRUCE RIESGOS'!$C$9:$D$50,2,FALSE),"")</f>
        <v/>
      </c>
      <c r="S75" s="12" t="n">
        <v>4.33000000000003</v>
      </c>
      <c r="T75" s="12">
        <f>IFERROR(VLOOKUP(S75,'CRUCE RIESGOS'!$C$9:$D$50,2,FALSE),"")</f>
        <v/>
      </c>
      <c r="U75" s="12" t="n">
        <v>5.33000000000004</v>
      </c>
      <c r="V75" s="12">
        <f>IFERROR(VLOOKUP(U75,'CRUCE RIESGOS'!$C$9:$D$50,2,FALSE),"")</f>
        <v/>
      </c>
      <c r="W75" s="12" t="n">
        <v>6.33000000000005</v>
      </c>
      <c r="X75" s="12">
        <f>IFERROR(VLOOKUP(W75,'CRUCE RIESGOS'!$C$9:$D$50,2,FALSE),"")</f>
        <v/>
      </c>
      <c r="Y75" s="12" t="n">
        <v>7.33000000000006</v>
      </c>
      <c r="Z75" s="12">
        <f>IFERROR(VLOOKUP(Y75,'CRUCE RIESGOS'!$C$9:$D$50,2,FALSE),"")</f>
        <v/>
      </c>
      <c r="AA75" s="12" t="n">
        <v>8.330000000000069</v>
      </c>
      <c r="AB75" s="12">
        <f>IFERROR(VLOOKUP(AA75,'CRUCE RIESGOS'!$C$9:$D$50,2,FALSE),"")</f>
        <v/>
      </c>
      <c r="AC75" s="12" t="n">
        <v>9.33000000000008</v>
      </c>
      <c r="AD75" s="12">
        <f>IFERROR(VLOOKUP(AC75,'CRUCE RIESGOS'!$C$9:$D$50,2,FALSE),"")</f>
        <v/>
      </c>
      <c r="AE75" s="12" t="n">
        <v>10.3300000000001</v>
      </c>
      <c r="AF75" s="12">
        <f>IFERROR(VLOOKUP(AE75,'CRUCE RIESGOS'!$C$9:$D$50,2,FALSE),"")</f>
        <v/>
      </c>
      <c r="AG75" s="12" t="n">
        <v>11.3300000000001</v>
      </c>
      <c r="AH75" s="12">
        <f>IFERROR(VLOOKUP(AG75,'CRUCE RIESGOS'!$C$9:$D$50,2,FALSE),"")</f>
        <v/>
      </c>
      <c r="AI75" s="12" t="n">
        <v>12.3300000000001</v>
      </c>
      <c r="AJ75" s="12">
        <f>IFERROR(VLOOKUP(AI75,'CRUCE RIESGOS'!$C$9:$D$50,2,FALSE),"")</f>
        <v/>
      </c>
      <c r="AK75" s="12" t="n">
        <v>13.3300000000001</v>
      </c>
      <c r="AL75" s="12">
        <f>IFERROR(VLOOKUP(AK75,'CRUCE RIESGOS'!$C$9:$D$50,2,FALSE),"")</f>
        <v/>
      </c>
      <c r="AM75" s="12" t="n">
        <v>14.3300000000001</v>
      </c>
      <c r="AN75" s="12">
        <f>IFERROR(VLOOKUP(AM75,'CRUCE RIESGOS'!$C$9:$D$50,2,FALSE),"")</f>
        <v/>
      </c>
      <c r="AO75" s="12" t="n">
        <v>15.3300000000001</v>
      </c>
      <c r="AP75" s="12">
        <f>IFERROR(VLOOKUP(AO75,'CRUCE RIESGOS'!$C$9:$D$50,2,FALSE),"")</f>
        <v/>
      </c>
      <c r="AQ75" s="12" t="n">
        <v>16.3300000000001</v>
      </c>
      <c r="AR75" s="12">
        <f>IFERROR(VLOOKUP(AQ75,'CRUCE RIESGOS'!$C$9:$D$50,2,FALSE),"")</f>
        <v/>
      </c>
      <c r="AS75" s="12" t="n">
        <v>17.3300000000002</v>
      </c>
      <c r="AT75" s="12">
        <f>IFERROR(VLOOKUP(AS75,'CRUCE RIESGOS'!$C$9:$D$50,2,FALSE),"")</f>
        <v/>
      </c>
      <c r="AU75" s="12" t="n">
        <v>18.3300000000002</v>
      </c>
      <c r="AV75" s="12">
        <f>IFERROR(VLOOKUP(AU75,'CRUCE RIESGOS'!$C$9:$D$50,2,FALSE),"")</f>
        <v/>
      </c>
      <c r="AW75" s="12" t="n">
        <v>19.3300000000002</v>
      </c>
      <c r="AX75" s="12">
        <f>IFERROR(VLOOKUP(AW75,'CRUCE RIESGOS'!$C$9:$D$50,2,FALSE),"")</f>
        <v/>
      </c>
      <c r="AY75" s="12" t="n">
        <v>20.3300000000002</v>
      </c>
      <c r="AZ75" s="12">
        <f>IFERROR(VLOOKUP(AY75,'CRUCE RIESGOS'!$C$9:$D$50,2,FALSE),"")</f>
        <v/>
      </c>
      <c r="BA75" s="12" t="n">
        <v>21.3300000000002</v>
      </c>
      <c r="BB75" s="12">
        <f>IFERROR(VLOOKUP(BA75,'CRUCE RIESGOS'!$C$9:$D$50,2,FALSE),"")</f>
        <v/>
      </c>
      <c r="BC75" s="12" t="n">
        <v>22.3300000000002</v>
      </c>
      <c r="BD75" s="12">
        <f>IFERROR(VLOOKUP(BC75,'CRUCE RIESGOS'!$C$9:$D$50,2,FALSE),"")</f>
        <v/>
      </c>
      <c r="BE75" s="12" t="n">
        <v>23.3300000000002</v>
      </c>
      <c r="BF75" s="12">
        <f>IFERROR(VLOOKUP(BE75,'CRUCE RIESGOS'!$C$9:$D$50,2,FALSE),"")</f>
        <v/>
      </c>
      <c r="BG75" s="12" t="n">
        <v>24.3300000000002</v>
      </c>
      <c r="BH75" s="12">
        <f>IFERROR(VLOOKUP(BG75,'CRUCE RIESGOS'!$C$9:$D$50,2,FALSE),"")</f>
        <v/>
      </c>
      <c r="BI75" s="12" t="n">
        <v>25.3300000000002</v>
      </c>
      <c r="BJ75" s="12">
        <f>IFERROR(VLOOKUP(BI75,'CRUCE RIESGOS'!$C$9:$D$50,2,FALSE),"")</f>
        <v/>
      </c>
    </row>
    <row r="76">
      <c r="N76" s="12">
        <f>IF(N77&lt;&gt;""," -R","")</f>
        <v/>
      </c>
      <c r="P76" s="12">
        <f>IF(P77&lt;&gt;""," -R","")</f>
        <v/>
      </c>
      <c r="R76" s="12">
        <f>IF(R77&lt;&gt;""," -R","")</f>
        <v/>
      </c>
      <c r="T76" s="12">
        <f>IF(T77&lt;&gt;""," -R","")</f>
        <v/>
      </c>
      <c r="V76" s="12">
        <f>IF(V77&lt;&gt;""," -R","")</f>
        <v/>
      </c>
      <c r="X76" s="12">
        <f>IF(X77&lt;&gt;""," -R","")</f>
        <v/>
      </c>
      <c r="Z76" s="12">
        <f>IF(Z77&lt;&gt;""," -R","")</f>
        <v/>
      </c>
      <c r="AB76" s="12">
        <f>IF(AB77&lt;&gt;""," -R","")</f>
        <v/>
      </c>
      <c r="AD76" s="12">
        <f>IF(AD77&lt;&gt;""," -R","")</f>
        <v/>
      </c>
      <c r="AF76" s="12">
        <f>IF(AF77&lt;&gt;""," -R","")</f>
        <v/>
      </c>
      <c r="AH76" s="12">
        <f>IF(AH77&lt;&gt;""," -R","")</f>
        <v/>
      </c>
      <c r="AJ76" s="12">
        <f>IF(AJ77&lt;&gt;""," -R","")</f>
        <v/>
      </c>
      <c r="AL76" s="12">
        <f>IF(AL77&lt;&gt;""," -R","")</f>
        <v/>
      </c>
      <c r="AN76" s="12">
        <f>IF(AN77&lt;&gt;""," -R","")</f>
        <v/>
      </c>
      <c r="AP76" s="12">
        <f>IF(AP77&lt;&gt;""," -R","")</f>
        <v/>
      </c>
      <c r="AR76" s="12">
        <f>IF(AR77&lt;&gt;""," -R","")</f>
        <v/>
      </c>
      <c r="AT76" s="12">
        <f>IF(AT77&lt;&gt;""," -R","")</f>
        <v/>
      </c>
      <c r="AV76" s="12">
        <f>IF(AV77&lt;&gt;""," -R","")</f>
        <v/>
      </c>
      <c r="AX76" s="12">
        <f>IF(AX77&lt;&gt;""," -R","")</f>
        <v/>
      </c>
      <c r="AZ76" s="12">
        <f>IF(AZ77&lt;&gt;""," -R","")</f>
        <v/>
      </c>
      <c r="BB76" s="12">
        <f>IF(BB77&lt;&gt;""," -R","")</f>
        <v/>
      </c>
      <c r="BD76" s="12">
        <f>IF(BD77&lt;&gt;""," -R","")</f>
        <v/>
      </c>
      <c r="BF76" s="12">
        <f>IF(BF77&lt;&gt;""," -R","")</f>
        <v/>
      </c>
      <c r="BH76" s="12">
        <f>IF(BH77&lt;&gt;""," -R","")</f>
        <v/>
      </c>
      <c r="BJ76" s="12">
        <f>IF(BJ77&lt;&gt;""," -R","")</f>
        <v/>
      </c>
    </row>
    <row r="77">
      <c r="M77" s="12" t="n">
        <v>1.34</v>
      </c>
      <c r="N77" s="12">
        <f>IFERROR(VLOOKUP(M77,'CRUCE RIESGOS'!$C$9:$D$50,2,FALSE),"")</f>
        <v/>
      </c>
      <c r="O77" s="12" t="n">
        <v>2.34000000000001</v>
      </c>
      <c r="P77" s="12">
        <f>IFERROR(VLOOKUP(O77,'CRUCE RIESGOS'!$C$9:$D$50,2,FALSE),"")</f>
        <v/>
      </c>
      <c r="Q77" s="12" t="n">
        <v>3.34000000000002</v>
      </c>
      <c r="R77" s="12">
        <f>IFERROR(VLOOKUP(Q77,'CRUCE RIESGOS'!$C$9:$D$50,2,FALSE),"")</f>
        <v/>
      </c>
      <c r="S77" s="12" t="n">
        <v>4.34000000000003</v>
      </c>
      <c r="T77" s="12">
        <f>IFERROR(VLOOKUP(S77,'CRUCE RIESGOS'!$C$9:$D$50,2,FALSE),"")</f>
        <v/>
      </c>
      <c r="U77" s="12" t="n">
        <v>5.34000000000004</v>
      </c>
      <c r="V77" s="12">
        <f>IFERROR(VLOOKUP(U77,'CRUCE RIESGOS'!$C$9:$D$50,2,FALSE),"")</f>
        <v/>
      </c>
      <c r="W77" s="12" t="n">
        <v>6.34000000000005</v>
      </c>
      <c r="X77" s="12">
        <f>IFERROR(VLOOKUP(W77,'CRUCE RIESGOS'!$C$9:$D$50,2,FALSE),"")</f>
        <v/>
      </c>
      <c r="Y77" s="12" t="n">
        <v>7.34000000000006</v>
      </c>
      <c r="Z77" s="12">
        <f>IFERROR(VLOOKUP(Y77,'CRUCE RIESGOS'!$C$9:$D$50,2,FALSE),"")</f>
        <v/>
      </c>
      <c r="AA77" s="12" t="n">
        <v>8.340000000000069</v>
      </c>
      <c r="AB77" s="12">
        <f>IFERROR(VLOOKUP(AA77,'CRUCE RIESGOS'!$C$9:$D$50,2,FALSE),"")</f>
        <v/>
      </c>
      <c r="AC77" s="12" t="n">
        <v>9.34000000000008</v>
      </c>
      <c r="AD77" s="12">
        <f>IFERROR(VLOOKUP(AC77,'CRUCE RIESGOS'!$C$9:$D$50,2,FALSE),"")</f>
        <v/>
      </c>
      <c r="AE77" s="12" t="n">
        <v>10.3400000000001</v>
      </c>
      <c r="AF77" s="12">
        <f>IFERROR(VLOOKUP(AE77,'CRUCE RIESGOS'!$C$9:$D$50,2,FALSE),"")</f>
        <v/>
      </c>
      <c r="AG77" s="12" t="n">
        <v>11.3400000000001</v>
      </c>
      <c r="AH77" s="12">
        <f>IFERROR(VLOOKUP(AG77,'CRUCE RIESGOS'!$C$9:$D$50,2,FALSE),"")</f>
        <v/>
      </c>
      <c r="AI77" s="12" t="n">
        <v>12.3400000000001</v>
      </c>
      <c r="AJ77" s="12">
        <f>IFERROR(VLOOKUP(AI77,'CRUCE RIESGOS'!$C$9:$D$50,2,FALSE),"")</f>
        <v/>
      </c>
      <c r="AK77" s="12" t="n">
        <v>13.3400000000001</v>
      </c>
      <c r="AL77" s="12">
        <f>IFERROR(VLOOKUP(AK77,'CRUCE RIESGOS'!$C$9:$D$50,2,FALSE),"")</f>
        <v/>
      </c>
      <c r="AM77" s="12" t="n">
        <v>14.3400000000001</v>
      </c>
      <c r="AN77" s="12">
        <f>IFERROR(VLOOKUP(AM77,'CRUCE RIESGOS'!$C$9:$D$50,2,FALSE),"")</f>
        <v/>
      </c>
      <c r="AO77" s="12" t="n">
        <v>15.3400000000001</v>
      </c>
      <c r="AP77" s="12">
        <f>IFERROR(VLOOKUP(AO77,'CRUCE RIESGOS'!$C$9:$D$50,2,FALSE),"")</f>
        <v/>
      </c>
      <c r="AQ77" s="12" t="n">
        <v>16.3400000000001</v>
      </c>
      <c r="AR77" s="12">
        <f>IFERROR(VLOOKUP(AQ77,'CRUCE RIESGOS'!$C$9:$D$50,2,FALSE),"")</f>
        <v/>
      </c>
      <c r="AS77" s="12" t="n">
        <v>17.3400000000002</v>
      </c>
      <c r="AT77" s="12">
        <f>IFERROR(VLOOKUP(AS77,'CRUCE RIESGOS'!$C$9:$D$50,2,FALSE),"")</f>
        <v/>
      </c>
      <c r="AU77" s="12" t="n">
        <v>18.3400000000002</v>
      </c>
      <c r="AV77" s="12">
        <f>IFERROR(VLOOKUP(AU77,'CRUCE RIESGOS'!$C$9:$D$50,2,FALSE),"")</f>
        <v/>
      </c>
      <c r="AW77" s="12" t="n">
        <v>19.3400000000002</v>
      </c>
      <c r="AX77" s="12">
        <f>IFERROR(VLOOKUP(AW77,'CRUCE RIESGOS'!$C$9:$D$50,2,FALSE),"")</f>
        <v/>
      </c>
      <c r="AY77" s="12" t="n">
        <v>20.3400000000002</v>
      </c>
      <c r="AZ77" s="12">
        <f>IFERROR(VLOOKUP(AY77,'CRUCE RIESGOS'!$C$9:$D$50,2,FALSE),"")</f>
        <v/>
      </c>
      <c r="BA77" s="12" t="n">
        <v>21.3400000000002</v>
      </c>
      <c r="BB77" s="12">
        <f>IFERROR(VLOOKUP(BA77,'CRUCE RIESGOS'!$C$9:$D$50,2,FALSE),"")</f>
        <v/>
      </c>
      <c r="BC77" s="12" t="n">
        <v>22.3400000000002</v>
      </c>
      <c r="BD77" s="12">
        <f>IFERROR(VLOOKUP(BC77,'CRUCE RIESGOS'!$C$9:$D$50,2,FALSE),"")</f>
        <v/>
      </c>
      <c r="BE77" s="12" t="n">
        <v>23.3400000000002</v>
      </c>
      <c r="BF77" s="12">
        <f>IFERROR(VLOOKUP(BE77,'CRUCE RIESGOS'!$C$9:$D$50,2,FALSE),"")</f>
        <v/>
      </c>
      <c r="BG77" s="12" t="n">
        <v>24.3400000000002</v>
      </c>
      <c r="BH77" s="12">
        <f>IFERROR(VLOOKUP(BG77,'CRUCE RIESGOS'!$C$9:$D$50,2,FALSE),"")</f>
        <v/>
      </c>
      <c r="BI77" s="12" t="n">
        <v>25.3400000000002</v>
      </c>
      <c r="BJ77" s="12">
        <f>IFERROR(VLOOKUP(BI77,'CRUCE RIESGOS'!$C$9:$D$50,2,FALSE),"")</f>
        <v/>
      </c>
    </row>
    <row r="78">
      <c r="N78" s="12">
        <f>IF(N79&lt;&gt;""," -R","")</f>
        <v/>
      </c>
      <c r="P78" s="12">
        <f>IF(P79&lt;&gt;""," -R","")</f>
        <v/>
      </c>
      <c r="R78" s="12">
        <f>IF(R79&lt;&gt;""," -R","")</f>
        <v/>
      </c>
      <c r="T78" s="12">
        <f>IF(T79&lt;&gt;""," -R","")</f>
        <v/>
      </c>
      <c r="V78" s="12">
        <f>IF(V79&lt;&gt;""," -R","")</f>
        <v/>
      </c>
      <c r="X78" s="12">
        <f>IF(X79&lt;&gt;""," -R","")</f>
        <v/>
      </c>
      <c r="Z78" s="12">
        <f>IF(Z79&lt;&gt;""," -R","")</f>
        <v/>
      </c>
      <c r="AB78" s="12">
        <f>IF(AB79&lt;&gt;""," -R","")</f>
        <v/>
      </c>
      <c r="AD78" s="12">
        <f>IF(AD79&lt;&gt;""," -R","")</f>
        <v/>
      </c>
      <c r="AF78" s="12">
        <f>IF(AF79&lt;&gt;""," -R","")</f>
        <v/>
      </c>
      <c r="AH78" s="12">
        <f>IF(AH79&lt;&gt;""," -R","")</f>
        <v/>
      </c>
      <c r="AJ78" s="12">
        <f>IF(AJ79&lt;&gt;""," -R","")</f>
        <v/>
      </c>
      <c r="AL78" s="12">
        <f>IF(AL79&lt;&gt;""," -R","")</f>
        <v/>
      </c>
      <c r="AN78" s="12">
        <f>IF(AN79&lt;&gt;""," -R","")</f>
        <v/>
      </c>
      <c r="AP78" s="12">
        <f>IF(AP79&lt;&gt;""," -R","")</f>
        <v/>
      </c>
      <c r="AR78" s="12">
        <f>IF(AR79&lt;&gt;""," -R","")</f>
        <v/>
      </c>
      <c r="AT78" s="12">
        <f>IF(AT79&lt;&gt;""," -R","")</f>
        <v/>
      </c>
      <c r="AV78" s="12">
        <f>IF(AV79&lt;&gt;""," -R","")</f>
        <v/>
      </c>
      <c r="AX78" s="12">
        <f>IF(AX79&lt;&gt;""," -R","")</f>
        <v/>
      </c>
      <c r="AZ78" s="12">
        <f>IF(AZ79&lt;&gt;""," -R","")</f>
        <v/>
      </c>
      <c r="BB78" s="12">
        <f>IF(BB79&lt;&gt;""," -R","")</f>
        <v/>
      </c>
      <c r="BD78" s="12">
        <f>IF(BD79&lt;&gt;""," -R","")</f>
        <v/>
      </c>
      <c r="BF78" s="12">
        <f>IF(BF79&lt;&gt;""," -R","")</f>
        <v/>
      </c>
      <c r="BH78" s="12">
        <f>IF(BH79&lt;&gt;""," -R","")</f>
        <v/>
      </c>
      <c r="BJ78" s="12">
        <f>IF(BJ79&lt;&gt;""," -R","")</f>
        <v/>
      </c>
    </row>
    <row r="79">
      <c r="M79" s="12" t="n">
        <v>1.35</v>
      </c>
      <c r="N79" s="12">
        <f>IFERROR(VLOOKUP(M79,'CRUCE RIESGOS'!$C$9:$D$50,2,FALSE),"")</f>
        <v/>
      </c>
      <c r="O79" s="12" t="n">
        <v>2.35000000000001</v>
      </c>
      <c r="P79" s="12">
        <f>IFERROR(VLOOKUP(O79,'CRUCE RIESGOS'!$C$9:$D$50,2,FALSE),"")</f>
        <v/>
      </c>
      <c r="Q79" s="12" t="n">
        <v>3.35000000000002</v>
      </c>
      <c r="R79" s="12">
        <f>IFERROR(VLOOKUP(Q79,'CRUCE RIESGOS'!$C$9:$D$50,2,FALSE),"")</f>
        <v/>
      </c>
      <c r="S79" s="12" t="n">
        <v>4.35000000000003</v>
      </c>
      <c r="T79" s="12">
        <f>IFERROR(VLOOKUP(S79,'CRUCE RIESGOS'!$C$9:$D$50,2,FALSE),"")</f>
        <v/>
      </c>
      <c r="U79" s="12" t="n">
        <v>5.35000000000004</v>
      </c>
      <c r="V79" s="12">
        <f>IFERROR(VLOOKUP(U79,'CRUCE RIESGOS'!$C$9:$D$50,2,FALSE),"")</f>
        <v/>
      </c>
      <c r="W79" s="12" t="n">
        <v>6.35000000000005</v>
      </c>
      <c r="X79" s="12">
        <f>IFERROR(VLOOKUP(W79,'CRUCE RIESGOS'!$C$9:$D$50,2,FALSE),"")</f>
        <v/>
      </c>
      <c r="Y79" s="12" t="n">
        <v>7.35000000000006</v>
      </c>
      <c r="Z79" s="12">
        <f>IFERROR(VLOOKUP(Y79,'CRUCE RIESGOS'!$C$9:$D$50,2,FALSE),"")</f>
        <v/>
      </c>
      <c r="AA79" s="12" t="n">
        <v>8.350000000000071</v>
      </c>
      <c r="AB79" s="12">
        <f>IFERROR(VLOOKUP(AA79,'CRUCE RIESGOS'!$C$9:$D$50,2,FALSE),"")</f>
        <v/>
      </c>
      <c r="AC79" s="12" t="n">
        <v>9.35000000000008</v>
      </c>
      <c r="AD79" s="12">
        <f>IFERROR(VLOOKUP(AC79,'CRUCE RIESGOS'!$C$9:$D$50,2,FALSE),"")</f>
        <v/>
      </c>
      <c r="AE79" s="12" t="n">
        <v>10.3500000000001</v>
      </c>
      <c r="AF79" s="12">
        <f>IFERROR(VLOOKUP(AE79,'CRUCE RIESGOS'!$C$9:$D$50,2,FALSE),"")</f>
        <v/>
      </c>
      <c r="AG79" s="12" t="n">
        <v>11.3500000000001</v>
      </c>
      <c r="AH79" s="12">
        <f>IFERROR(VLOOKUP(AG79,'CRUCE RIESGOS'!$C$9:$D$50,2,FALSE),"")</f>
        <v/>
      </c>
      <c r="AI79" s="12" t="n">
        <v>12.3500000000001</v>
      </c>
      <c r="AJ79" s="12">
        <f>IFERROR(VLOOKUP(AI79,'CRUCE RIESGOS'!$C$9:$D$50,2,FALSE),"")</f>
        <v/>
      </c>
      <c r="AK79" s="12" t="n">
        <v>13.3500000000001</v>
      </c>
      <c r="AL79" s="12">
        <f>IFERROR(VLOOKUP(AK79,'CRUCE RIESGOS'!$C$9:$D$50,2,FALSE),"")</f>
        <v/>
      </c>
      <c r="AM79" s="12" t="n">
        <v>14.3500000000001</v>
      </c>
      <c r="AN79" s="12">
        <f>IFERROR(VLOOKUP(AM79,'CRUCE RIESGOS'!$C$9:$D$50,2,FALSE),"")</f>
        <v/>
      </c>
      <c r="AO79" s="12" t="n">
        <v>15.3500000000001</v>
      </c>
      <c r="AP79" s="12">
        <f>IFERROR(VLOOKUP(AO79,'CRUCE RIESGOS'!$C$9:$D$50,2,FALSE),"")</f>
        <v/>
      </c>
      <c r="AQ79" s="12" t="n">
        <v>16.3500000000001</v>
      </c>
      <c r="AR79" s="12">
        <f>IFERROR(VLOOKUP(AQ79,'CRUCE RIESGOS'!$C$9:$D$50,2,FALSE),"")</f>
        <v/>
      </c>
      <c r="AS79" s="12" t="n">
        <v>17.3500000000002</v>
      </c>
      <c r="AT79" s="12">
        <f>IFERROR(VLOOKUP(AS79,'CRUCE RIESGOS'!$C$9:$D$50,2,FALSE),"")</f>
        <v/>
      </c>
      <c r="AU79" s="12" t="n">
        <v>18.3500000000002</v>
      </c>
      <c r="AV79" s="12">
        <f>IFERROR(VLOOKUP(AU79,'CRUCE RIESGOS'!$C$9:$D$50,2,FALSE),"")</f>
        <v/>
      </c>
      <c r="AW79" s="12" t="n">
        <v>19.3500000000002</v>
      </c>
      <c r="AX79" s="12">
        <f>IFERROR(VLOOKUP(AW79,'CRUCE RIESGOS'!$C$9:$D$50,2,FALSE),"")</f>
        <v/>
      </c>
      <c r="AY79" s="12" t="n">
        <v>20.3500000000002</v>
      </c>
      <c r="AZ79" s="12">
        <f>IFERROR(VLOOKUP(AY79,'CRUCE RIESGOS'!$C$9:$D$50,2,FALSE),"")</f>
        <v/>
      </c>
      <c r="BA79" s="12" t="n">
        <v>21.3500000000002</v>
      </c>
      <c r="BB79" s="12">
        <f>IFERROR(VLOOKUP(BA79,'CRUCE RIESGOS'!$C$9:$D$50,2,FALSE),"")</f>
        <v/>
      </c>
      <c r="BC79" s="12" t="n">
        <v>22.3500000000002</v>
      </c>
      <c r="BD79" s="12">
        <f>IFERROR(VLOOKUP(BC79,'CRUCE RIESGOS'!$C$9:$D$50,2,FALSE),"")</f>
        <v/>
      </c>
      <c r="BE79" s="12" t="n">
        <v>23.3500000000002</v>
      </c>
      <c r="BF79" s="12">
        <f>IFERROR(VLOOKUP(BE79,'CRUCE RIESGOS'!$C$9:$D$50,2,FALSE),"")</f>
        <v/>
      </c>
      <c r="BG79" s="12" t="n">
        <v>24.3500000000002</v>
      </c>
      <c r="BH79" s="12">
        <f>IFERROR(VLOOKUP(BG79,'CRUCE RIESGOS'!$C$9:$D$50,2,FALSE),"")</f>
        <v/>
      </c>
      <c r="BI79" s="12" t="n">
        <v>25.3500000000002</v>
      </c>
      <c r="BJ79" s="12">
        <f>IFERROR(VLOOKUP(BI79,'CRUCE RIESGOS'!$C$9:$D$50,2,FALSE),"")</f>
        <v/>
      </c>
    </row>
    <row r="80">
      <c r="N80" s="12">
        <f>IF(N81&lt;&gt;""," -R","")</f>
        <v/>
      </c>
      <c r="P80" s="12">
        <f>IF(P81&lt;&gt;""," -R","")</f>
        <v/>
      </c>
      <c r="R80" s="12">
        <f>IF(R81&lt;&gt;""," -R","")</f>
        <v/>
      </c>
      <c r="T80" s="12">
        <f>IF(T81&lt;&gt;""," -R","")</f>
        <v/>
      </c>
      <c r="V80" s="12">
        <f>IF(V81&lt;&gt;""," -R","")</f>
        <v/>
      </c>
      <c r="X80" s="12">
        <f>IF(X81&lt;&gt;""," -R","")</f>
        <v/>
      </c>
      <c r="Z80" s="12">
        <f>IF(Z81&lt;&gt;""," -R","")</f>
        <v/>
      </c>
      <c r="AB80" s="12">
        <f>IF(AB81&lt;&gt;""," -R","")</f>
        <v/>
      </c>
      <c r="AD80" s="12">
        <f>IF(AD81&lt;&gt;""," -R","")</f>
        <v/>
      </c>
      <c r="AF80" s="12">
        <f>IF(AF81&lt;&gt;""," -R","")</f>
        <v/>
      </c>
      <c r="AH80" s="12">
        <f>IF(AH81&lt;&gt;""," -R","")</f>
        <v/>
      </c>
      <c r="AJ80" s="12">
        <f>IF(AJ81&lt;&gt;""," -R","")</f>
        <v/>
      </c>
      <c r="AL80" s="12">
        <f>IF(AL81&lt;&gt;""," -R","")</f>
        <v/>
      </c>
      <c r="AN80" s="12">
        <f>IF(AN81&lt;&gt;""," -R","")</f>
        <v/>
      </c>
      <c r="AP80" s="12">
        <f>IF(AP81&lt;&gt;""," -R","")</f>
        <v/>
      </c>
      <c r="AR80" s="12">
        <f>IF(AR81&lt;&gt;""," -R","")</f>
        <v/>
      </c>
      <c r="AT80" s="12">
        <f>IF(AT81&lt;&gt;""," -R","")</f>
        <v/>
      </c>
      <c r="AV80" s="12">
        <f>IF(AV81&lt;&gt;""," -R","")</f>
        <v/>
      </c>
      <c r="AX80" s="12">
        <f>IF(AX81&lt;&gt;""," -R","")</f>
        <v/>
      </c>
      <c r="AZ80" s="12">
        <f>IF(AZ81&lt;&gt;""," -R","")</f>
        <v/>
      </c>
      <c r="BB80" s="12">
        <f>IF(BB81&lt;&gt;""," -R","")</f>
        <v/>
      </c>
      <c r="BD80" s="12">
        <f>IF(BD81&lt;&gt;""," -R","")</f>
        <v/>
      </c>
      <c r="BF80" s="12">
        <f>IF(BF81&lt;&gt;""," -R","")</f>
        <v/>
      </c>
      <c r="BH80" s="12">
        <f>IF(BH81&lt;&gt;""," -R","")</f>
        <v/>
      </c>
      <c r="BJ80" s="12">
        <f>IF(BJ81&lt;&gt;""," -R","")</f>
        <v/>
      </c>
    </row>
    <row r="81">
      <c r="M81" s="12" t="n">
        <v>1.36</v>
      </c>
      <c r="N81" s="12">
        <f>IFERROR(VLOOKUP(M81,'CRUCE RIESGOS'!$C$9:$D$50,2,FALSE),"")</f>
        <v/>
      </c>
      <c r="O81" s="12" t="n">
        <v>2.36000000000001</v>
      </c>
      <c r="P81" s="12">
        <f>IFERROR(VLOOKUP(O81,'CRUCE RIESGOS'!$C$9:$D$50,2,FALSE),"")</f>
        <v/>
      </c>
      <c r="Q81" s="12" t="n">
        <v>3.36000000000002</v>
      </c>
      <c r="R81" s="12">
        <f>IFERROR(VLOOKUP(Q81,'CRUCE RIESGOS'!$C$9:$D$50,2,FALSE),"")</f>
        <v/>
      </c>
      <c r="S81" s="12" t="n">
        <v>4.36000000000003</v>
      </c>
      <c r="T81" s="12">
        <f>IFERROR(VLOOKUP(S81,'CRUCE RIESGOS'!$C$9:$D$50,2,FALSE),"")</f>
        <v/>
      </c>
      <c r="U81" s="12" t="n">
        <v>5.36000000000004</v>
      </c>
      <c r="V81" s="12">
        <f>IFERROR(VLOOKUP(U81,'CRUCE RIESGOS'!$C$9:$D$50,2,FALSE),"")</f>
        <v/>
      </c>
      <c r="W81" s="12" t="n">
        <v>6.36000000000005</v>
      </c>
      <c r="X81" s="12">
        <f>IFERROR(VLOOKUP(W81,'CRUCE RIESGOS'!$C$9:$D$50,2,FALSE),"")</f>
        <v/>
      </c>
      <c r="Y81" s="12" t="n">
        <v>7.36000000000006</v>
      </c>
      <c r="Z81" s="12">
        <f>IFERROR(VLOOKUP(Y81,'CRUCE RIESGOS'!$C$9:$D$50,2,FALSE),"")</f>
        <v/>
      </c>
      <c r="AA81" s="12" t="n">
        <v>8.36000000000007</v>
      </c>
      <c r="AB81" s="12">
        <f>IFERROR(VLOOKUP(AA81,'CRUCE RIESGOS'!$C$9:$D$50,2,FALSE),"")</f>
        <v/>
      </c>
      <c r="AC81" s="12" t="n">
        <v>9.360000000000079</v>
      </c>
      <c r="AD81" s="12">
        <f>IFERROR(VLOOKUP(AC81,'CRUCE RIESGOS'!$C$9:$D$50,2,FALSE),"")</f>
        <v/>
      </c>
      <c r="AE81" s="12" t="n">
        <v>10.3600000000001</v>
      </c>
      <c r="AF81" s="12">
        <f>IFERROR(VLOOKUP(AE81,'CRUCE RIESGOS'!$C$9:$D$50,2,FALSE),"")</f>
        <v/>
      </c>
      <c r="AG81" s="12" t="n">
        <v>11.3600000000001</v>
      </c>
      <c r="AH81" s="12">
        <f>IFERROR(VLOOKUP(AG81,'CRUCE RIESGOS'!$C$9:$D$50,2,FALSE),"")</f>
        <v/>
      </c>
      <c r="AI81" s="12" t="n">
        <v>12.3600000000001</v>
      </c>
      <c r="AJ81" s="12">
        <f>IFERROR(VLOOKUP(AI81,'CRUCE RIESGOS'!$C$9:$D$50,2,FALSE),"")</f>
        <v/>
      </c>
      <c r="AK81" s="12" t="n">
        <v>13.3600000000001</v>
      </c>
      <c r="AL81" s="12">
        <f>IFERROR(VLOOKUP(AK81,'CRUCE RIESGOS'!$C$9:$D$50,2,FALSE),"")</f>
        <v/>
      </c>
      <c r="AM81" s="12" t="n">
        <v>14.3600000000001</v>
      </c>
      <c r="AN81" s="12">
        <f>IFERROR(VLOOKUP(AM81,'CRUCE RIESGOS'!$C$9:$D$50,2,FALSE),"")</f>
        <v/>
      </c>
      <c r="AO81" s="12" t="n">
        <v>15.3600000000001</v>
      </c>
      <c r="AP81" s="12">
        <f>IFERROR(VLOOKUP(AO81,'CRUCE RIESGOS'!$C$9:$D$50,2,FALSE),"")</f>
        <v/>
      </c>
      <c r="AQ81" s="12" t="n">
        <v>16.3600000000001</v>
      </c>
      <c r="AR81" s="12">
        <f>IFERROR(VLOOKUP(AQ81,'CRUCE RIESGOS'!$C$9:$D$50,2,FALSE),"")</f>
        <v/>
      </c>
      <c r="AS81" s="12" t="n">
        <v>17.3600000000002</v>
      </c>
      <c r="AT81" s="12">
        <f>IFERROR(VLOOKUP(AS81,'CRUCE RIESGOS'!$C$9:$D$50,2,FALSE),"")</f>
        <v/>
      </c>
      <c r="AU81" s="12" t="n">
        <v>18.3600000000002</v>
      </c>
      <c r="AV81" s="12">
        <f>IFERROR(VLOOKUP(AU81,'CRUCE RIESGOS'!$C$9:$D$50,2,FALSE),"")</f>
        <v/>
      </c>
      <c r="AW81" s="12" t="n">
        <v>19.3600000000002</v>
      </c>
      <c r="AX81" s="12">
        <f>IFERROR(VLOOKUP(AW81,'CRUCE RIESGOS'!$C$9:$D$50,2,FALSE),"")</f>
        <v/>
      </c>
      <c r="AY81" s="12" t="n">
        <v>20.3600000000002</v>
      </c>
      <c r="AZ81" s="12">
        <f>IFERROR(VLOOKUP(AY81,'CRUCE RIESGOS'!$C$9:$D$50,2,FALSE),"")</f>
        <v/>
      </c>
      <c r="BA81" s="12" t="n">
        <v>21.3600000000002</v>
      </c>
      <c r="BB81" s="12">
        <f>IFERROR(VLOOKUP(BA81,'CRUCE RIESGOS'!$C$9:$D$50,2,FALSE),"")</f>
        <v/>
      </c>
      <c r="BC81" s="12" t="n">
        <v>22.3600000000002</v>
      </c>
      <c r="BD81" s="12">
        <f>IFERROR(VLOOKUP(BC81,'CRUCE RIESGOS'!$C$9:$D$50,2,FALSE),"")</f>
        <v/>
      </c>
      <c r="BE81" s="12" t="n">
        <v>23.3600000000002</v>
      </c>
      <c r="BF81" s="12">
        <f>IFERROR(VLOOKUP(BE81,'CRUCE RIESGOS'!$C$9:$D$50,2,FALSE),"")</f>
        <v/>
      </c>
      <c r="BG81" s="12" t="n">
        <v>24.3600000000002</v>
      </c>
      <c r="BH81" s="12">
        <f>IFERROR(VLOOKUP(BG81,'CRUCE RIESGOS'!$C$9:$D$50,2,FALSE),"")</f>
        <v/>
      </c>
      <c r="BI81" s="12" t="n">
        <v>25.3600000000002</v>
      </c>
      <c r="BJ81" s="12">
        <f>IFERROR(VLOOKUP(BI81,'CRUCE RIESGOS'!$C$9:$D$50,2,FALSE),"")</f>
        <v/>
      </c>
    </row>
    <row r="82">
      <c r="N82" s="12">
        <f>IF(N83&lt;&gt;""," -R","")</f>
        <v/>
      </c>
      <c r="P82" s="12">
        <f>IF(P83&lt;&gt;""," -R","")</f>
        <v/>
      </c>
      <c r="R82" s="12">
        <f>IF(R83&lt;&gt;""," -R","")</f>
        <v/>
      </c>
      <c r="T82" s="12">
        <f>IF(T83&lt;&gt;""," -R","")</f>
        <v/>
      </c>
      <c r="V82" s="12">
        <f>IF(V83&lt;&gt;""," -R","")</f>
        <v/>
      </c>
      <c r="X82" s="12">
        <f>IF(X83&lt;&gt;""," -R","")</f>
        <v/>
      </c>
      <c r="Z82" s="12">
        <f>IF(Z83&lt;&gt;""," -R","")</f>
        <v/>
      </c>
      <c r="AB82" s="12">
        <f>IF(AB83&lt;&gt;""," -R","")</f>
        <v/>
      </c>
      <c r="AD82" s="12">
        <f>IF(AD83&lt;&gt;""," -R","")</f>
        <v/>
      </c>
      <c r="AF82" s="12">
        <f>IF(AF83&lt;&gt;""," -R","")</f>
        <v/>
      </c>
      <c r="AH82" s="12">
        <f>IF(AH83&lt;&gt;""," -R","")</f>
        <v/>
      </c>
      <c r="AJ82" s="12">
        <f>IF(AJ83&lt;&gt;""," -R","")</f>
        <v/>
      </c>
      <c r="AL82" s="12">
        <f>IF(AL83&lt;&gt;""," -R","")</f>
        <v/>
      </c>
      <c r="AN82" s="12">
        <f>IF(AN83&lt;&gt;""," -R","")</f>
        <v/>
      </c>
      <c r="AP82" s="12">
        <f>IF(AP83&lt;&gt;""," -R","")</f>
        <v/>
      </c>
      <c r="AR82" s="12">
        <f>IF(AR83&lt;&gt;""," -R","")</f>
        <v/>
      </c>
      <c r="AT82" s="12">
        <f>IF(AT83&lt;&gt;""," -R","")</f>
        <v/>
      </c>
      <c r="AV82" s="12">
        <f>IF(AV83&lt;&gt;""," -R","")</f>
        <v/>
      </c>
      <c r="AX82" s="12">
        <f>IF(AX83&lt;&gt;""," -R","")</f>
        <v/>
      </c>
      <c r="AZ82" s="12">
        <f>IF(AZ83&lt;&gt;""," -R","")</f>
        <v/>
      </c>
      <c r="BB82" s="12">
        <f>IF(BB83&lt;&gt;""," -R","")</f>
        <v/>
      </c>
      <c r="BD82" s="12">
        <f>IF(BD83&lt;&gt;""," -R","")</f>
        <v/>
      </c>
      <c r="BF82" s="12">
        <f>IF(BF83&lt;&gt;""," -R","")</f>
        <v/>
      </c>
      <c r="BH82" s="12">
        <f>IF(BH83&lt;&gt;""," -R","")</f>
        <v/>
      </c>
      <c r="BJ82" s="12">
        <f>IF(BJ83&lt;&gt;""," -R","")</f>
        <v/>
      </c>
    </row>
    <row r="83">
      <c r="M83" s="12" t="n">
        <v>1.37</v>
      </c>
      <c r="N83" s="12">
        <f>IFERROR(VLOOKUP(M83,'CRUCE RIESGOS'!$C$9:$D$50,2,FALSE),"")</f>
        <v/>
      </c>
      <c r="O83" s="12" t="n">
        <v>2.37000000000001</v>
      </c>
      <c r="P83" s="12">
        <f>IFERROR(VLOOKUP(O83,'CRUCE RIESGOS'!$C$9:$D$50,2,FALSE),"")</f>
        <v/>
      </c>
      <c r="Q83" s="12" t="n">
        <v>3.37000000000002</v>
      </c>
      <c r="R83" s="12">
        <f>IFERROR(VLOOKUP(Q83,'CRUCE RIESGOS'!$C$9:$D$50,2,FALSE),"")</f>
        <v/>
      </c>
      <c r="S83" s="12" t="n">
        <v>4.37000000000003</v>
      </c>
      <c r="T83" s="12">
        <f>IFERROR(VLOOKUP(S83,'CRUCE RIESGOS'!$C$9:$D$50,2,FALSE),"")</f>
        <v/>
      </c>
      <c r="U83" s="12" t="n">
        <v>5.37000000000004</v>
      </c>
      <c r="V83" s="12">
        <f>IFERROR(VLOOKUP(U83,'CRUCE RIESGOS'!$C$9:$D$50,2,FALSE),"")</f>
        <v/>
      </c>
      <c r="W83" s="12" t="n">
        <v>6.37000000000005</v>
      </c>
      <c r="X83" s="12">
        <f>IFERROR(VLOOKUP(W83,'CRUCE RIESGOS'!$C$9:$D$50,2,FALSE),"")</f>
        <v/>
      </c>
      <c r="Y83" s="12" t="n">
        <v>7.37000000000006</v>
      </c>
      <c r="Z83" s="12">
        <f>IFERROR(VLOOKUP(Y83,'CRUCE RIESGOS'!$C$9:$D$50,2,FALSE),"")</f>
        <v/>
      </c>
      <c r="AA83" s="12" t="n">
        <v>8.37000000000007</v>
      </c>
      <c r="AB83" s="12">
        <f>IFERROR(VLOOKUP(AA83,'CRUCE RIESGOS'!$C$9:$D$50,2,FALSE),"")</f>
        <v/>
      </c>
      <c r="AC83" s="12" t="n">
        <v>9.370000000000079</v>
      </c>
      <c r="AD83" s="12">
        <f>IFERROR(VLOOKUP(AC83,'CRUCE RIESGOS'!$C$9:$D$50,2,FALSE),"")</f>
        <v/>
      </c>
      <c r="AE83" s="12" t="n">
        <v>10.3700000000001</v>
      </c>
      <c r="AF83" s="12">
        <f>IFERROR(VLOOKUP(AE83,'CRUCE RIESGOS'!$C$9:$D$50,2,FALSE),"")</f>
        <v/>
      </c>
      <c r="AG83" s="12" t="n">
        <v>11.3700000000001</v>
      </c>
      <c r="AH83" s="12">
        <f>IFERROR(VLOOKUP(AG83,'CRUCE RIESGOS'!$C$9:$D$50,2,FALSE),"")</f>
        <v/>
      </c>
      <c r="AI83" s="12" t="n">
        <v>12.3700000000001</v>
      </c>
      <c r="AJ83" s="12">
        <f>IFERROR(VLOOKUP(AI83,'CRUCE RIESGOS'!$C$9:$D$50,2,FALSE),"")</f>
        <v/>
      </c>
      <c r="AK83" s="12" t="n">
        <v>13.3700000000001</v>
      </c>
      <c r="AL83" s="12">
        <f>IFERROR(VLOOKUP(AK83,'CRUCE RIESGOS'!$C$9:$D$50,2,FALSE),"")</f>
        <v/>
      </c>
      <c r="AM83" s="12" t="n">
        <v>14.3700000000001</v>
      </c>
      <c r="AN83" s="12">
        <f>IFERROR(VLOOKUP(AM83,'CRUCE RIESGOS'!$C$9:$D$50,2,FALSE),"")</f>
        <v/>
      </c>
      <c r="AO83" s="12" t="n">
        <v>15.3700000000001</v>
      </c>
      <c r="AP83" s="12">
        <f>IFERROR(VLOOKUP(AO83,'CRUCE RIESGOS'!$C$9:$D$50,2,FALSE),"")</f>
        <v/>
      </c>
      <c r="AQ83" s="12" t="n">
        <v>16.3700000000001</v>
      </c>
      <c r="AR83" s="12">
        <f>IFERROR(VLOOKUP(AQ83,'CRUCE RIESGOS'!$C$9:$D$50,2,FALSE),"")</f>
        <v/>
      </c>
      <c r="AS83" s="12" t="n">
        <v>17.3700000000002</v>
      </c>
      <c r="AT83" s="12">
        <f>IFERROR(VLOOKUP(AS83,'CRUCE RIESGOS'!$C$9:$D$50,2,FALSE),"")</f>
        <v/>
      </c>
      <c r="AU83" s="12" t="n">
        <v>18.3700000000002</v>
      </c>
      <c r="AV83" s="12">
        <f>IFERROR(VLOOKUP(AU83,'CRUCE RIESGOS'!$C$9:$D$50,2,FALSE),"")</f>
        <v/>
      </c>
      <c r="AW83" s="12" t="n">
        <v>19.3700000000002</v>
      </c>
      <c r="AX83" s="12">
        <f>IFERROR(VLOOKUP(AW83,'CRUCE RIESGOS'!$C$9:$D$50,2,FALSE),"")</f>
        <v/>
      </c>
      <c r="AY83" s="12" t="n">
        <v>20.3700000000002</v>
      </c>
      <c r="AZ83" s="12">
        <f>IFERROR(VLOOKUP(AY83,'CRUCE RIESGOS'!$C$9:$D$50,2,FALSE),"")</f>
        <v/>
      </c>
      <c r="BA83" s="12" t="n">
        <v>21.3700000000002</v>
      </c>
      <c r="BB83" s="12">
        <f>IFERROR(VLOOKUP(BA83,'CRUCE RIESGOS'!$C$9:$D$50,2,FALSE),"")</f>
        <v/>
      </c>
      <c r="BC83" s="12" t="n">
        <v>22.3700000000002</v>
      </c>
      <c r="BD83" s="12">
        <f>IFERROR(VLOOKUP(BC83,'CRUCE RIESGOS'!$C$9:$D$50,2,FALSE),"")</f>
        <v/>
      </c>
      <c r="BE83" s="12" t="n">
        <v>23.3700000000002</v>
      </c>
      <c r="BF83" s="12">
        <f>IFERROR(VLOOKUP(BE83,'CRUCE RIESGOS'!$C$9:$D$50,2,FALSE),"")</f>
        <v/>
      </c>
      <c r="BG83" s="12" t="n">
        <v>24.3700000000002</v>
      </c>
      <c r="BH83" s="12">
        <f>IFERROR(VLOOKUP(BG83,'CRUCE RIESGOS'!$C$9:$D$50,2,FALSE),"")</f>
        <v/>
      </c>
      <c r="BI83" s="12" t="n">
        <v>25.3700000000002</v>
      </c>
      <c r="BJ83" s="12">
        <f>IFERROR(VLOOKUP(BI83,'CRUCE RIESGOS'!$C$9:$D$50,2,FALSE),"")</f>
        <v/>
      </c>
    </row>
    <row r="84">
      <c r="N84" s="12">
        <f>IF(N85&lt;&gt;""," -R","")</f>
        <v/>
      </c>
      <c r="P84" s="12">
        <f>IF(P85&lt;&gt;""," -R","")</f>
        <v/>
      </c>
      <c r="R84" s="12">
        <f>IF(R85&lt;&gt;""," -R","")</f>
        <v/>
      </c>
      <c r="T84" s="12">
        <f>IF(T85&lt;&gt;""," -R","")</f>
        <v/>
      </c>
      <c r="V84" s="12">
        <f>IF(V85&lt;&gt;""," -R","")</f>
        <v/>
      </c>
      <c r="X84" s="12">
        <f>IF(X85&lt;&gt;""," -R","")</f>
        <v/>
      </c>
      <c r="Z84" s="12">
        <f>IF(Z85&lt;&gt;""," -R","")</f>
        <v/>
      </c>
      <c r="AB84" s="12">
        <f>IF(AB85&lt;&gt;""," -R","")</f>
        <v/>
      </c>
      <c r="AD84" s="12">
        <f>IF(AD85&lt;&gt;""," -R","")</f>
        <v/>
      </c>
      <c r="AF84" s="12">
        <f>IF(AF85&lt;&gt;""," -R","")</f>
        <v/>
      </c>
      <c r="AH84" s="12">
        <f>IF(AH85&lt;&gt;""," -R","")</f>
        <v/>
      </c>
      <c r="AJ84" s="12">
        <f>IF(AJ85&lt;&gt;""," -R","")</f>
        <v/>
      </c>
      <c r="AL84" s="12">
        <f>IF(AL85&lt;&gt;""," -R","")</f>
        <v/>
      </c>
      <c r="AN84" s="12">
        <f>IF(AN85&lt;&gt;""," -R","")</f>
        <v/>
      </c>
      <c r="AP84" s="12">
        <f>IF(AP85&lt;&gt;""," -R","")</f>
        <v/>
      </c>
      <c r="AR84" s="12">
        <f>IF(AR85&lt;&gt;""," -R","")</f>
        <v/>
      </c>
      <c r="AT84" s="12">
        <f>IF(AT85&lt;&gt;""," -R","")</f>
        <v/>
      </c>
      <c r="AV84" s="12">
        <f>IF(AV85&lt;&gt;""," -R","")</f>
        <v/>
      </c>
      <c r="AX84" s="12">
        <f>IF(AX85&lt;&gt;""," -R","")</f>
        <v/>
      </c>
      <c r="AZ84" s="12">
        <f>IF(AZ85&lt;&gt;""," -R","")</f>
        <v/>
      </c>
      <c r="BB84" s="12">
        <f>IF(BB85&lt;&gt;""," -R","")</f>
        <v/>
      </c>
      <c r="BD84" s="12">
        <f>IF(BD85&lt;&gt;""," -R","")</f>
        <v/>
      </c>
      <c r="BF84" s="12">
        <f>IF(BF85&lt;&gt;""," -R","")</f>
        <v/>
      </c>
      <c r="BH84" s="12">
        <f>IF(BH85&lt;&gt;""," -R","")</f>
        <v/>
      </c>
      <c r="BJ84" s="12">
        <f>IF(BJ85&lt;&gt;""," -R","")</f>
        <v/>
      </c>
    </row>
    <row r="85">
      <c r="M85" s="12" t="n">
        <v>1.38</v>
      </c>
      <c r="N85" s="12">
        <f>IFERROR(VLOOKUP(M85,'CRUCE RIESGOS'!$C$9:$D$50,2,FALSE),"")</f>
        <v/>
      </c>
      <c r="O85" s="12" t="n">
        <v>2.38000000000001</v>
      </c>
      <c r="P85" s="12">
        <f>IFERROR(VLOOKUP(O85,'CRUCE RIESGOS'!$C$9:$D$50,2,FALSE),"")</f>
        <v/>
      </c>
      <c r="Q85" s="12" t="n">
        <v>3.38000000000002</v>
      </c>
      <c r="R85" s="12">
        <f>IFERROR(VLOOKUP(Q85,'CRUCE RIESGOS'!$C$9:$D$50,2,FALSE),"")</f>
        <v/>
      </c>
      <c r="S85" s="12" t="n">
        <v>4.38000000000003</v>
      </c>
      <c r="T85" s="12">
        <f>IFERROR(VLOOKUP(S85,'CRUCE RIESGOS'!$C$9:$D$50,2,FALSE),"")</f>
        <v/>
      </c>
      <c r="U85" s="12" t="n">
        <v>5.38000000000004</v>
      </c>
      <c r="V85" s="12">
        <f>IFERROR(VLOOKUP(U85,'CRUCE RIESGOS'!$C$9:$D$50,2,FALSE),"")</f>
        <v/>
      </c>
      <c r="W85" s="12" t="n">
        <v>6.38000000000005</v>
      </c>
      <c r="X85" s="12">
        <f>IFERROR(VLOOKUP(W85,'CRUCE RIESGOS'!$C$9:$D$50,2,FALSE),"")</f>
        <v/>
      </c>
      <c r="Y85" s="12" t="n">
        <v>7.38000000000006</v>
      </c>
      <c r="Z85" s="12">
        <f>IFERROR(VLOOKUP(Y85,'CRUCE RIESGOS'!$C$9:$D$50,2,FALSE),"")</f>
        <v/>
      </c>
      <c r="AA85" s="12" t="n">
        <v>8.38000000000007</v>
      </c>
      <c r="AB85" s="12">
        <f>IFERROR(VLOOKUP(AA85,'CRUCE RIESGOS'!$C$9:$D$50,2,FALSE),"")</f>
        <v/>
      </c>
      <c r="AC85" s="12" t="n">
        <v>9.380000000000081</v>
      </c>
      <c r="AD85" s="12">
        <f>IFERROR(VLOOKUP(AC85,'CRUCE RIESGOS'!$C$9:$D$50,2,FALSE),"")</f>
        <v/>
      </c>
      <c r="AE85" s="12" t="n">
        <v>10.3800000000001</v>
      </c>
      <c r="AF85" s="12">
        <f>IFERROR(VLOOKUP(AE85,'CRUCE RIESGOS'!$C$9:$D$50,2,FALSE),"")</f>
        <v/>
      </c>
      <c r="AG85" s="12" t="n">
        <v>11.3800000000001</v>
      </c>
      <c r="AH85" s="12">
        <f>IFERROR(VLOOKUP(AG85,'CRUCE RIESGOS'!$C$9:$D$50,2,FALSE),"")</f>
        <v/>
      </c>
      <c r="AI85" s="12" t="n">
        <v>12.3800000000001</v>
      </c>
      <c r="AJ85" s="12">
        <f>IFERROR(VLOOKUP(AI85,'CRUCE RIESGOS'!$C$9:$D$50,2,FALSE),"")</f>
        <v/>
      </c>
      <c r="AK85" s="12" t="n">
        <v>13.3800000000001</v>
      </c>
      <c r="AL85" s="12">
        <f>IFERROR(VLOOKUP(AK85,'CRUCE RIESGOS'!$C$9:$D$50,2,FALSE),"")</f>
        <v/>
      </c>
      <c r="AM85" s="12" t="n">
        <v>14.3800000000001</v>
      </c>
      <c r="AN85" s="12">
        <f>IFERROR(VLOOKUP(AM85,'CRUCE RIESGOS'!$C$9:$D$50,2,FALSE),"")</f>
        <v/>
      </c>
      <c r="AO85" s="12" t="n">
        <v>15.3800000000001</v>
      </c>
      <c r="AP85" s="12">
        <f>IFERROR(VLOOKUP(AO85,'CRUCE RIESGOS'!$C$9:$D$50,2,FALSE),"")</f>
        <v/>
      </c>
      <c r="AQ85" s="12" t="n">
        <v>16.3800000000002</v>
      </c>
      <c r="AR85" s="12">
        <f>IFERROR(VLOOKUP(AQ85,'CRUCE RIESGOS'!$C$9:$D$50,2,FALSE),"")</f>
        <v/>
      </c>
      <c r="AS85" s="12" t="n">
        <v>17.3800000000002</v>
      </c>
      <c r="AT85" s="12">
        <f>IFERROR(VLOOKUP(AS85,'CRUCE RIESGOS'!$C$9:$D$50,2,FALSE),"")</f>
        <v/>
      </c>
      <c r="AU85" s="12" t="n">
        <v>18.3800000000002</v>
      </c>
      <c r="AV85" s="12">
        <f>IFERROR(VLOOKUP(AU85,'CRUCE RIESGOS'!$C$9:$D$50,2,FALSE),"")</f>
        <v/>
      </c>
      <c r="AW85" s="12" t="n">
        <v>19.3800000000002</v>
      </c>
      <c r="AX85" s="12">
        <f>IFERROR(VLOOKUP(AW85,'CRUCE RIESGOS'!$C$9:$D$50,2,FALSE),"")</f>
        <v/>
      </c>
      <c r="AY85" s="12" t="n">
        <v>20.3800000000002</v>
      </c>
      <c r="AZ85" s="12">
        <f>IFERROR(VLOOKUP(AY85,'CRUCE RIESGOS'!$C$9:$D$50,2,FALSE),"")</f>
        <v/>
      </c>
      <c r="BA85" s="12" t="n">
        <v>21.3800000000002</v>
      </c>
      <c r="BB85" s="12">
        <f>IFERROR(VLOOKUP(BA85,'CRUCE RIESGOS'!$C$9:$D$50,2,FALSE),"")</f>
        <v/>
      </c>
      <c r="BC85" s="12" t="n">
        <v>22.3800000000002</v>
      </c>
      <c r="BD85" s="12">
        <f>IFERROR(VLOOKUP(BC85,'CRUCE RIESGOS'!$C$9:$D$50,2,FALSE),"")</f>
        <v/>
      </c>
      <c r="BE85" s="12" t="n">
        <v>23.3800000000002</v>
      </c>
      <c r="BF85" s="12">
        <f>IFERROR(VLOOKUP(BE85,'CRUCE RIESGOS'!$C$9:$D$50,2,FALSE),"")</f>
        <v/>
      </c>
      <c r="BG85" s="12" t="n">
        <v>24.3800000000002</v>
      </c>
      <c r="BH85" s="12">
        <f>IFERROR(VLOOKUP(BG85,'CRUCE RIESGOS'!$C$9:$D$50,2,FALSE),"")</f>
        <v/>
      </c>
      <c r="BI85" s="12" t="n">
        <v>25.3800000000002</v>
      </c>
      <c r="BJ85" s="12">
        <f>IFERROR(VLOOKUP(BI85,'CRUCE RIESGOS'!$C$9:$D$50,2,FALSE),"")</f>
        <v/>
      </c>
    </row>
    <row r="86">
      <c r="N86" s="12">
        <f>IF(N87&lt;&gt;""," -R","")</f>
        <v/>
      </c>
      <c r="P86" s="12">
        <f>IF(P87&lt;&gt;""," -R","")</f>
        <v/>
      </c>
      <c r="R86" s="12">
        <f>IF(R87&lt;&gt;""," -R","")</f>
        <v/>
      </c>
      <c r="T86" s="12">
        <f>IF(T87&lt;&gt;""," -R","")</f>
        <v/>
      </c>
      <c r="V86" s="12">
        <f>IF(V87&lt;&gt;""," -R","")</f>
        <v/>
      </c>
      <c r="X86" s="12">
        <f>IF(X87&lt;&gt;""," -R","")</f>
        <v/>
      </c>
      <c r="Z86" s="12">
        <f>IF(Z87&lt;&gt;""," -R","")</f>
        <v/>
      </c>
      <c r="AB86" s="12">
        <f>IF(AB87&lt;&gt;""," -R","")</f>
        <v/>
      </c>
      <c r="AD86" s="12">
        <f>IF(AD87&lt;&gt;""," -R","")</f>
        <v/>
      </c>
      <c r="AF86" s="12">
        <f>IF(AF87&lt;&gt;""," -R","")</f>
        <v/>
      </c>
      <c r="AH86" s="12">
        <f>IF(AH87&lt;&gt;""," -R","")</f>
        <v/>
      </c>
      <c r="AJ86" s="12">
        <f>IF(AJ87&lt;&gt;""," -R","")</f>
        <v/>
      </c>
      <c r="AL86" s="12">
        <f>IF(AL87&lt;&gt;""," -R","")</f>
        <v/>
      </c>
      <c r="AN86" s="12">
        <f>IF(AN87&lt;&gt;""," -R","")</f>
        <v/>
      </c>
      <c r="AP86" s="12">
        <f>IF(AP87&lt;&gt;""," -R","")</f>
        <v/>
      </c>
      <c r="AR86" s="12">
        <f>IF(AR87&lt;&gt;""," -R","")</f>
        <v/>
      </c>
      <c r="AT86" s="12">
        <f>IF(AT87&lt;&gt;""," -R","")</f>
        <v/>
      </c>
      <c r="AV86" s="12">
        <f>IF(AV87&lt;&gt;""," -R","")</f>
        <v/>
      </c>
      <c r="AX86" s="12">
        <f>IF(AX87&lt;&gt;""," -R","")</f>
        <v/>
      </c>
      <c r="AZ86" s="12">
        <f>IF(AZ87&lt;&gt;""," -R","")</f>
        <v/>
      </c>
      <c r="BB86" s="12">
        <f>IF(BB87&lt;&gt;""," -R","")</f>
        <v/>
      </c>
      <c r="BD86" s="12">
        <f>IF(BD87&lt;&gt;""," -R","")</f>
        <v/>
      </c>
      <c r="BF86" s="12">
        <f>IF(BF87&lt;&gt;""," -R","")</f>
        <v/>
      </c>
      <c r="BH86" s="12">
        <f>IF(BH87&lt;&gt;""," -R","")</f>
        <v/>
      </c>
      <c r="BJ86" s="12">
        <f>IF(BJ87&lt;&gt;""," -R","")</f>
        <v/>
      </c>
    </row>
    <row r="87">
      <c r="M87" s="12" t="n">
        <v>1.39</v>
      </c>
      <c r="N87" s="12">
        <f>IFERROR(VLOOKUP(M87,'CRUCE RIESGOS'!$C$9:$D$50,2,FALSE),"")</f>
        <v/>
      </c>
      <c r="O87" s="12" t="n">
        <v>2.39000000000001</v>
      </c>
      <c r="P87" s="12">
        <f>IFERROR(VLOOKUP(O87,'CRUCE RIESGOS'!$C$9:$D$50,2,FALSE),"")</f>
        <v/>
      </c>
      <c r="Q87" s="12" t="n">
        <v>3.39000000000002</v>
      </c>
      <c r="R87" s="12">
        <f>IFERROR(VLOOKUP(Q87,'CRUCE RIESGOS'!$C$9:$D$50,2,FALSE),"")</f>
        <v/>
      </c>
      <c r="S87" s="12" t="n">
        <v>4.39000000000003</v>
      </c>
      <c r="T87" s="12">
        <f>IFERROR(VLOOKUP(S87,'CRUCE RIESGOS'!$C$9:$D$50,2,FALSE),"")</f>
        <v/>
      </c>
      <c r="U87" s="12" t="n">
        <v>5.39000000000004</v>
      </c>
      <c r="V87" s="12">
        <f>IFERROR(VLOOKUP(U87,'CRUCE RIESGOS'!$C$9:$D$50,2,FALSE),"")</f>
        <v/>
      </c>
      <c r="W87" s="12" t="n">
        <v>6.39000000000005</v>
      </c>
      <c r="X87" s="12">
        <f>IFERROR(VLOOKUP(W87,'CRUCE RIESGOS'!$C$9:$D$50,2,FALSE),"")</f>
        <v/>
      </c>
      <c r="Y87" s="12" t="n">
        <v>7.39000000000006</v>
      </c>
      <c r="Z87" s="12">
        <f>IFERROR(VLOOKUP(Y87,'CRUCE RIESGOS'!$C$9:$D$50,2,FALSE),"")</f>
        <v/>
      </c>
      <c r="AA87" s="12" t="n">
        <v>8.39000000000007</v>
      </c>
      <c r="AB87" s="12">
        <f>IFERROR(VLOOKUP(AA87,'CRUCE RIESGOS'!$C$9:$D$50,2,FALSE),"")</f>
        <v/>
      </c>
      <c r="AC87" s="12" t="n">
        <v>9.390000000000081</v>
      </c>
      <c r="AD87" s="12">
        <f>IFERROR(VLOOKUP(AC87,'CRUCE RIESGOS'!$C$9:$D$50,2,FALSE),"")</f>
        <v/>
      </c>
      <c r="AE87" s="12" t="n">
        <v>10.3900000000001</v>
      </c>
      <c r="AF87" s="12">
        <f>IFERROR(VLOOKUP(AE87,'CRUCE RIESGOS'!$C$9:$D$50,2,FALSE),"")</f>
        <v/>
      </c>
      <c r="AG87" s="12" t="n">
        <v>11.3900000000001</v>
      </c>
      <c r="AH87" s="12">
        <f>IFERROR(VLOOKUP(AG87,'CRUCE RIESGOS'!$C$9:$D$50,2,FALSE),"")</f>
        <v/>
      </c>
      <c r="AI87" s="12" t="n">
        <v>12.3900000000001</v>
      </c>
      <c r="AJ87" s="12">
        <f>IFERROR(VLOOKUP(AI87,'CRUCE RIESGOS'!$C$9:$D$50,2,FALSE),"")</f>
        <v/>
      </c>
      <c r="AK87" s="12" t="n">
        <v>13.3900000000001</v>
      </c>
      <c r="AL87" s="12">
        <f>IFERROR(VLOOKUP(AK87,'CRUCE RIESGOS'!$C$9:$D$50,2,FALSE),"")</f>
        <v/>
      </c>
      <c r="AM87" s="12" t="n">
        <v>14.3900000000001</v>
      </c>
      <c r="AN87" s="12">
        <f>IFERROR(VLOOKUP(AM87,'CRUCE RIESGOS'!$C$9:$D$50,2,FALSE),"")</f>
        <v/>
      </c>
      <c r="AO87" s="12" t="n">
        <v>15.3900000000001</v>
      </c>
      <c r="AP87" s="12">
        <f>IFERROR(VLOOKUP(AO87,'CRUCE RIESGOS'!$C$9:$D$50,2,FALSE),"")</f>
        <v/>
      </c>
      <c r="AQ87" s="12" t="n">
        <v>16.3900000000001</v>
      </c>
      <c r="AR87" s="12">
        <f>IFERROR(VLOOKUP(AQ87,'CRUCE RIESGOS'!$C$9:$D$50,2,FALSE),"")</f>
        <v/>
      </c>
      <c r="AS87" s="12" t="n">
        <v>17.3900000000002</v>
      </c>
      <c r="AT87" s="12">
        <f>IFERROR(VLOOKUP(AS87,'CRUCE RIESGOS'!$C$9:$D$50,2,FALSE),"")</f>
        <v/>
      </c>
      <c r="AU87" s="12" t="n">
        <v>18.3900000000002</v>
      </c>
      <c r="AV87" s="12">
        <f>IFERROR(VLOOKUP(AU87,'CRUCE RIESGOS'!$C$9:$D$50,2,FALSE),"")</f>
        <v/>
      </c>
      <c r="AW87" s="12" t="n">
        <v>19.3900000000002</v>
      </c>
      <c r="AX87" s="12">
        <f>IFERROR(VLOOKUP(AW87,'CRUCE RIESGOS'!$C$9:$D$50,2,FALSE),"")</f>
        <v/>
      </c>
      <c r="AY87" s="12" t="n">
        <v>20.3900000000002</v>
      </c>
      <c r="AZ87" s="12">
        <f>IFERROR(VLOOKUP(AY87,'CRUCE RIESGOS'!$C$9:$D$50,2,FALSE),"")</f>
        <v/>
      </c>
      <c r="BA87" s="12" t="n">
        <v>21.3900000000002</v>
      </c>
      <c r="BB87" s="12">
        <f>IFERROR(VLOOKUP(BA87,'CRUCE RIESGOS'!$C$9:$D$50,2,FALSE),"")</f>
        <v/>
      </c>
      <c r="BC87" s="12" t="n">
        <v>22.3900000000002</v>
      </c>
      <c r="BD87" s="12">
        <f>IFERROR(VLOOKUP(BC87,'CRUCE RIESGOS'!$C$9:$D$50,2,FALSE),"")</f>
        <v/>
      </c>
      <c r="BE87" s="12" t="n">
        <v>23.3900000000002</v>
      </c>
      <c r="BF87" s="12">
        <f>IFERROR(VLOOKUP(BE87,'CRUCE RIESGOS'!$C$9:$D$50,2,FALSE),"")</f>
        <v/>
      </c>
      <c r="BG87" s="12" t="n">
        <v>24.3900000000002</v>
      </c>
      <c r="BH87" s="12">
        <f>IFERROR(VLOOKUP(BG87,'CRUCE RIESGOS'!$C$9:$D$50,2,FALSE),"")</f>
        <v/>
      </c>
      <c r="BI87" s="12" t="n">
        <v>25.3900000000002</v>
      </c>
      <c r="BJ87" s="12">
        <f>IFERROR(VLOOKUP(BI87,'CRUCE RIESGOS'!$C$9:$D$50,2,FALSE),"")</f>
        <v/>
      </c>
    </row>
    <row r="88">
      <c r="N88" s="12">
        <f>IF(N89&lt;&gt;""," -R","")</f>
        <v/>
      </c>
      <c r="P88" s="12">
        <f>IF(P89&lt;&gt;""," -R","")</f>
        <v/>
      </c>
      <c r="R88" s="12">
        <f>IF(R89&lt;&gt;""," -R","")</f>
        <v/>
      </c>
      <c r="T88" s="12">
        <f>IF(T89&lt;&gt;""," -R","")</f>
        <v/>
      </c>
      <c r="V88" s="12">
        <f>IF(V89&lt;&gt;""," -R","")</f>
        <v/>
      </c>
      <c r="X88" s="12">
        <f>IF(X89&lt;&gt;""," -R","")</f>
        <v/>
      </c>
      <c r="Z88" s="12">
        <f>IF(Z89&lt;&gt;""," -R","")</f>
        <v/>
      </c>
      <c r="AB88" s="12">
        <f>IF(AB89&lt;&gt;""," -R","")</f>
        <v/>
      </c>
      <c r="AD88" s="12">
        <f>IF(AD89&lt;&gt;""," -R","")</f>
        <v/>
      </c>
      <c r="AF88" s="12">
        <f>IF(AF89&lt;&gt;""," -R","")</f>
        <v/>
      </c>
      <c r="AH88" s="12">
        <f>IF(AH89&lt;&gt;""," -R","")</f>
        <v/>
      </c>
      <c r="AJ88" s="12">
        <f>IF(AJ89&lt;&gt;""," -R","")</f>
        <v/>
      </c>
      <c r="AL88" s="12">
        <f>IF(AL89&lt;&gt;""," -R","")</f>
        <v/>
      </c>
      <c r="AN88" s="12">
        <f>IF(AN89&lt;&gt;""," -R","")</f>
        <v/>
      </c>
      <c r="AP88" s="12">
        <f>IF(AP89&lt;&gt;""," -R","")</f>
        <v/>
      </c>
      <c r="AR88" s="12">
        <f>IF(AR89&lt;&gt;""," -R","")</f>
        <v/>
      </c>
      <c r="AT88" s="12">
        <f>IF(AT89&lt;&gt;""," -R","")</f>
        <v/>
      </c>
      <c r="AV88" s="12">
        <f>IF(AV89&lt;&gt;""," -R","")</f>
        <v/>
      </c>
      <c r="AX88" s="12">
        <f>IF(AX89&lt;&gt;""," -R","")</f>
        <v/>
      </c>
      <c r="AZ88" s="12">
        <f>IF(AZ89&lt;&gt;""," -R","")</f>
        <v/>
      </c>
      <c r="BB88" s="12">
        <f>IF(BB89&lt;&gt;""," -R","")</f>
        <v/>
      </c>
      <c r="BD88" s="12">
        <f>IF(BD89&lt;&gt;""," -R","")</f>
        <v/>
      </c>
      <c r="BF88" s="12">
        <f>IF(BF89&lt;&gt;""," -R","")</f>
        <v/>
      </c>
      <c r="BH88" s="12">
        <f>IF(BH89&lt;&gt;""," -R","")</f>
        <v/>
      </c>
      <c r="BJ88" s="12">
        <f>IF(BJ89&lt;&gt;""," -R","")</f>
        <v/>
      </c>
    </row>
    <row r="89">
      <c r="M89" s="12" t="n">
        <v>1.4</v>
      </c>
      <c r="N89" s="12">
        <f>IFERROR(VLOOKUP(M89,'CRUCE RIESGOS'!$C$9:$D$50,2,FALSE),"")</f>
        <v/>
      </c>
      <c r="O89" s="12" t="n">
        <v>2.40000000000001</v>
      </c>
      <c r="P89" s="12">
        <f>IFERROR(VLOOKUP(O89,'CRUCE RIESGOS'!$C$9:$D$50,2,FALSE),"")</f>
        <v/>
      </c>
      <c r="Q89" s="12" t="n">
        <v>3.40000000000002</v>
      </c>
      <c r="R89" s="12">
        <f>IFERROR(VLOOKUP(Q89,'CRUCE RIESGOS'!$C$9:$D$50,2,FALSE),"")</f>
        <v/>
      </c>
      <c r="S89" s="12" t="n">
        <v>4.40000000000003</v>
      </c>
      <c r="T89" s="12">
        <f>IFERROR(VLOOKUP(S89,'CRUCE RIESGOS'!$C$9:$D$50,2,FALSE),"")</f>
        <v/>
      </c>
      <c r="U89" s="12" t="n">
        <v>5.40000000000004</v>
      </c>
      <c r="V89" s="12">
        <f>IFERROR(VLOOKUP(U89,'CRUCE RIESGOS'!$C$9:$D$50,2,FALSE),"")</f>
        <v/>
      </c>
      <c r="W89" s="12" t="n">
        <v>6.40000000000005</v>
      </c>
      <c r="X89" s="12">
        <f>IFERROR(VLOOKUP(W89,'CRUCE RIESGOS'!$C$9:$D$50,2,FALSE),"")</f>
        <v/>
      </c>
      <c r="Y89" s="12" t="n">
        <v>7.40000000000006</v>
      </c>
      <c r="Z89" s="12">
        <f>IFERROR(VLOOKUP(Y89,'CRUCE RIESGOS'!$C$9:$D$50,2,FALSE),"")</f>
        <v/>
      </c>
      <c r="AA89" s="12" t="n">
        <v>8.40000000000007</v>
      </c>
      <c r="AB89" s="12">
        <f>IFERROR(VLOOKUP(AA89,'CRUCE RIESGOS'!$C$9:$D$50,2,FALSE),"")</f>
        <v/>
      </c>
      <c r="AC89" s="12" t="n">
        <v>9.40000000000008</v>
      </c>
      <c r="AD89" s="12">
        <f>IFERROR(VLOOKUP(AC89,'CRUCE RIESGOS'!$C$9:$D$50,2,FALSE),"")</f>
        <v/>
      </c>
      <c r="AE89" s="12" t="n">
        <v>10.4000000000001</v>
      </c>
      <c r="AF89" s="12">
        <f>IFERROR(VLOOKUP(AE89,'CRUCE RIESGOS'!$C$9:$D$50,2,FALSE),"")</f>
        <v/>
      </c>
      <c r="AG89" s="12" t="n">
        <v>11.4000000000001</v>
      </c>
      <c r="AH89" s="12">
        <f>IFERROR(VLOOKUP(AG89,'CRUCE RIESGOS'!$C$9:$D$50,2,FALSE),"")</f>
        <v/>
      </c>
      <c r="AI89" s="12" t="n">
        <v>12.4000000000001</v>
      </c>
      <c r="AJ89" s="12">
        <f>IFERROR(VLOOKUP(AI89,'CRUCE RIESGOS'!$C$9:$D$50,2,FALSE),"")</f>
        <v/>
      </c>
      <c r="AK89" s="12" t="n">
        <v>13.4000000000001</v>
      </c>
      <c r="AL89" s="12">
        <f>IFERROR(VLOOKUP(AK89,'CRUCE RIESGOS'!$C$9:$D$50,2,FALSE),"")</f>
        <v/>
      </c>
      <c r="AM89" s="12" t="n">
        <v>14.4000000000001</v>
      </c>
      <c r="AN89" s="12">
        <f>IFERROR(VLOOKUP(AM89,'CRUCE RIESGOS'!$C$9:$D$50,2,FALSE),"")</f>
        <v/>
      </c>
      <c r="AO89" s="12" t="n">
        <v>15.4000000000001</v>
      </c>
      <c r="AP89" s="12">
        <f>IFERROR(VLOOKUP(AO89,'CRUCE RIESGOS'!$C$9:$D$50,2,FALSE),"")</f>
        <v/>
      </c>
      <c r="AQ89" s="12" t="n">
        <v>16.4000000000002</v>
      </c>
      <c r="AR89" s="12">
        <f>IFERROR(VLOOKUP(AQ89,'CRUCE RIESGOS'!$C$9:$D$50,2,FALSE),"")</f>
        <v/>
      </c>
      <c r="AS89" s="12" t="n">
        <v>17.4000000000002</v>
      </c>
      <c r="AT89" s="12">
        <f>IFERROR(VLOOKUP(AS89,'CRUCE RIESGOS'!$C$9:$D$50,2,FALSE),"")</f>
        <v/>
      </c>
      <c r="AU89" s="12" t="n">
        <v>18.4000000000002</v>
      </c>
      <c r="AV89" s="12">
        <f>IFERROR(VLOOKUP(AU89,'CRUCE RIESGOS'!$C$9:$D$50,2,FALSE),"")</f>
        <v/>
      </c>
      <c r="AW89" s="12" t="n">
        <v>19.4000000000002</v>
      </c>
      <c r="AX89" s="12">
        <f>IFERROR(VLOOKUP(AW89,'CRUCE RIESGOS'!$C$9:$D$50,2,FALSE),"")</f>
        <v/>
      </c>
      <c r="AY89" s="12" t="n">
        <v>20.4000000000002</v>
      </c>
      <c r="AZ89" s="12">
        <f>IFERROR(VLOOKUP(AY89,'CRUCE RIESGOS'!$C$9:$D$50,2,FALSE),"")</f>
        <v/>
      </c>
      <c r="BA89" s="12" t="n">
        <v>21.4000000000002</v>
      </c>
      <c r="BB89" s="12">
        <f>IFERROR(VLOOKUP(BA89,'CRUCE RIESGOS'!$C$9:$D$50,2,FALSE),"")</f>
        <v/>
      </c>
      <c r="BC89" s="12" t="n">
        <v>22.4000000000002</v>
      </c>
      <c r="BD89" s="12">
        <f>IFERROR(VLOOKUP(BC89,'CRUCE RIESGOS'!$C$9:$D$50,2,FALSE),"")</f>
        <v/>
      </c>
      <c r="BE89" s="12" t="n">
        <v>23.4000000000002</v>
      </c>
      <c r="BF89" s="12">
        <f>IFERROR(VLOOKUP(BE89,'CRUCE RIESGOS'!$C$9:$D$50,2,FALSE),"")</f>
        <v/>
      </c>
      <c r="BG89" s="12" t="n">
        <v>24.4000000000002</v>
      </c>
      <c r="BH89" s="12">
        <f>IFERROR(VLOOKUP(BG89,'CRUCE RIESGOS'!$C$9:$D$50,2,FALSE),"")</f>
        <v/>
      </c>
      <c r="BI89" s="12" t="n">
        <v>25.4000000000002</v>
      </c>
      <c r="BJ89" s="12">
        <f>IFERROR(VLOOKUP(BI89,'CRUCE RIESGOS'!$C$9:$D$50,2,FALSE),"")</f>
        <v/>
      </c>
    </row>
    <row r="90">
      <c r="N90" s="12">
        <f>IF(N91&lt;&gt;""," -R","")</f>
        <v/>
      </c>
      <c r="P90" s="12">
        <f>IF(P91&lt;&gt;""," -R","")</f>
        <v/>
      </c>
      <c r="R90" s="12">
        <f>IF(R91&lt;&gt;""," -R","")</f>
        <v/>
      </c>
      <c r="T90" s="12">
        <f>IF(T91&lt;&gt;""," -R","")</f>
        <v/>
      </c>
      <c r="V90" s="12">
        <f>IF(V91&lt;&gt;""," -R","")</f>
        <v/>
      </c>
      <c r="X90" s="12">
        <f>IF(X91&lt;&gt;""," -R","")</f>
        <v/>
      </c>
      <c r="Z90" s="12">
        <f>IF(Z91&lt;&gt;""," -R","")</f>
        <v/>
      </c>
      <c r="AB90" s="12">
        <f>IF(AB91&lt;&gt;""," -R","")</f>
        <v/>
      </c>
      <c r="AD90" s="12">
        <f>IF(AD91&lt;&gt;""," -R","")</f>
        <v/>
      </c>
      <c r="AF90" s="12">
        <f>IF(AF91&lt;&gt;""," -R","")</f>
        <v/>
      </c>
      <c r="AH90" s="12">
        <f>IF(AH91&lt;&gt;""," -R","")</f>
        <v/>
      </c>
      <c r="AJ90" s="12">
        <f>IF(AJ91&lt;&gt;""," -R","")</f>
        <v/>
      </c>
      <c r="AL90" s="12">
        <f>IF(AL91&lt;&gt;""," -R","")</f>
        <v/>
      </c>
      <c r="AN90" s="12">
        <f>IF(AN91&lt;&gt;""," -R","")</f>
        <v/>
      </c>
      <c r="AP90" s="12">
        <f>IF(AP91&lt;&gt;""," -R","")</f>
        <v/>
      </c>
      <c r="AR90" s="12">
        <f>IF(AR91&lt;&gt;""," -R","")</f>
        <v/>
      </c>
      <c r="AT90" s="12">
        <f>IF(AT91&lt;&gt;""," -R","")</f>
        <v/>
      </c>
      <c r="AV90" s="12">
        <f>IF(AV91&lt;&gt;""," -R","")</f>
        <v/>
      </c>
      <c r="AX90" s="12">
        <f>IF(AX91&lt;&gt;""," -R","")</f>
        <v/>
      </c>
      <c r="AZ90" s="12">
        <f>IF(AZ91&lt;&gt;""," -R","")</f>
        <v/>
      </c>
      <c r="BB90" s="12">
        <f>IF(BB91&lt;&gt;""," -R","")</f>
        <v/>
      </c>
      <c r="BD90" s="12">
        <f>IF(BD91&lt;&gt;""," -R","")</f>
        <v/>
      </c>
      <c r="BF90" s="12">
        <f>IF(BF91&lt;&gt;""," -R","")</f>
        <v/>
      </c>
      <c r="BH90" s="12">
        <f>IF(BH91&lt;&gt;""," -R","")</f>
        <v/>
      </c>
      <c r="BJ90" s="12">
        <f>IF(BJ91&lt;&gt;""," -R","")</f>
        <v/>
      </c>
    </row>
    <row r="91">
      <c r="M91" s="12" t="n">
        <v>1.41</v>
      </c>
      <c r="N91" s="12">
        <f>IFERROR(VLOOKUP(M91,'CRUCE RIESGOS'!$C$9:$D$50,2,FALSE),"")</f>
        <v/>
      </c>
      <c r="O91" s="12" t="n">
        <v>2.41000000000001</v>
      </c>
      <c r="P91" s="12">
        <f>IFERROR(VLOOKUP(O91,'CRUCE RIESGOS'!$C$9:$D$50,2,FALSE),"")</f>
        <v/>
      </c>
      <c r="Q91" s="12" t="n">
        <v>3.41000000000002</v>
      </c>
      <c r="R91" s="12">
        <f>IFERROR(VLOOKUP(Q91,'CRUCE RIESGOS'!$C$9:$D$50,2,FALSE),"")</f>
        <v/>
      </c>
      <c r="S91" s="12" t="n">
        <v>4.41000000000003</v>
      </c>
      <c r="T91" s="12">
        <f>IFERROR(VLOOKUP(S91,'CRUCE RIESGOS'!$C$9:$D$50,2,FALSE),"")</f>
        <v/>
      </c>
      <c r="U91" s="12" t="n">
        <v>5.41000000000004</v>
      </c>
      <c r="V91" s="12">
        <f>IFERROR(VLOOKUP(U91,'CRUCE RIESGOS'!$C$9:$D$50,2,FALSE),"")</f>
        <v/>
      </c>
      <c r="W91" s="12" t="n">
        <v>6.41000000000005</v>
      </c>
      <c r="X91" s="12">
        <f>IFERROR(VLOOKUP(W91,'CRUCE RIESGOS'!$C$9:$D$50,2,FALSE),"")</f>
        <v/>
      </c>
      <c r="Y91" s="12" t="n">
        <v>7.41000000000006</v>
      </c>
      <c r="Z91" s="12">
        <f>IFERROR(VLOOKUP(Y91,'CRUCE RIESGOS'!$C$9:$D$50,2,FALSE),"")</f>
        <v/>
      </c>
      <c r="AA91" s="12" t="n">
        <v>8.410000000000069</v>
      </c>
      <c r="AB91" s="12">
        <f>IFERROR(VLOOKUP(AA91,'CRUCE RIESGOS'!$C$9:$D$50,2,FALSE),"")</f>
        <v/>
      </c>
      <c r="AC91" s="12" t="n">
        <v>9.41000000000008</v>
      </c>
      <c r="AD91" s="12">
        <f>IFERROR(VLOOKUP(AC91,'CRUCE RIESGOS'!$C$9:$D$50,2,FALSE),"")</f>
        <v/>
      </c>
      <c r="AE91" s="12" t="n">
        <v>10.4100000000001</v>
      </c>
      <c r="AF91" s="12">
        <f>IFERROR(VLOOKUP(AE91,'CRUCE RIESGOS'!$C$9:$D$50,2,FALSE),"")</f>
        <v/>
      </c>
      <c r="AG91" s="12" t="n">
        <v>11.4100000000001</v>
      </c>
      <c r="AH91" s="12">
        <f>IFERROR(VLOOKUP(AG91,'CRUCE RIESGOS'!$C$9:$D$50,2,FALSE),"")</f>
        <v/>
      </c>
      <c r="AI91" s="12" t="n">
        <v>12.4100000000001</v>
      </c>
      <c r="AJ91" s="12">
        <f>IFERROR(VLOOKUP(AI91,'CRUCE RIESGOS'!$C$9:$D$50,2,FALSE),"")</f>
        <v/>
      </c>
      <c r="AK91" s="12" t="n">
        <v>13.4100000000001</v>
      </c>
      <c r="AL91" s="12">
        <f>IFERROR(VLOOKUP(AK91,'CRUCE RIESGOS'!$C$9:$D$50,2,FALSE),"")</f>
        <v/>
      </c>
      <c r="AM91" s="12" t="n">
        <v>14.4100000000001</v>
      </c>
      <c r="AN91" s="12">
        <f>IFERROR(VLOOKUP(AM91,'CRUCE RIESGOS'!$C$9:$D$50,2,FALSE),"")</f>
        <v/>
      </c>
      <c r="AO91" s="12" t="n">
        <v>15.4100000000001</v>
      </c>
      <c r="AP91" s="12">
        <f>IFERROR(VLOOKUP(AO91,'CRUCE RIESGOS'!$C$9:$D$50,2,FALSE),"")</f>
        <v/>
      </c>
      <c r="AQ91" s="12" t="n">
        <v>16.4100000000001</v>
      </c>
      <c r="AR91" s="12">
        <f>IFERROR(VLOOKUP(AQ91,'CRUCE RIESGOS'!$C$9:$D$50,2,FALSE),"")</f>
        <v/>
      </c>
      <c r="AS91" s="12" t="n">
        <v>17.4100000000002</v>
      </c>
      <c r="AT91" s="12">
        <f>IFERROR(VLOOKUP(AS91,'CRUCE RIESGOS'!$C$9:$D$50,2,FALSE),"")</f>
        <v/>
      </c>
      <c r="AU91" s="12" t="n">
        <v>18.4100000000002</v>
      </c>
      <c r="AV91" s="12">
        <f>IFERROR(VLOOKUP(AU91,'CRUCE RIESGOS'!$C$9:$D$50,2,FALSE),"")</f>
        <v/>
      </c>
      <c r="AW91" s="12" t="n">
        <v>19.4100000000002</v>
      </c>
      <c r="AX91" s="12">
        <f>IFERROR(VLOOKUP(AW91,'CRUCE RIESGOS'!$C$9:$D$50,2,FALSE),"")</f>
        <v/>
      </c>
      <c r="AY91" s="12" t="n">
        <v>20.4100000000002</v>
      </c>
      <c r="AZ91" s="12">
        <f>IFERROR(VLOOKUP(AY91,'CRUCE RIESGOS'!$C$9:$D$50,2,FALSE),"")</f>
        <v/>
      </c>
      <c r="BA91" s="12" t="n">
        <v>21.4100000000002</v>
      </c>
      <c r="BB91" s="12">
        <f>IFERROR(VLOOKUP(BA91,'CRUCE RIESGOS'!$C$9:$D$50,2,FALSE),"")</f>
        <v/>
      </c>
      <c r="BC91" s="12" t="n">
        <v>22.4100000000002</v>
      </c>
      <c r="BD91" s="12">
        <f>IFERROR(VLOOKUP(BC91,'CRUCE RIESGOS'!$C$9:$D$50,2,FALSE),"")</f>
        <v/>
      </c>
      <c r="BE91" s="12" t="n">
        <v>23.4100000000002</v>
      </c>
      <c r="BF91" s="12">
        <f>IFERROR(VLOOKUP(BE91,'CRUCE RIESGOS'!$C$9:$D$50,2,FALSE),"")</f>
        <v/>
      </c>
      <c r="BG91" s="12" t="n">
        <v>24.4100000000002</v>
      </c>
      <c r="BH91" s="12">
        <f>IFERROR(VLOOKUP(BG91,'CRUCE RIESGOS'!$C$9:$D$50,2,FALSE),"")</f>
        <v/>
      </c>
      <c r="BI91" s="12" t="n">
        <v>25.4100000000002</v>
      </c>
      <c r="BJ91" s="12">
        <f>IFERROR(VLOOKUP(BI91,'CRUCE RIESGOS'!$C$9:$D$50,2,FALSE),"")</f>
        <v/>
      </c>
    </row>
    <row r="92">
      <c r="N92" s="12">
        <f>IF(N93&lt;&gt;""," -R","")</f>
        <v/>
      </c>
      <c r="P92" s="12">
        <f>IF(P93&lt;&gt;""," -R","")</f>
        <v/>
      </c>
      <c r="R92" s="12">
        <f>IF(R93&lt;&gt;""," -R","")</f>
        <v/>
      </c>
      <c r="T92" s="12">
        <f>IF(T93&lt;&gt;""," -R","")</f>
        <v/>
      </c>
      <c r="V92" s="12">
        <f>IF(V93&lt;&gt;""," -R","")</f>
        <v/>
      </c>
      <c r="X92" s="12">
        <f>IF(X93&lt;&gt;""," -R","")</f>
        <v/>
      </c>
      <c r="Z92" s="12">
        <f>IF(Z93&lt;&gt;""," -R","")</f>
        <v/>
      </c>
      <c r="AB92" s="12">
        <f>IF(AB93&lt;&gt;""," -R","")</f>
        <v/>
      </c>
      <c r="AD92" s="12">
        <f>IF(AD93&lt;&gt;""," -R","")</f>
        <v/>
      </c>
      <c r="AF92" s="12">
        <f>IF(AF93&lt;&gt;""," -R","")</f>
        <v/>
      </c>
      <c r="AH92" s="12">
        <f>IF(AH93&lt;&gt;""," -R","")</f>
        <v/>
      </c>
      <c r="AJ92" s="12">
        <f>IF(AJ93&lt;&gt;""," -R","")</f>
        <v/>
      </c>
      <c r="AL92" s="12">
        <f>IF(AL93&lt;&gt;""," -R","")</f>
        <v/>
      </c>
      <c r="AN92" s="12">
        <f>IF(AN93&lt;&gt;""," -R","")</f>
        <v/>
      </c>
      <c r="AP92" s="12">
        <f>IF(AP93&lt;&gt;""," -R","")</f>
        <v/>
      </c>
      <c r="AR92" s="12">
        <f>IF(AR93&lt;&gt;""," -R","")</f>
        <v/>
      </c>
      <c r="AT92" s="12">
        <f>IF(AT93&lt;&gt;""," -R","")</f>
        <v/>
      </c>
      <c r="AV92" s="12">
        <f>IF(AV93&lt;&gt;""," -R","")</f>
        <v/>
      </c>
      <c r="AX92" s="12">
        <f>IF(AX93&lt;&gt;""," -R","")</f>
        <v/>
      </c>
      <c r="AZ92" s="12">
        <f>IF(AZ93&lt;&gt;""," -R","")</f>
        <v/>
      </c>
      <c r="BB92" s="12">
        <f>IF(BB93&lt;&gt;""," -R","")</f>
        <v/>
      </c>
      <c r="BD92" s="12">
        <f>IF(BD93&lt;&gt;""," -R","")</f>
        <v/>
      </c>
      <c r="BF92" s="12">
        <f>IF(BF93&lt;&gt;""," -R","")</f>
        <v/>
      </c>
      <c r="BH92" s="12">
        <f>IF(BH93&lt;&gt;""," -R","")</f>
        <v/>
      </c>
      <c r="BJ92" s="12">
        <f>IF(BJ93&lt;&gt;""," -R","")</f>
        <v/>
      </c>
    </row>
    <row r="93">
      <c r="M93" s="12" t="n">
        <v>1.42</v>
      </c>
      <c r="N93" s="12">
        <f>IFERROR(VLOOKUP(M93,'CRUCE RIESGOS'!$C$9:$D$50,2,FALSE),"")</f>
        <v/>
      </c>
      <c r="O93" s="12" t="n">
        <v>2.42000000000001</v>
      </c>
      <c r="P93" s="12">
        <f>IFERROR(VLOOKUP(O93,'CRUCE RIESGOS'!$C$9:$D$50,2,FALSE),"")</f>
        <v/>
      </c>
      <c r="Q93" s="12" t="n">
        <v>3.42000000000002</v>
      </c>
      <c r="R93" s="12">
        <f>IFERROR(VLOOKUP(Q93,'CRUCE RIESGOS'!$C$9:$D$50,2,FALSE),"")</f>
        <v/>
      </c>
      <c r="S93" s="12" t="n">
        <v>4.42000000000003</v>
      </c>
      <c r="T93" s="12">
        <f>IFERROR(VLOOKUP(S93,'CRUCE RIESGOS'!$C$9:$D$50,2,FALSE),"")</f>
        <v/>
      </c>
      <c r="U93" s="12" t="n">
        <v>5.42000000000004</v>
      </c>
      <c r="V93" s="12">
        <f>IFERROR(VLOOKUP(U93,'CRUCE RIESGOS'!$C$9:$D$50,2,FALSE),"")</f>
        <v/>
      </c>
      <c r="W93" s="12" t="n">
        <v>6.42000000000005</v>
      </c>
      <c r="X93" s="12">
        <f>IFERROR(VLOOKUP(W93,'CRUCE RIESGOS'!$C$9:$D$50,2,FALSE),"")</f>
        <v/>
      </c>
      <c r="Y93" s="12" t="n">
        <v>7.42000000000006</v>
      </c>
      <c r="Z93" s="12">
        <f>IFERROR(VLOOKUP(Y93,'CRUCE RIESGOS'!$C$9:$D$50,2,FALSE),"")</f>
        <v/>
      </c>
      <c r="AA93" s="12" t="n">
        <v>8.420000000000069</v>
      </c>
      <c r="AB93" s="12">
        <f>IFERROR(VLOOKUP(AA93,'CRUCE RIESGOS'!$C$9:$D$50,2,FALSE),"")</f>
        <v/>
      </c>
      <c r="AC93" s="12" t="n">
        <v>9.42000000000008</v>
      </c>
      <c r="AD93" s="12">
        <f>IFERROR(VLOOKUP(AC93,'CRUCE RIESGOS'!$C$9:$D$50,2,FALSE),"")</f>
        <v/>
      </c>
      <c r="AE93" s="12" t="n">
        <v>10.4200000000001</v>
      </c>
      <c r="AF93" s="12">
        <f>IFERROR(VLOOKUP(AE93,'CRUCE RIESGOS'!$C$9:$D$50,2,FALSE),"")</f>
        <v/>
      </c>
      <c r="AG93" s="12" t="n">
        <v>11.4200000000001</v>
      </c>
      <c r="AH93" s="12">
        <f>IFERROR(VLOOKUP(AG93,'CRUCE RIESGOS'!$C$9:$D$50,2,FALSE),"")</f>
        <v/>
      </c>
      <c r="AI93" s="12" t="n">
        <v>12.4200000000001</v>
      </c>
      <c r="AJ93" s="12">
        <f>IFERROR(VLOOKUP(AI93,'CRUCE RIESGOS'!$C$9:$D$50,2,FALSE),"")</f>
        <v/>
      </c>
      <c r="AK93" s="12" t="n">
        <v>13.4200000000001</v>
      </c>
      <c r="AL93" s="12">
        <f>IFERROR(VLOOKUP(AK93,'CRUCE RIESGOS'!$C$9:$D$50,2,FALSE),"")</f>
        <v/>
      </c>
      <c r="AM93" s="12" t="n">
        <v>14.4200000000001</v>
      </c>
      <c r="AN93" s="12">
        <f>IFERROR(VLOOKUP(AM93,'CRUCE RIESGOS'!$C$9:$D$50,2,FALSE),"")</f>
        <v/>
      </c>
      <c r="AO93" s="12" t="n">
        <v>15.4200000000001</v>
      </c>
      <c r="AP93" s="12">
        <f>IFERROR(VLOOKUP(AO93,'CRUCE RIESGOS'!$C$9:$D$50,2,FALSE),"")</f>
        <v/>
      </c>
      <c r="AQ93" s="12" t="n">
        <v>16.4200000000002</v>
      </c>
      <c r="AR93" s="12">
        <f>IFERROR(VLOOKUP(AQ93,'CRUCE RIESGOS'!$C$9:$D$50,2,FALSE),"")</f>
        <v/>
      </c>
      <c r="AS93" s="12" t="n">
        <v>17.4200000000002</v>
      </c>
      <c r="AT93" s="12">
        <f>IFERROR(VLOOKUP(AS93,'CRUCE RIESGOS'!$C$9:$D$50,2,FALSE),"")</f>
        <v/>
      </c>
      <c r="AU93" s="12" t="n">
        <v>18.4200000000002</v>
      </c>
      <c r="AV93" s="12">
        <f>IFERROR(VLOOKUP(AU93,'CRUCE RIESGOS'!$C$9:$D$50,2,FALSE),"")</f>
        <v/>
      </c>
      <c r="AW93" s="12" t="n">
        <v>19.4200000000002</v>
      </c>
      <c r="AX93" s="12">
        <f>IFERROR(VLOOKUP(AW93,'CRUCE RIESGOS'!$C$9:$D$50,2,FALSE),"")</f>
        <v/>
      </c>
      <c r="AY93" s="12" t="n">
        <v>20.4200000000002</v>
      </c>
      <c r="AZ93" s="12">
        <f>IFERROR(VLOOKUP(AY93,'CRUCE RIESGOS'!$C$9:$D$50,2,FALSE),"")</f>
        <v/>
      </c>
      <c r="BA93" s="12" t="n">
        <v>21.4200000000002</v>
      </c>
      <c r="BB93" s="12">
        <f>IFERROR(VLOOKUP(BA93,'CRUCE RIESGOS'!$C$9:$D$50,2,FALSE),"")</f>
        <v/>
      </c>
      <c r="BC93" s="12" t="n">
        <v>22.4200000000002</v>
      </c>
      <c r="BD93" s="12">
        <f>IFERROR(VLOOKUP(BC93,'CRUCE RIESGOS'!$C$9:$D$50,2,FALSE),"")</f>
        <v/>
      </c>
      <c r="BE93" s="12" t="n">
        <v>23.4200000000002</v>
      </c>
      <c r="BF93" s="12">
        <f>IFERROR(VLOOKUP(BE93,'CRUCE RIESGOS'!$C$9:$D$50,2,FALSE),"")</f>
        <v/>
      </c>
      <c r="BG93" s="12" t="n">
        <v>24.4200000000002</v>
      </c>
      <c r="BH93" s="12">
        <f>IFERROR(VLOOKUP(BG93,'CRUCE RIESGOS'!$C$9:$D$50,2,FALSE),"")</f>
        <v/>
      </c>
      <c r="BI93" s="12" t="n">
        <v>25.4200000000002</v>
      </c>
      <c r="BJ93" s="12">
        <f>IFERROR(VLOOKUP(BI93,'CRUCE RIESGOS'!$C$9:$D$50,2,FALSE),"")</f>
        <v/>
      </c>
    </row>
    <row r="94">
      <c r="N94" s="12">
        <f>IF(N95&lt;&gt;""," -R","")</f>
        <v/>
      </c>
      <c r="P94" s="12">
        <f>IF(P95&lt;&gt;""," -R","")</f>
        <v/>
      </c>
      <c r="R94" s="12">
        <f>IF(R95&lt;&gt;""," -R","")</f>
        <v/>
      </c>
      <c r="T94" s="12">
        <f>IF(T95&lt;&gt;""," -R","")</f>
        <v/>
      </c>
      <c r="V94" s="12">
        <f>IF(V95&lt;&gt;""," -R","")</f>
        <v/>
      </c>
      <c r="X94" s="12">
        <f>IF(X95&lt;&gt;""," -R","")</f>
        <v/>
      </c>
      <c r="Z94" s="12">
        <f>IF(Z95&lt;&gt;""," -R","")</f>
        <v/>
      </c>
      <c r="AB94" s="12">
        <f>IF(AB95&lt;&gt;""," -R","")</f>
        <v/>
      </c>
      <c r="AD94" s="12">
        <f>IF(AD95&lt;&gt;""," -R","")</f>
        <v/>
      </c>
      <c r="AF94" s="12">
        <f>IF(AF95&lt;&gt;""," -R","")</f>
        <v/>
      </c>
      <c r="AH94" s="12">
        <f>IF(AH95&lt;&gt;""," -R","")</f>
        <v/>
      </c>
      <c r="AJ94" s="12">
        <f>IF(AJ95&lt;&gt;""," -R","")</f>
        <v/>
      </c>
      <c r="AL94" s="12">
        <f>IF(AL95&lt;&gt;""," -R","")</f>
        <v/>
      </c>
      <c r="AN94" s="12">
        <f>IF(AN95&lt;&gt;""," -R","")</f>
        <v/>
      </c>
      <c r="AP94" s="12">
        <f>IF(AP95&lt;&gt;""," -R","")</f>
        <v/>
      </c>
      <c r="AR94" s="12">
        <f>IF(AR95&lt;&gt;""," -R","")</f>
        <v/>
      </c>
      <c r="AT94" s="12">
        <f>IF(AT95&lt;&gt;""," -R","")</f>
        <v/>
      </c>
      <c r="AV94" s="12">
        <f>IF(AV95&lt;&gt;""," -R","")</f>
        <v/>
      </c>
      <c r="AX94" s="12">
        <f>IF(AX95&lt;&gt;""," -R","")</f>
        <v/>
      </c>
      <c r="AZ94" s="12">
        <f>IF(AZ95&lt;&gt;""," -R","")</f>
        <v/>
      </c>
      <c r="BB94" s="12">
        <f>IF(BB95&lt;&gt;""," -R","")</f>
        <v/>
      </c>
      <c r="BD94" s="12">
        <f>IF(BD95&lt;&gt;""," -R","")</f>
        <v/>
      </c>
      <c r="BF94" s="12">
        <f>IF(BF95&lt;&gt;""," -R","")</f>
        <v/>
      </c>
      <c r="BH94" s="12">
        <f>IF(BH95&lt;&gt;""," -R","")</f>
        <v/>
      </c>
      <c r="BJ94" s="12">
        <f>IF(BJ95&lt;&gt;""," -R","")</f>
        <v/>
      </c>
    </row>
    <row r="95">
      <c r="M95" s="12" t="n">
        <v>1.43</v>
      </c>
      <c r="N95" s="12">
        <f>IFERROR(VLOOKUP(M95,'CRUCE RIESGOS'!$C$9:$D$50,2,FALSE),"")</f>
        <v/>
      </c>
      <c r="O95" s="12" t="n">
        <v>2.43000000000001</v>
      </c>
      <c r="P95" s="12">
        <f>IFERROR(VLOOKUP(O95,'CRUCE RIESGOS'!$C$9:$D$50,2,FALSE),"")</f>
        <v/>
      </c>
      <c r="Q95" s="12" t="n">
        <v>3.43000000000002</v>
      </c>
      <c r="R95" s="12">
        <f>IFERROR(VLOOKUP(Q95,'CRUCE RIESGOS'!$C$9:$D$50,2,FALSE),"")</f>
        <v/>
      </c>
      <c r="S95" s="12" t="n">
        <v>4.43000000000003</v>
      </c>
      <c r="T95" s="12">
        <f>IFERROR(VLOOKUP(S95,'CRUCE RIESGOS'!$C$9:$D$50,2,FALSE),"")</f>
        <v/>
      </c>
      <c r="U95" s="12" t="n">
        <v>5.43000000000004</v>
      </c>
      <c r="V95" s="12">
        <f>IFERROR(VLOOKUP(U95,'CRUCE RIESGOS'!$C$9:$D$50,2,FALSE),"")</f>
        <v/>
      </c>
      <c r="W95" s="12" t="n">
        <v>6.43000000000005</v>
      </c>
      <c r="X95" s="12">
        <f>IFERROR(VLOOKUP(W95,'CRUCE RIESGOS'!$C$9:$D$50,2,FALSE),"")</f>
        <v/>
      </c>
      <c r="Y95" s="12" t="n">
        <v>7.43000000000006</v>
      </c>
      <c r="Z95" s="12">
        <f>IFERROR(VLOOKUP(Y95,'CRUCE RIESGOS'!$C$9:$D$50,2,FALSE),"")</f>
        <v/>
      </c>
      <c r="AA95" s="12" t="n">
        <v>8.430000000000071</v>
      </c>
      <c r="AB95" s="12">
        <f>IFERROR(VLOOKUP(AA95,'CRUCE RIESGOS'!$C$9:$D$50,2,FALSE),"")</f>
        <v/>
      </c>
      <c r="AC95" s="12" t="n">
        <v>9.43000000000008</v>
      </c>
      <c r="AD95" s="12">
        <f>IFERROR(VLOOKUP(AC95,'CRUCE RIESGOS'!$C$9:$D$50,2,FALSE),"")</f>
        <v/>
      </c>
      <c r="AE95" s="12" t="n">
        <v>10.4300000000001</v>
      </c>
      <c r="AF95" s="12">
        <f>IFERROR(VLOOKUP(AE95,'CRUCE RIESGOS'!$C$9:$D$50,2,FALSE),"")</f>
        <v/>
      </c>
      <c r="AG95" s="12" t="n">
        <v>11.4300000000001</v>
      </c>
      <c r="AH95" s="12">
        <f>IFERROR(VLOOKUP(AG95,'CRUCE RIESGOS'!$C$9:$D$50,2,FALSE),"")</f>
        <v/>
      </c>
      <c r="AI95" s="12" t="n">
        <v>12.4300000000001</v>
      </c>
      <c r="AJ95" s="12">
        <f>IFERROR(VLOOKUP(AI95,'CRUCE RIESGOS'!$C$9:$D$50,2,FALSE),"")</f>
        <v/>
      </c>
      <c r="AK95" s="12" t="n">
        <v>13.4300000000001</v>
      </c>
      <c r="AL95" s="12">
        <f>IFERROR(VLOOKUP(AK95,'CRUCE RIESGOS'!$C$9:$D$50,2,FALSE),"")</f>
        <v/>
      </c>
      <c r="AM95" s="12" t="n">
        <v>14.4300000000001</v>
      </c>
      <c r="AN95" s="12">
        <f>IFERROR(VLOOKUP(AM95,'CRUCE RIESGOS'!$C$9:$D$50,2,FALSE),"")</f>
        <v/>
      </c>
      <c r="AO95" s="12" t="n">
        <v>15.4300000000001</v>
      </c>
      <c r="AP95" s="12">
        <f>IFERROR(VLOOKUP(AO95,'CRUCE RIESGOS'!$C$9:$D$50,2,FALSE),"")</f>
        <v/>
      </c>
      <c r="AQ95" s="12" t="n">
        <v>16.4300000000001</v>
      </c>
      <c r="AR95" s="12">
        <f>IFERROR(VLOOKUP(AQ95,'CRUCE RIESGOS'!$C$9:$D$50,2,FALSE),"")</f>
        <v/>
      </c>
      <c r="AS95" s="12" t="n">
        <v>17.4300000000002</v>
      </c>
      <c r="AT95" s="12">
        <f>IFERROR(VLOOKUP(AS95,'CRUCE RIESGOS'!$C$9:$D$50,2,FALSE),"")</f>
        <v/>
      </c>
      <c r="AU95" s="12" t="n">
        <v>18.4300000000002</v>
      </c>
      <c r="AV95" s="12">
        <f>IFERROR(VLOOKUP(AU95,'CRUCE RIESGOS'!$C$9:$D$50,2,FALSE),"")</f>
        <v/>
      </c>
      <c r="AW95" s="12" t="n">
        <v>19.4300000000002</v>
      </c>
      <c r="AX95" s="12">
        <f>IFERROR(VLOOKUP(AW95,'CRUCE RIESGOS'!$C$9:$D$50,2,FALSE),"")</f>
        <v/>
      </c>
      <c r="AY95" s="12" t="n">
        <v>20.4300000000002</v>
      </c>
      <c r="AZ95" s="12">
        <f>IFERROR(VLOOKUP(AY95,'CRUCE RIESGOS'!$C$9:$D$50,2,FALSE),"")</f>
        <v/>
      </c>
      <c r="BA95" s="12" t="n">
        <v>21.4300000000002</v>
      </c>
      <c r="BB95" s="12">
        <f>IFERROR(VLOOKUP(BA95,'CRUCE RIESGOS'!$C$9:$D$50,2,FALSE),"")</f>
        <v/>
      </c>
      <c r="BC95" s="12" t="n">
        <v>22.4300000000002</v>
      </c>
      <c r="BD95" s="12">
        <f>IFERROR(VLOOKUP(BC95,'CRUCE RIESGOS'!$C$9:$D$50,2,FALSE),"")</f>
        <v/>
      </c>
      <c r="BE95" s="12" t="n">
        <v>23.4300000000002</v>
      </c>
      <c r="BF95" s="12">
        <f>IFERROR(VLOOKUP(BE95,'CRUCE RIESGOS'!$C$9:$D$50,2,FALSE),"")</f>
        <v/>
      </c>
      <c r="BG95" s="12" t="n">
        <v>24.4300000000002</v>
      </c>
      <c r="BH95" s="12">
        <f>IFERROR(VLOOKUP(BG95,'CRUCE RIESGOS'!$C$9:$D$50,2,FALSE),"")</f>
        <v/>
      </c>
      <c r="BI95" s="12" t="n">
        <v>25.4300000000002</v>
      </c>
      <c r="BJ95" s="12">
        <f>IFERROR(VLOOKUP(BI95,'CRUCE RIESGOS'!$C$9:$D$50,2,FALSE),"")</f>
        <v/>
      </c>
    </row>
    <row r="96">
      <c r="N96" s="12">
        <f>IF(N97&lt;&gt;""," -R","")</f>
        <v/>
      </c>
      <c r="P96" s="12">
        <f>IF(P97&lt;&gt;""," -R","")</f>
        <v/>
      </c>
      <c r="R96" s="12">
        <f>IF(R97&lt;&gt;""," -R","")</f>
        <v/>
      </c>
      <c r="T96" s="12">
        <f>IF(T97&lt;&gt;""," -R","")</f>
        <v/>
      </c>
      <c r="V96" s="12">
        <f>IF(V97&lt;&gt;""," -R","")</f>
        <v/>
      </c>
      <c r="X96" s="12">
        <f>IF(X97&lt;&gt;""," -R","")</f>
        <v/>
      </c>
      <c r="Z96" s="12">
        <f>IF(Z97&lt;&gt;""," -R","")</f>
        <v/>
      </c>
      <c r="AB96" s="12">
        <f>IF(AB97&lt;&gt;""," -R","")</f>
        <v/>
      </c>
      <c r="AD96" s="12">
        <f>IF(AD97&lt;&gt;""," -R","")</f>
        <v/>
      </c>
      <c r="AF96" s="12">
        <f>IF(AF97&lt;&gt;""," -R","")</f>
        <v/>
      </c>
      <c r="AH96" s="12">
        <f>IF(AH97&lt;&gt;""," -R","")</f>
        <v/>
      </c>
      <c r="AJ96" s="12">
        <f>IF(AJ97&lt;&gt;""," -R","")</f>
        <v/>
      </c>
      <c r="AL96" s="12">
        <f>IF(AL97&lt;&gt;""," -R","")</f>
        <v/>
      </c>
      <c r="AN96" s="12">
        <f>IF(AN97&lt;&gt;""," -R","")</f>
        <v/>
      </c>
      <c r="AP96" s="12">
        <f>IF(AP97&lt;&gt;""," -R","")</f>
        <v/>
      </c>
      <c r="AR96" s="12">
        <f>IF(AR97&lt;&gt;""," -R","")</f>
        <v/>
      </c>
      <c r="AT96" s="12">
        <f>IF(AT97&lt;&gt;""," -R","")</f>
        <v/>
      </c>
      <c r="AV96" s="12">
        <f>IF(AV97&lt;&gt;""," -R","")</f>
        <v/>
      </c>
      <c r="AX96" s="12">
        <f>IF(AX97&lt;&gt;""," -R","")</f>
        <v/>
      </c>
      <c r="AZ96" s="12">
        <f>IF(AZ97&lt;&gt;""," -R","")</f>
        <v/>
      </c>
      <c r="BB96" s="12">
        <f>IF(BB97&lt;&gt;""," -R","")</f>
        <v/>
      </c>
      <c r="BD96" s="12">
        <f>IF(BD97&lt;&gt;""," -R","")</f>
        <v/>
      </c>
      <c r="BF96" s="12">
        <f>IF(BF97&lt;&gt;""," -R","")</f>
        <v/>
      </c>
      <c r="BH96" s="12">
        <f>IF(BH97&lt;&gt;""," -R","")</f>
        <v/>
      </c>
      <c r="BJ96" s="12">
        <f>IF(BJ97&lt;&gt;""," -R","")</f>
        <v/>
      </c>
    </row>
    <row r="97">
      <c r="M97" s="12" t="n">
        <v>1.44</v>
      </c>
      <c r="N97" s="12">
        <f>IFERROR(VLOOKUP(M97,'CRUCE RIESGOS'!$C$9:$D$50,2,FALSE),"")</f>
        <v/>
      </c>
      <c r="O97" s="12" t="n">
        <v>2.44000000000001</v>
      </c>
      <c r="P97" s="12">
        <f>IFERROR(VLOOKUP(O97,'CRUCE RIESGOS'!$C$9:$D$50,2,FALSE),"")</f>
        <v/>
      </c>
      <c r="Q97" s="12" t="n">
        <v>3.44000000000002</v>
      </c>
      <c r="R97" s="12">
        <f>IFERROR(VLOOKUP(Q97,'CRUCE RIESGOS'!$C$9:$D$50,2,FALSE),"")</f>
        <v/>
      </c>
      <c r="S97" s="12" t="n">
        <v>4.44000000000003</v>
      </c>
      <c r="T97" s="12">
        <f>IFERROR(VLOOKUP(S97,'CRUCE RIESGOS'!$C$9:$D$50,2,FALSE),"")</f>
        <v/>
      </c>
      <c r="U97" s="12" t="n">
        <v>5.44000000000004</v>
      </c>
      <c r="V97" s="12">
        <f>IFERROR(VLOOKUP(U97,'CRUCE RIESGOS'!$C$9:$D$50,2,FALSE),"")</f>
        <v/>
      </c>
      <c r="W97" s="12" t="n">
        <v>6.44000000000005</v>
      </c>
      <c r="X97" s="12">
        <f>IFERROR(VLOOKUP(W97,'CRUCE RIESGOS'!$C$9:$D$50,2,FALSE),"")</f>
        <v/>
      </c>
      <c r="Y97" s="12" t="n">
        <v>7.44000000000006</v>
      </c>
      <c r="Z97" s="12">
        <f>IFERROR(VLOOKUP(Y97,'CRUCE RIESGOS'!$C$9:$D$50,2,FALSE),"")</f>
        <v/>
      </c>
      <c r="AA97" s="12" t="n">
        <v>8.440000000000071</v>
      </c>
      <c r="AB97" s="12">
        <f>IFERROR(VLOOKUP(AA97,'CRUCE RIESGOS'!$C$9:$D$50,2,FALSE),"")</f>
        <v/>
      </c>
      <c r="AC97" s="12" t="n">
        <v>9.440000000000079</v>
      </c>
      <c r="AD97" s="12">
        <f>IFERROR(VLOOKUP(AC97,'CRUCE RIESGOS'!$C$9:$D$50,2,FALSE),"")</f>
        <v/>
      </c>
      <c r="AE97" s="12" t="n">
        <v>10.4400000000001</v>
      </c>
      <c r="AF97" s="12">
        <f>IFERROR(VLOOKUP(AE97,'CRUCE RIESGOS'!$C$9:$D$50,2,FALSE),"")</f>
        <v/>
      </c>
      <c r="AG97" s="12" t="n">
        <v>11.4400000000001</v>
      </c>
      <c r="AH97" s="12">
        <f>IFERROR(VLOOKUP(AG97,'CRUCE RIESGOS'!$C$9:$D$50,2,FALSE),"")</f>
        <v/>
      </c>
      <c r="AI97" s="12" t="n">
        <v>12.4400000000001</v>
      </c>
      <c r="AJ97" s="12">
        <f>IFERROR(VLOOKUP(AI97,'CRUCE RIESGOS'!$C$9:$D$50,2,FALSE),"")</f>
        <v/>
      </c>
      <c r="AK97" s="12" t="n">
        <v>13.4400000000001</v>
      </c>
      <c r="AL97" s="12">
        <f>IFERROR(VLOOKUP(AK97,'CRUCE RIESGOS'!$C$9:$D$50,2,FALSE),"")</f>
        <v/>
      </c>
      <c r="AM97" s="12" t="n">
        <v>14.4400000000001</v>
      </c>
      <c r="AN97" s="12">
        <f>IFERROR(VLOOKUP(AM97,'CRUCE RIESGOS'!$C$9:$D$50,2,FALSE),"")</f>
        <v/>
      </c>
      <c r="AO97" s="12" t="n">
        <v>15.4400000000001</v>
      </c>
      <c r="AP97" s="12">
        <f>IFERROR(VLOOKUP(AO97,'CRUCE RIESGOS'!$C$9:$D$50,2,FALSE),"")</f>
        <v/>
      </c>
      <c r="AQ97" s="12" t="n">
        <v>16.4400000000002</v>
      </c>
      <c r="AR97" s="12">
        <f>IFERROR(VLOOKUP(AQ97,'CRUCE RIESGOS'!$C$9:$D$50,2,FALSE),"")</f>
        <v/>
      </c>
      <c r="AS97" s="12" t="n">
        <v>17.4400000000002</v>
      </c>
      <c r="AT97" s="12">
        <f>IFERROR(VLOOKUP(AS97,'CRUCE RIESGOS'!$C$9:$D$50,2,FALSE),"")</f>
        <v/>
      </c>
      <c r="AU97" s="12" t="n">
        <v>18.4400000000002</v>
      </c>
      <c r="AV97" s="12">
        <f>IFERROR(VLOOKUP(AU97,'CRUCE RIESGOS'!$C$9:$D$50,2,FALSE),"")</f>
        <v/>
      </c>
      <c r="AW97" s="12" t="n">
        <v>19.4400000000002</v>
      </c>
      <c r="AX97" s="12">
        <f>IFERROR(VLOOKUP(AW97,'CRUCE RIESGOS'!$C$9:$D$50,2,FALSE),"")</f>
        <v/>
      </c>
      <c r="AY97" s="12" t="n">
        <v>20.4400000000002</v>
      </c>
      <c r="AZ97" s="12">
        <f>IFERROR(VLOOKUP(AY97,'CRUCE RIESGOS'!$C$9:$D$50,2,FALSE),"")</f>
        <v/>
      </c>
      <c r="BA97" s="12" t="n">
        <v>21.4400000000002</v>
      </c>
      <c r="BB97" s="12">
        <f>IFERROR(VLOOKUP(BA97,'CRUCE RIESGOS'!$C$9:$D$50,2,FALSE),"")</f>
        <v/>
      </c>
      <c r="BC97" s="12" t="n">
        <v>22.4400000000002</v>
      </c>
      <c r="BD97" s="12">
        <f>IFERROR(VLOOKUP(BC97,'CRUCE RIESGOS'!$C$9:$D$50,2,FALSE),"")</f>
        <v/>
      </c>
      <c r="BE97" s="12" t="n">
        <v>23.4400000000002</v>
      </c>
      <c r="BF97" s="12">
        <f>IFERROR(VLOOKUP(BE97,'CRUCE RIESGOS'!$C$9:$D$50,2,FALSE),"")</f>
        <v/>
      </c>
      <c r="BG97" s="12" t="n">
        <v>24.4400000000002</v>
      </c>
      <c r="BH97" s="12">
        <f>IFERROR(VLOOKUP(BG97,'CRUCE RIESGOS'!$C$9:$D$50,2,FALSE),"")</f>
        <v/>
      </c>
      <c r="BI97" s="12" t="n">
        <v>25.4400000000002</v>
      </c>
      <c r="BJ97" s="12">
        <f>IFERROR(VLOOKUP(BI97,'CRUCE RIESGOS'!$C$9:$D$50,2,FALSE),"")</f>
        <v/>
      </c>
    </row>
    <row r="98">
      <c r="N98" s="12">
        <f>IF(N99&lt;&gt;""," -R","")</f>
        <v/>
      </c>
      <c r="P98" s="12">
        <f>IF(P99&lt;&gt;""," -R","")</f>
        <v/>
      </c>
      <c r="R98" s="12">
        <f>IF(R99&lt;&gt;""," -R","")</f>
        <v/>
      </c>
      <c r="T98" s="12">
        <f>IF(T99&lt;&gt;""," -R","")</f>
        <v/>
      </c>
      <c r="V98" s="12">
        <f>IF(V99&lt;&gt;""," -R","")</f>
        <v/>
      </c>
      <c r="X98" s="12">
        <f>IF(X99&lt;&gt;""," -R","")</f>
        <v/>
      </c>
      <c r="Z98" s="12">
        <f>IF(Z99&lt;&gt;""," -R","")</f>
        <v/>
      </c>
      <c r="AB98" s="12">
        <f>IF(AB99&lt;&gt;""," -R","")</f>
        <v/>
      </c>
      <c r="AD98" s="12">
        <f>IF(AD99&lt;&gt;""," -R","")</f>
        <v/>
      </c>
      <c r="AF98" s="12">
        <f>IF(AF99&lt;&gt;""," -R","")</f>
        <v/>
      </c>
      <c r="AH98" s="12">
        <f>IF(AH99&lt;&gt;""," -R","")</f>
        <v/>
      </c>
      <c r="AJ98" s="12">
        <f>IF(AJ99&lt;&gt;""," -R","")</f>
        <v/>
      </c>
      <c r="AL98" s="12">
        <f>IF(AL99&lt;&gt;""," -R","")</f>
        <v/>
      </c>
      <c r="AN98" s="12">
        <f>IF(AN99&lt;&gt;""," -R","")</f>
        <v/>
      </c>
      <c r="AP98" s="12">
        <f>IF(AP99&lt;&gt;""," -R","")</f>
        <v/>
      </c>
      <c r="AR98" s="12">
        <f>IF(AR99&lt;&gt;""," -R","")</f>
        <v/>
      </c>
      <c r="AT98" s="12">
        <f>IF(AT99&lt;&gt;""," -R","")</f>
        <v/>
      </c>
      <c r="AV98" s="12">
        <f>IF(AV99&lt;&gt;""," -R","")</f>
        <v/>
      </c>
      <c r="AX98" s="12">
        <f>IF(AX99&lt;&gt;""," -R","")</f>
        <v/>
      </c>
      <c r="AZ98" s="12">
        <f>IF(AZ99&lt;&gt;""," -R","")</f>
        <v/>
      </c>
      <c r="BB98" s="12">
        <f>IF(BB99&lt;&gt;""," -R","")</f>
        <v/>
      </c>
      <c r="BD98" s="12">
        <f>IF(BD99&lt;&gt;""," -R","")</f>
        <v/>
      </c>
      <c r="BF98" s="12">
        <f>IF(BF99&lt;&gt;""," -R","")</f>
        <v/>
      </c>
      <c r="BH98" s="12">
        <f>IF(BH99&lt;&gt;""," -R","")</f>
        <v/>
      </c>
      <c r="BJ98" s="12">
        <f>IF(BJ99&lt;&gt;""," -R","")</f>
        <v/>
      </c>
    </row>
    <row r="99">
      <c r="M99" s="12" t="n">
        <v>1.45</v>
      </c>
      <c r="N99" s="12">
        <f>IFERROR(VLOOKUP(M99,'CRUCE RIESGOS'!$C$9:$D$50,2,FALSE),"")</f>
        <v/>
      </c>
      <c r="O99" s="12" t="n">
        <v>2.45000000000001</v>
      </c>
      <c r="P99" s="12">
        <f>IFERROR(VLOOKUP(O99,'CRUCE RIESGOS'!$C$9:$D$50,2,FALSE),"")</f>
        <v/>
      </c>
      <c r="Q99" s="12" t="n">
        <v>3.45000000000002</v>
      </c>
      <c r="R99" s="12">
        <f>IFERROR(VLOOKUP(Q99,'CRUCE RIESGOS'!$C$9:$D$50,2,FALSE),"")</f>
        <v/>
      </c>
      <c r="S99" s="12" t="n">
        <v>4.45000000000003</v>
      </c>
      <c r="T99" s="12">
        <f>IFERROR(VLOOKUP(S99,'CRUCE RIESGOS'!$C$9:$D$50,2,FALSE),"")</f>
        <v/>
      </c>
      <c r="U99" s="12" t="n">
        <v>5.45000000000004</v>
      </c>
      <c r="V99" s="12">
        <f>IFERROR(VLOOKUP(U99,'CRUCE RIESGOS'!$C$9:$D$50,2,FALSE),"")</f>
        <v/>
      </c>
      <c r="W99" s="12" t="n">
        <v>6.45000000000005</v>
      </c>
      <c r="X99" s="12">
        <f>IFERROR(VLOOKUP(W99,'CRUCE RIESGOS'!$C$9:$D$50,2,FALSE),"")</f>
        <v/>
      </c>
      <c r="Y99" s="12" t="n">
        <v>7.45000000000006</v>
      </c>
      <c r="Z99" s="12">
        <f>IFERROR(VLOOKUP(Y99,'CRUCE RIESGOS'!$C$9:$D$50,2,FALSE),"")</f>
        <v/>
      </c>
      <c r="AA99" s="12" t="n">
        <v>8.45000000000007</v>
      </c>
      <c r="AB99" s="12">
        <f>IFERROR(VLOOKUP(AA99,'CRUCE RIESGOS'!$C$9:$D$50,2,FALSE),"")</f>
        <v/>
      </c>
      <c r="AC99" s="12" t="n">
        <v>9.450000000000079</v>
      </c>
      <c r="AD99" s="12">
        <f>IFERROR(VLOOKUP(AC99,'CRUCE RIESGOS'!$C$9:$D$50,2,FALSE),"")</f>
        <v/>
      </c>
      <c r="AE99" s="12" t="n">
        <v>10.4500000000001</v>
      </c>
      <c r="AF99" s="12">
        <f>IFERROR(VLOOKUP(AE99,'CRUCE RIESGOS'!$C$9:$D$50,2,FALSE),"")</f>
        <v/>
      </c>
      <c r="AG99" s="12" t="n">
        <v>11.4500000000001</v>
      </c>
      <c r="AH99" s="12">
        <f>IFERROR(VLOOKUP(AG99,'CRUCE RIESGOS'!$C$9:$D$50,2,FALSE),"")</f>
        <v/>
      </c>
      <c r="AI99" s="12" t="n">
        <v>12.4500000000001</v>
      </c>
      <c r="AJ99" s="12">
        <f>IFERROR(VLOOKUP(AI99,'CRUCE RIESGOS'!$C$9:$D$50,2,FALSE),"")</f>
        <v/>
      </c>
      <c r="AK99" s="12" t="n">
        <v>13.4500000000001</v>
      </c>
      <c r="AL99" s="12">
        <f>IFERROR(VLOOKUP(AK99,'CRUCE RIESGOS'!$C$9:$D$50,2,FALSE),"")</f>
        <v/>
      </c>
      <c r="AM99" s="12" t="n">
        <v>14.4500000000001</v>
      </c>
      <c r="AN99" s="12">
        <f>IFERROR(VLOOKUP(AM99,'CRUCE RIESGOS'!$C$9:$D$50,2,FALSE),"")</f>
        <v/>
      </c>
      <c r="AO99" s="12" t="n">
        <v>15.4500000000001</v>
      </c>
      <c r="AP99" s="12">
        <f>IFERROR(VLOOKUP(AO99,'CRUCE RIESGOS'!$C$9:$D$50,2,FALSE),"")</f>
        <v/>
      </c>
      <c r="AQ99" s="12" t="n">
        <v>16.4500000000001</v>
      </c>
      <c r="AR99" s="12">
        <f>IFERROR(VLOOKUP(AQ99,'CRUCE RIESGOS'!$C$9:$D$50,2,FALSE),"")</f>
        <v/>
      </c>
      <c r="AS99" s="12" t="n">
        <v>17.4500000000002</v>
      </c>
      <c r="AT99" s="12">
        <f>IFERROR(VLOOKUP(AS99,'CRUCE RIESGOS'!$C$9:$D$50,2,FALSE),"")</f>
        <v/>
      </c>
      <c r="AU99" s="12" t="n">
        <v>18.4500000000002</v>
      </c>
      <c r="AV99" s="12">
        <f>IFERROR(VLOOKUP(AU99,'CRUCE RIESGOS'!$C$9:$D$50,2,FALSE),"")</f>
        <v/>
      </c>
      <c r="AW99" s="12" t="n">
        <v>19.4500000000002</v>
      </c>
      <c r="AX99" s="12">
        <f>IFERROR(VLOOKUP(AW99,'CRUCE RIESGOS'!$C$9:$D$50,2,FALSE),"")</f>
        <v/>
      </c>
      <c r="AY99" s="12" t="n">
        <v>20.4500000000002</v>
      </c>
      <c r="AZ99" s="12">
        <f>IFERROR(VLOOKUP(AY99,'CRUCE RIESGOS'!$C$9:$D$50,2,FALSE),"")</f>
        <v/>
      </c>
      <c r="BA99" s="12" t="n">
        <v>21.4500000000002</v>
      </c>
      <c r="BB99" s="12">
        <f>IFERROR(VLOOKUP(BA99,'CRUCE RIESGOS'!$C$9:$D$50,2,FALSE),"")</f>
        <v/>
      </c>
      <c r="BC99" s="12" t="n">
        <v>22.4500000000002</v>
      </c>
      <c r="BD99" s="12">
        <f>IFERROR(VLOOKUP(BC99,'CRUCE RIESGOS'!$C$9:$D$50,2,FALSE),"")</f>
        <v/>
      </c>
      <c r="BE99" s="12" t="n">
        <v>23.4500000000002</v>
      </c>
      <c r="BF99" s="12">
        <f>IFERROR(VLOOKUP(BE99,'CRUCE RIESGOS'!$C$9:$D$50,2,FALSE),"")</f>
        <v/>
      </c>
      <c r="BG99" s="12" t="n">
        <v>24.4500000000002</v>
      </c>
      <c r="BH99" s="12">
        <f>IFERROR(VLOOKUP(BG99,'CRUCE RIESGOS'!$C$9:$D$50,2,FALSE),"")</f>
        <v/>
      </c>
      <c r="BI99" s="12" t="n">
        <v>25.4500000000002</v>
      </c>
      <c r="BJ99" s="12">
        <f>IFERROR(VLOOKUP(BI99,'CRUCE RIESGOS'!$C$9:$D$50,2,FALSE),"")</f>
        <v/>
      </c>
    </row>
    <row r="100">
      <c r="N100" s="12">
        <f>IF(N101&lt;&gt;""," -R","")</f>
        <v/>
      </c>
      <c r="P100" s="12">
        <f>IF(P101&lt;&gt;""," -R","")</f>
        <v/>
      </c>
      <c r="R100" s="12">
        <f>IF(R101&lt;&gt;""," -R","")</f>
        <v/>
      </c>
      <c r="T100" s="12">
        <f>IF(T101&lt;&gt;""," -R","")</f>
        <v/>
      </c>
      <c r="V100" s="12">
        <f>IF(V101&lt;&gt;""," -R","")</f>
        <v/>
      </c>
      <c r="X100" s="12">
        <f>IF(X101&lt;&gt;""," -R","")</f>
        <v/>
      </c>
      <c r="Z100" s="12">
        <f>IF(Z101&lt;&gt;""," -R","")</f>
        <v/>
      </c>
      <c r="AB100" s="12">
        <f>IF(AB101&lt;&gt;""," -R","")</f>
        <v/>
      </c>
      <c r="AD100" s="12">
        <f>IF(AD101&lt;&gt;""," -R","")</f>
        <v/>
      </c>
      <c r="AF100" s="12">
        <f>IF(AF101&lt;&gt;""," -R","")</f>
        <v/>
      </c>
      <c r="AH100" s="12">
        <f>IF(AH101&lt;&gt;""," -R","")</f>
        <v/>
      </c>
      <c r="AJ100" s="12">
        <f>IF(AJ101&lt;&gt;""," -R","")</f>
        <v/>
      </c>
      <c r="AL100" s="12">
        <f>IF(AL101&lt;&gt;""," -R","")</f>
        <v/>
      </c>
      <c r="AN100" s="12">
        <f>IF(AN101&lt;&gt;""," -R","")</f>
        <v/>
      </c>
      <c r="AP100" s="12">
        <f>IF(AP101&lt;&gt;""," -R","")</f>
        <v/>
      </c>
      <c r="AR100" s="12">
        <f>IF(AR101&lt;&gt;""," -R","")</f>
        <v/>
      </c>
      <c r="AT100" s="12">
        <f>IF(AT101&lt;&gt;""," -R","")</f>
        <v/>
      </c>
      <c r="AV100" s="12">
        <f>IF(AV101&lt;&gt;""," -R","")</f>
        <v/>
      </c>
      <c r="AX100" s="12">
        <f>IF(AX101&lt;&gt;""," -R","")</f>
        <v/>
      </c>
      <c r="AZ100" s="12">
        <f>IF(AZ101&lt;&gt;""," -R","")</f>
        <v/>
      </c>
      <c r="BB100" s="12">
        <f>IF(BB101&lt;&gt;""," -R","")</f>
        <v/>
      </c>
      <c r="BD100" s="12">
        <f>IF(BD101&lt;&gt;""," -R","")</f>
        <v/>
      </c>
      <c r="BF100" s="12">
        <f>IF(BF101&lt;&gt;""," -R","")</f>
        <v/>
      </c>
      <c r="BH100" s="12">
        <f>IF(BH101&lt;&gt;""," -R","")</f>
        <v/>
      </c>
      <c r="BJ100" s="12">
        <f>IF(BJ101&lt;&gt;""," -R","")</f>
        <v/>
      </c>
    </row>
    <row r="101">
      <c r="M101" s="12" t="n">
        <v>1.46</v>
      </c>
      <c r="N101" s="12">
        <f>IFERROR(VLOOKUP(M101,'CRUCE RIESGOS'!$C$9:$D$50,2,FALSE),"")</f>
        <v/>
      </c>
      <c r="O101" s="12" t="n">
        <v>2.46000000000001</v>
      </c>
      <c r="P101" s="12">
        <f>IFERROR(VLOOKUP(O101,'CRUCE RIESGOS'!$C$9:$D$50,2,FALSE),"")</f>
        <v/>
      </c>
      <c r="Q101" s="12" t="n">
        <v>3.46000000000002</v>
      </c>
      <c r="R101" s="12">
        <f>IFERROR(VLOOKUP(Q101,'CRUCE RIESGOS'!$C$9:$D$50,2,FALSE),"")</f>
        <v/>
      </c>
      <c r="S101" s="12" t="n">
        <v>4.46000000000003</v>
      </c>
      <c r="T101" s="12">
        <f>IFERROR(VLOOKUP(S101,'CRUCE RIESGOS'!$C$9:$D$50,2,FALSE),"")</f>
        <v/>
      </c>
      <c r="U101" s="12" t="n">
        <v>5.46000000000004</v>
      </c>
      <c r="V101" s="12">
        <f>IFERROR(VLOOKUP(U101,'CRUCE RIESGOS'!$C$9:$D$50,2,FALSE),"")</f>
        <v/>
      </c>
      <c r="W101" s="12" t="n">
        <v>6.46000000000005</v>
      </c>
      <c r="X101" s="12">
        <f>IFERROR(VLOOKUP(W101,'CRUCE RIESGOS'!$C$9:$D$50,2,FALSE),"")</f>
        <v/>
      </c>
      <c r="Y101" s="12" t="n">
        <v>7.46000000000006</v>
      </c>
      <c r="Z101" s="12">
        <f>IFERROR(VLOOKUP(Y101,'CRUCE RIESGOS'!$C$9:$D$50,2,FALSE),"")</f>
        <v/>
      </c>
      <c r="AA101" s="12" t="n">
        <v>8.46000000000007</v>
      </c>
      <c r="AB101" s="12">
        <f>IFERROR(VLOOKUP(AA101,'CRUCE RIESGOS'!$C$9:$D$50,2,FALSE),"")</f>
        <v/>
      </c>
      <c r="AC101" s="12" t="n">
        <v>9.460000000000081</v>
      </c>
      <c r="AD101" s="12">
        <f>IFERROR(VLOOKUP(AC101,'CRUCE RIESGOS'!$C$9:$D$50,2,FALSE),"")</f>
        <v/>
      </c>
      <c r="AE101" s="12" t="n">
        <v>10.4600000000001</v>
      </c>
      <c r="AF101" s="12">
        <f>IFERROR(VLOOKUP(AE101,'CRUCE RIESGOS'!$C$9:$D$50,2,FALSE),"")</f>
        <v/>
      </c>
      <c r="AG101" s="12" t="n">
        <v>11.4600000000001</v>
      </c>
      <c r="AH101" s="12">
        <f>IFERROR(VLOOKUP(AG101,'CRUCE RIESGOS'!$C$9:$D$50,2,FALSE),"")</f>
        <v/>
      </c>
      <c r="AI101" s="12" t="n">
        <v>12.4600000000001</v>
      </c>
      <c r="AJ101" s="12">
        <f>IFERROR(VLOOKUP(AI101,'CRUCE RIESGOS'!$C$9:$D$50,2,FALSE),"")</f>
        <v/>
      </c>
      <c r="AK101" s="12" t="n">
        <v>13.4600000000001</v>
      </c>
      <c r="AL101" s="12">
        <f>IFERROR(VLOOKUP(AK101,'CRUCE RIESGOS'!$C$9:$D$50,2,FALSE),"")</f>
        <v/>
      </c>
      <c r="AM101" s="12" t="n">
        <v>14.4600000000001</v>
      </c>
      <c r="AN101" s="12">
        <f>IFERROR(VLOOKUP(AM101,'CRUCE RIESGOS'!$C$9:$D$50,2,FALSE),"")</f>
        <v/>
      </c>
      <c r="AO101" s="12" t="n">
        <v>15.4600000000001</v>
      </c>
      <c r="AP101" s="12">
        <f>IFERROR(VLOOKUP(AO101,'CRUCE RIESGOS'!$C$9:$D$50,2,FALSE),"")</f>
        <v/>
      </c>
      <c r="AQ101" s="12" t="n">
        <v>16.4600000000002</v>
      </c>
      <c r="AR101" s="12">
        <f>IFERROR(VLOOKUP(AQ101,'CRUCE RIESGOS'!$C$9:$D$50,2,FALSE),"")</f>
        <v/>
      </c>
      <c r="AS101" s="12" t="n">
        <v>17.4600000000002</v>
      </c>
      <c r="AT101" s="12">
        <f>IFERROR(VLOOKUP(AS101,'CRUCE RIESGOS'!$C$9:$D$50,2,FALSE),"")</f>
        <v/>
      </c>
      <c r="AU101" s="12" t="n">
        <v>18.4600000000002</v>
      </c>
      <c r="AV101" s="12">
        <f>IFERROR(VLOOKUP(AU101,'CRUCE RIESGOS'!$C$9:$D$50,2,FALSE),"")</f>
        <v/>
      </c>
      <c r="AW101" s="12" t="n">
        <v>19.4600000000002</v>
      </c>
      <c r="AX101" s="12">
        <f>IFERROR(VLOOKUP(AW101,'CRUCE RIESGOS'!$C$9:$D$50,2,FALSE),"")</f>
        <v/>
      </c>
      <c r="AY101" s="12" t="n">
        <v>20.4600000000002</v>
      </c>
      <c r="AZ101" s="12">
        <f>IFERROR(VLOOKUP(AY101,'CRUCE RIESGOS'!$C$9:$D$50,2,FALSE),"")</f>
        <v/>
      </c>
      <c r="BA101" s="12" t="n">
        <v>21.4600000000002</v>
      </c>
      <c r="BB101" s="12">
        <f>IFERROR(VLOOKUP(BA101,'CRUCE RIESGOS'!$C$9:$D$50,2,FALSE),"")</f>
        <v/>
      </c>
      <c r="BC101" s="12" t="n">
        <v>22.4600000000002</v>
      </c>
      <c r="BD101" s="12">
        <f>IFERROR(VLOOKUP(BC101,'CRUCE RIESGOS'!$C$9:$D$50,2,FALSE),"")</f>
        <v/>
      </c>
      <c r="BE101" s="12" t="n">
        <v>23.4600000000002</v>
      </c>
      <c r="BF101" s="12">
        <f>IFERROR(VLOOKUP(BE101,'CRUCE RIESGOS'!$C$9:$D$50,2,FALSE),"")</f>
        <v/>
      </c>
      <c r="BG101" s="12" t="n">
        <v>24.4600000000002</v>
      </c>
      <c r="BH101" s="12">
        <f>IFERROR(VLOOKUP(BG101,'CRUCE RIESGOS'!$C$9:$D$50,2,FALSE),"")</f>
        <v/>
      </c>
      <c r="BI101" s="12" t="n">
        <v>25.4600000000002</v>
      </c>
      <c r="BJ101" s="12">
        <f>IFERROR(VLOOKUP(BI101,'CRUCE RIESGOS'!$C$9:$D$50,2,FALSE),"")</f>
        <v/>
      </c>
    </row>
    <row r="102">
      <c r="N102" s="12">
        <f>IF(N103&lt;&gt;""," -R","")</f>
        <v/>
      </c>
      <c r="P102" s="12">
        <f>IF(P103&lt;&gt;""," -R","")</f>
        <v/>
      </c>
      <c r="R102" s="12">
        <f>IF(R103&lt;&gt;""," -R","")</f>
        <v/>
      </c>
      <c r="T102" s="12">
        <f>IF(T103&lt;&gt;""," -R","")</f>
        <v/>
      </c>
      <c r="V102" s="12">
        <f>IF(V103&lt;&gt;""," -R","")</f>
        <v/>
      </c>
      <c r="X102" s="12">
        <f>IF(X103&lt;&gt;""," -R","")</f>
        <v/>
      </c>
      <c r="Z102" s="12">
        <f>IF(Z103&lt;&gt;""," -R","")</f>
        <v/>
      </c>
      <c r="AB102" s="12">
        <f>IF(AB103&lt;&gt;""," -R","")</f>
        <v/>
      </c>
      <c r="AD102" s="12">
        <f>IF(AD103&lt;&gt;""," -R","")</f>
        <v/>
      </c>
      <c r="AF102" s="12">
        <f>IF(AF103&lt;&gt;""," -R","")</f>
        <v/>
      </c>
      <c r="AH102" s="12">
        <f>IF(AH103&lt;&gt;""," -R","")</f>
        <v/>
      </c>
      <c r="AJ102" s="12">
        <f>IF(AJ103&lt;&gt;""," -R","")</f>
        <v/>
      </c>
      <c r="AL102" s="12">
        <f>IF(AL103&lt;&gt;""," -R","")</f>
        <v/>
      </c>
      <c r="AN102" s="12">
        <f>IF(AN103&lt;&gt;""," -R","")</f>
        <v/>
      </c>
      <c r="AP102" s="12">
        <f>IF(AP103&lt;&gt;""," -R","")</f>
        <v/>
      </c>
      <c r="AR102" s="12">
        <f>IF(AR103&lt;&gt;""," -R","")</f>
        <v/>
      </c>
      <c r="AT102" s="12">
        <f>IF(AT103&lt;&gt;""," -R","")</f>
        <v/>
      </c>
      <c r="AV102" s="12">
        <f>IF(AV103&lt;&gt;""," -R","")</f>
        <v/>
      </c>
      <c r="AX102" s="12">
        <f>IF(AX103&lt;&gt;""," -R","")</f>
        <v/>
      </c>
      <c r="AZ102" s="12">
        <f>IF(AZ103&lt;&gt;""," -R","")</f>
        <v/>
      </c>
      <c r="BB102" s="12">
        <f>IF(BB103&lt;&gt;""," -R","")</f>
        <v/>
      </c>
      <c r="BD102" s="12">
        <f>IF(BD103&lt;&gt;""," -R","")</f>
        <v/>
      </c>
      <c r="BF102" s="12">
        <f>IF(BF103&lt;&gt;""," -R","")</f>
        <v/>
      </c>
      <c r="BH102" s="12">
        <f>IF(BH103&lt;&gt;""," -R","")</f>
        <v/>
      </c>
      <c r="BJ102" s="12">
        <f>IF(BJ103&lt;&gt;""," -R","")</f>
        <v/>
      </c>
    </row>
    <row r="103">
      <c r="M103" s="12" t="n">
        <v>1.47</v>
      </c>
      <c r="N103" s="12">
        <f>IFERROR(VLOOKUP(M103,'CRUCE RIESGOS'!$C$9:$D$50,2,FALSE),"")</f>
        <v/>
      </c>
      <c r="O103" s="12" t="n">
        <v>2.47000000000001</v>
      </c>
      <c r="P103" s="12">
        <f>IFERROR(VLOOKUP(O103,'CRUCE RIESGOS'!$C$9:$D$50,2,FALSE),"")</f>
        <v/>
      </c>
      <c r="Q103" s="12" t="n">
        <v>3.47000000000002</v>
      </c>
      <c r="R103" s="12">
        <f>IFERROR(VLOOKUP(Q103,'CRUCE RIESGOS'!$C$9:$D$50,2,FALSE),"")</f>
        <v/>
      </c>
      <c r="S103" s="12" t="n">
        <v>4.47000000000003</v>
      </c>
      <c r="T103" s="12">
        <f>IFERROR(VLOOKUP(S103,'CRUCE RIESGOS'!$C$9:$D$50,2,FALSE),"")</f>
        <v/>
      </c>
      <c r="U103" s="12" t="n">
        <v>5.47000000000004</v>
      </c>
      <c r="V103" s="12">
        <f>IFERROR(VLOOKUP(U103,'CRUCE RIESGOS'!$C$9:$D$50,2,FALSE),"")</f>
        <v/>
      </c>
      <c r="W103" s="12" t="n">
        <v>6.47000000000005</v>
      </c>
      <c r="X103" s="12">
        <f>IFERROR(VLOOKUP(W103,'CRUCE RIESGOS'!$C$9:$D$50,2,FALSE),"")</f>
        <v/>
      </c>
      <c r="Y103" s="12" t="n">
        <v>7.47000000000006</v>
      </c>
      <c r="Z103" s="12">
        <f>IFERROR(VLOOKUP(Y103,'CRUCE RIESGOS'!$C$9:$D$50,2,FALSE),"")</f>
        <v/>
      </c>
      <c r="AA103" s="12" t="n">
        <v>8.47000000000007</v>
      </c>
      <c r="AB103" s="12">
        <f>IFERROR(VLOOKUP(AA103,'CRUCE RIESGOS'!$C$9:$D$50,2,FALSE),"")</f>
        <v/>
      </c>
      <c r="AC103" s="12" t="n">
        <v>9.470000000000081</v>
      </c>
      <c r="AD103" s="12">
        <f>IFERROR(VLOOKUP(AC103,'CRUCE RIESGOS'!$C$9:$D$50,2,FALSE),"")</f>
        <v/>
      </c>
      <c r="AE103" s="12" t="n">
        <v>10.4700000000001</v>
      </c>
      <c r="AF103" s="12">
        <f>IFERROR(VLOOKUP(AE103,'CRUCE RIESGOS'!$C$9:$D$50,2,FALSE),"")</f>
        <v/>
      </c>
      <c r="AG103" s="12" t="n">
        <v>11.4700000000001</v>
      </c>
      <c r="AH103" s="12">
        <f>IFERROR(VLOOKUP(AG103,'CRUCE RIESGOS'!$C$9:$D$50,2,FALSE),"")</f>
        <v/>
      </c>
      <c r="AI103" s="12" t="n">
        <v>12.4700000000001</v>
      </c>
      <c r="AJ103" s="12">
        <f>IFERROR(VLOOKUP(AI103,'CRUCE RIESGOS'!$C$9:$D$50,2,FALSE),"")</f>
        <v/>
      </c>
      <c r="AK103" s="12" t="n">
        <v>13.4700000000001</v>
      </c>
      <c r="AL103" s="12">
        <f>IFERROR(VLOOKUP(AK103,'CRUCE RIESGOS'!$C$9:$D$50,2,FALSE),"")</f>
        <v/>
      </c>
      <c r="AM103" s="12" t="n">
        <v>14.4700000000001</v>
      </c>
      <c r="AN103" s="12">
        <f>IFERROR(VLOOKUP(AM103,'CRUCE RIESGOS'!$C$9:$D$50,2,FALSE),"")</f>
        <v/>
      </c>
      <c r="AO103" s="12" t="n">
        <v>15.4700000000001</v>
      </c>
      <c r="AP103" s="12">
        <f>IFERROR(VLOOKUP(AO103,'CRUCE RIESGOS'!$C$9:$D$50,2,FALSE),"")</f>
        <v/>
      </c>
      <c r="AQ103" s="12" t="n">
        <v>16.4700000000001</v>
      </c>
      <c r="AR103" s="12">
        <f>IFERROR(VLOOKUP(AQ103,'CRUCE RIESGOS'!$C$9:$D$50,2,FALSE),"")</f>
        <v/>
      </c>
      <c r="AS103" s="12" t="n">
        <v>17.4700000000002</v>
      </c>
      <c r="AT103" s="12">
        <f>IFERROR(VLOOKUP(AS103,'CRUCE RIESGOS'!$C$9:$D$50,2,FALSE),"")</f>
        <v/>
      </c>
      <c r="AU103" s="12" t="n">
        <v>18.4700000000002</v>
      </c>
      <c r="AV103" s="12">
        <f>IFERROR(VLOOKUP(AU103,'CRUCE RIESGOS'!$C$9:$D$50,2,FALSE),"")</f>
        <v/>
      </c>
      <c r="AW103" s="12" t="n">
        <v>19.4700000000002</v>
      </c>
      <c r="AX103" s="12">
        <f>IFERROR(VLOOKUP(AW103,'CRUCE RIESGOS'!$C$9:$D$50,2,FALSE),"")</f>
        <v/>
      </c>
      <c r="AY103" s="12" t="n">
        <v>20.4700000000002</v>
      </c>
      <c r="AZ103" s="12">
        <f>IFERROR(VLOOKUP(AY103,'CRUCE RIESGOS'!$C$9:$D$50,2,FALSE),"")</f>
        <v/>
      </c>
      <c r="BA103" s="12" t="n">
        <v>21.4700000000002</v>
      </c>
      <c r="BB103" s="12">
        <f>IFERROR(VLOOKUP(BA103,'CRUCE RIESGOS'!$C$9:$D$50,2,FALSE),"")</f>
        <v/>
      </c>
      <c r="BC103" s="12" t="n">
        <v>22.4700000000002</v>
      </c>
      <c r="BD103" s="12">
        <f>IFERROR(VLOOKUP(BC103,'CRUCE RIESGOS'!$C$9:$D$50,2,FALSE),"")</f>
        <v/>
      </c>
      <c r="BE103" s="12" t="n">
        <v>23.4700000000002</v>
      </c>
      <c r="BF103" s="12">
        <f>IFERROR(VLOOKUP(BE103,'CRUCE RIESGOS'!$C$9:$D$50,2,FALSE),"")</f>
        <v/>
      </c>
      <c r="BG103" s="12" t="n">
        <v>24.4700000000002</v>
      </c>
      <c r="BH103" s="12">
        <f>IFERROR(VLOOKUP(BG103,'CRUCE RIESGOS'!$C$9:$D$50,2,FALSE),"")</f>
        <v/>
      </c>
      <c r="BI103" s="12" t="n">
        <v>25.4700000000002</v>
      </c>
      <c r="BJ103" s="12">
        <f>IFERROR(VLOOKUP(BI103,'CRUCE RIESGOS'!$C$9:$D$50,2,FALSE),"")</f>
        <v/>
      </c>
    </row>
    <row r="104">
      <c r="N104" s="12">
        <f>IF(N105&lt;&gt;""," -R","")</f>
        <v/>
      </c>
      <c r="P104" s="12">
        <f>IF(P105&lt;&gt;""," -R","")</f>
        <v/>
      </c>
      <c r="R104" s="12">
        <f>IF(R105&lt;&gt;""," -R","")</f>
        <v/>
      </c>
      <c r="T104" s="12">
        <f>IF(T105&lt;&gt;""," -R","")</f>
        <v/>
      </c>
      <c r="V104" s="12">
        <f>IF(V105&lt;&gt;""," -R","")</f>
        <v/>
      </c>
      <c r="X104" s="12">
        <f>IF(X105&lt;&gt;""," -R","")</f>
        <v/>
      </c>
      <c r="Z104" s="12">
        <f>IF(Z105&lt;&gt;""," -R","")</f>
        <v/>
      </c>
      <c r="AB104" s="12">
        <f>IF(AB105&lt;&gt;""," -R","")</f>
        <v/>
      </c>
      <c r="AD104" s="12">
        <f>IF(AD105&lt;&gt;""," -R","")</f>
        <v/>
      </c>
      <c r="AF104" s="12">
        <f>IF(AF105&lt;&gt;""," -R","")</f>
        <v/>
      </c>
      <c r="AH104" s="12">
        <f>IF(AH105&lt;&gt;""," -R","")</f>
        <v/>
      </c>
      <c r="AJ104" s="12">
        <f>IF(AJ105&lt;&gt;""," -R","")</f>
        <v/>
      </c>
      <c r="AL104" s="12">
        <f>IF(AL105&lt;&gt;""," -R","")</f>
        <v/>
      </c>
      <c r="AN104" s="12">
        <f>IF(AN105&lt;&gt;""," -R","")</f>
        <v/>
      </c>
      <c r="AP104" s="12">
        <f>IF(AP105&lt;&gt;""," -R","")</f>
        <v/>
      </c>
      <c r="AR104" s="12">
        <f>IF(AR105&lt;&gt;""," -R","")</f>
        <v/>
      </c>
      <c r="AT104" s="12">
        <f>IF(AT105&lt;&gt;""," -R","")</f>
        <v/>
      </c>
      <c r="AV104" s="12">
        <f>IF(AV105&lt;&gt;""," -R","")</f>
        <v/>
      </c>
      <c r="AX104" s="12">
        <f>IF(AX105&lt;&gt;""," -R","")</f>
        <v/>
      </c>
      <c r="AZ104" s="12">
        <f>IF(AZ105&lt;&gt;""," -R","")</f>
        <v/>
      </c>
      <c r="BB104" s="12">
        <f>IF(BB105&lt;&gt;""," -R","")</f>
        <v/>
      </c>
      <c r="BD104" s="12">
        <f>IF(BD105&lt;&gt;""," -R","")</f>
        <v/>
      </c>
      <c r="BF104" s="12">
        <f>IF(BF105&lt;&gt;""," -R","")</f>
        <v/>
      </c>
      <c r="BH104" s="12">
        <f>IF(BH105&lt;&gt;""," -R","")</f>
        <v/>
      </c>
      <c r="BJ104" s="12">
        <f>IF(BJ105&lt;&gt;""," -R","")</f>
        <v/>
      </c>
    </row>
    <row r="105">
      <c r="M105" s="12" t="n">
        <v>1.48</v>
      </c>
      <c r="N105" s="12">
        <f>IFERROR(VLOOKUP(M105,'CRUCE RIESGOS'!$C$9:$D$50,2,FALSE),"")</f>
        <v/>
      </c>
      <c r="O105" s="12" t="n">
        <v>2.48000000000001</v>
      </c>
      <c r="P105" s="12">
        <f>IFERROR(VLOOKUP(O105,'CRUCE RIESGOS'!$C$9:$D$50,2,FALSE),"")</f>
        <v/>
      </c>
      <c r="Q105" s="12" t="n">
        <v>3.48000000000002</v>
      </c>
      <c r="R105" s="12">
        <f>IFERROR(VLOOKUP(Q105,'CRUCE RIESGOS'!$C$9:$D$50,2,FALSE),"")</f>
        <v/>
      </c>
      <c r="S105" s="12" t="n">
        <v>4.48000000000003</v>
      </c>
      <c r="T105" s="12">
        <f>IFERROR(VLOOKUP(S105,'CRUCE RIESGOS'!$C$9:$D$50,2,FALSE),"")</f>
        <v/>
      </c>
      <c r="U105" s="12" t="n">
        <v>5.48000000000004</v>
      </c>
      <c r="V105" s="12">
        <f>IFERROR(VLOOKUP(U105,'CRUCE RIESGOS'!$C$9:$D$50,2,FALSE),"")</f>
        <v/>
      </c>
      <c r="W105" s="12" t="n">
        <v>6.48000000000005</v>
      </c>
      <c r="X105" s="12">
        <f>IFERROR(VLOOKUP(W105,'CRUCE RIESGOS'!$C$9:$D$50,2,FALSE),"")</f>
        <v/>
      </c>
      <c r="Y105" s="12" t="n">
        <v>7.48000000000006</v>
      </c>
      <c r="Z105" s="12">
        <f>IFERROR(VLOOKUP(Y105,'CRUCE RIESGOS'!$C$9:$D$50,2,FALSE),"")</f>
        <v/>
      </c>
      <c r="AA105" s="12" t="n">
        <v>8.48000000000007</v>
      </c>
      <c r="AB105" s="12">
        <f>IFERROR(VLOOKUP(AA105,'CRUCE RIESGOS'!$C$9:$D$50,2,FALSE),"")</f>
        <v/>
      </c>
      <c r="AC105" s="12" t="n">
        <v>9.48000000000008</v>
      </c>
      <c r="AD105" s="12">
        <f>IFERROR(VLOOKUP(AC105,'CRUCE RIESGOS'!$C$9:$D$50,2,FALSE),"")</f>
        <v/>
      </c>
      <c r="AE105" s="12" t="n">
        <v>10.4800000000001</v>
      </c>
      <c r="AF105" s="12">
        <f>IFERROR(VLOOKUP(AE105,'CRUCE RIESGOS'!$C$9:$D$50,2,FALSE),"")</f>
        <v/>
      </c>
      <c r="AG105" s="12" t="n">
        <v>11.4800000000001</v>
      </c>
      <c r="AH105" s="12">
        <f>IFERROR(VLOOKUP(AG105,'CRUCE RIESGOS'!$C$9:$D$50,2,FALSE),"")</f>
        <v/>
      </c>
      <c r="AI105" s="12" t="n">
        <v>12.4800000000001</v>
      </c>
      <c r="AJ105" s="12">
        <f>IFERROR(VLOOKUP(AI105,'CRUCE RIESGOS'!$C$9:$D$50,2,FALSE),"")</f>
        <v/>
      </c>
      <c r="AK105" s="12" t="n">
        <v>13.4800000000001</v>
      </c>
      <c r="AL105" s="12">
        <f>IFERROR(VLOOKUP(AK105,'CRUCE RIESGOS'!$C$9:$D$50,2,FALSE),"")</f>
        <v/>
      </c>
      <c r="AM105" s="12" t="n">
        <v>14.4800000000001</v>
      </c>
      <c r="AN105" s="12">
        <f>IFERROR(VLOOKUP(AM105,'CRUCE RIESGOS'!$C$9:$D$50,2,FALSE),"")</f>
        <v/>
      </c>
      <c r="AO105" s="12" t="n">
        <v>15.4800000000001</v>
      </c>
      <c r="AP105" s="12">
        <f>IFERROR(VLOOKUP(AO105,'CRUCE RIESGOS'!$C$9:$D$50,2,FALSE),"")</f>
        <v/>
      </c>
      <c r="AQ105" s="12" t="n">
        <v>16.4800000000002</v>
      </c>
      <c r="AR105" s="12">
        <f>IFERROR(VLOOKUP(AQ105,'CRUCE RIESGOS'!$C$9:$D$50,2,FALSE),"")</f>
        <v/>
      </c>
      <c r="AS105" s="12" t="n">
        <v>17.4800000000002</v>
      </c>
      <c r="AT105" s="12">
        <f>IFERROR(VLOOKUP(AS105,'CRUCE RIESGOS'!$C$9:$D$50,2,FALSE),"")</f>
        <v/>
      </c>
      <c r="AU105" s="12" t="n">
        <v>18.4800000000002</v>
      </c>
      <c r="AV105" s="12">
        <f>IFERROR(VLOOKUP(AU105,'CRUCE RIESGOS'!$C$9:$D$50,2,FALSE),"")</f>
        <v/>
      </c>
      <c r="AW105" s="12" t="n">
        <v>19.4800000000002</v>
      </c>
      <c r="AX105" s="12">
        <f>IFERROR(VLOOKUP(AW105,'CRUCE RIESGOS'!$C$9:$D$50,2,FALSE),"")</f>
        <v/>
      </c>
      <c r="AY105" s="12" t="n">
        <v>20.4800000000002</v>
      </c>
      <c r="AZ105" s="12">
        <f>IFERROR(VLOOKUP(AY105,'CRUCE RIESGOS'!$C$9:$D$50,2,FALSE),"")</f>
        <v/>
      </c>
      <c r="BA105" s="12" t="n">
        <v>21.4800000000002</v>
      </c>
      <c r="BB105" s="12">
        <f>IFERROR(VLOOKUP(BA105,'CRUCE RIESGOS'!$C$9:$D$50,2,FALSE),"")</f>
        <v/>
      </c>
      <c r="BC105" s="12" t="n">
        <v>22.4800000000002</v>
      </c>
      <c r="BD105" s="12">
        <f>IFERROR(VLOOKUP(BC105,'CRUCE RIESGOS'!$C$9:$D$50,2,FALSE),"")</f>
        <v/>
      </c>
      <c r="BE105" s="12" t="n">
        <v>23.4800000000002</v>
      </c>
      <c r="BF105" s="12">
        <f>IFERROR(VLOOKUP(BE105,'CRUCE RIESGOS'!$C$9:$D$50,2,FALSE),"")</f>
        <v/>
      </c>
      <c r="BG105" s="12" t="n">
        <v>24.4800000000002</v>
      </c>
      <c r="BH105" s="12">
        <f>IFERROR(VLOOKUP(BG105,'CRUCE RIESGOS'!$C$9:$D$50,2,FALSE),"")</f>
        <v/>
      </c>
      <c r="BI105" s="12" t="n">
        <v>25.4800000000002</v>
      </c>
      <c r="BJ105" s="12">
        <f>IFERROR(VLOOKUP(BI105,'CRUCE RIESGOS'!$C$9:$D$50,2,FALSE),"")</f>
        <v/>
      </c>
    </row>
    <row r="106">
      <c r="N106" s="12">
        <f>IF(N107&lt;&gt;""," -R","")</f>
        <v/>
      </c>
      <c r="P106" s="12">
        <f>IF(P107&lt;&gt;""," -R","")</f>
        <v/>
      </c>
      <c r="R106" s="12">
        <f>IF(R107&lt;&gt;""," -R","")</f>
        <v/>
      </c>
      <c r="T106" s="12">
        <f>IF(T107&lt;&gt;""," -R","")</f>
        <v/>
      </c>
      <c r="V106" s="12">
        <f>IF(V107&lt;&gt;""," -R","")</f>
        <v/>
      </c>
      <c r="X106" s="12">
        <f>IF(X107&lt;&gt;""," -R","")</f>
        <v/>
      </c>
      <c r="Z106" s="12">
        <f>IF(Z107&lt;&gt;""," -R","")</f>
        <v/>
      </c>
      <c r="AB106" s="12">
        <f>IF(AB107&lt;&gt;""," -R","")</f>
        <v/>
      </c>
      <c r="AD106" s="12">
        <f>IF(AD107&lt;&gt;""," -R","")</f>
        <v/>
      </c>
      <c r="AF106" s="12">
        <f>IF(AF107&lt;&gt;""," -R","")</f>
        <v/>
      </c>
      <c r="AH106" s="12">
        <f>IF(AH107&lt;&gt;""," -R","")</f>
        <v/>
      </c>
      <c r="AJ106" s="12">
        <f>IF(AJ107&lt;&gt;""," -R","")</f>
        <v/>
      </c>
      <c r="AL106" s="12">
        <f>IF(AL107&lt;&gt;""," -R","")</f>
        <v/>
      </c>
      <c r="AN106" s="12">
        <f>IF(AN107&lt;&gt;""," -R","")</f>
        <v/>
      </c>
      <c r="AP106" s="12">
        <f>IF(AP107&lt;&gt;""," -R","")</f>
        <v/>
      </c>
      <c r="AR106" s="12">
        <f>IF(AR107&lt;&gt;""," -R","")</f>
        <v/>
      </c>
      <c r="AT106" s="12">
        <f>IF(AT107&lt;&gt;""," -R","")</f>
        <v/>
      </c>
      <c r="AV106" s="12">
        <f>IF(AV107&lt;&gt;""," -R","")</f>
        <v/>
      </c>
      <c r="AX106" s="12">
        <f>IF(AX107&lt;&gt;""," -R","")</f>
        <v/>
      </c>
      <c r="AZ106" s="12">
        <f>IF(AZ107&lt;&gt;""," -R","")</f>
        <v/>
      </c>
      <c r="BB106" s="12">
        <f>IF(BB107&lt;&gt;""," -R","")</f>
        <v/>
      </c>
      <c r="BD106" s="12">
        <f>IF(BD107&lt;&gt;""," -R","")</f>
        <v/>
      </c>
      <c r="BF106" s="12">
        <f>IF(BF107&lt;&gt;""," -R","")</f>
        <v/>
      </c>
      <c r="BH106" s="12">
        <f>IF(BH107&lt;&gt;""," -R","")</f>
        <v/>
      </c>
      <c r="BJ106" s="12">
        <f>IF(BJ107&lt;&gt;""," -R","")</f>
        <v/>
      </c>
    </row>
    <row r="107">
      <c r="M107" s="12" t="n">
        <v>1.49</v>
      </c>
      <c r="N107" s="12">
        <f>IFERROR(VLOOKUP(M107,'CRUCE RIESGOS'!$C$9:$D$50,2,FALSE),"")</f>
        <v/>
      </c>
      <c r="O107" s="12" t="n">
        <v>2.49000000000001</v>
      </c>
      <c r="P107" s="12">
        <f>IFERROR(VLOOKUP(O107,'CRUCE RIESGOS'!$C$9:$D$50,2,FALSE),"")</f>
        <v/>
      </c>
      <c r="Q107" s="12" t="n">
        <v>3.49000000000002</v>
      </c>
      <c r="R107" s="12">
        <f>IFERROR(VLOOKUP(Q107,'CRUCE RIESGOS'!$C$9:$D$50,2,FALSE),"")</f>
        <v/>
      </c>
      <c r="S107" s="12" t="n">
        <v>4.49000000000003</v>
      </c>
      <c r="T107" s="12">
        <f>IFERROR(VLOOKUP(S107,'CRUCE RIESGOS'!$C$9:$D$50,2,FALSE),"")</f>
        <v/>
      </c>
      <c r="U107" s="12" t="n">
        <v>5.49000000000004</v>
      </c>
      <c r="V107" s="12">
        <f>IFERROR(VLOOKUP(U107,'CRUCE RIESGOS'!$C$9:$D$50,2,FALSE),"")</f>
        <v/>
      </c>
      <c r="W107" s="12" t="n">
        <v>6.49000000000005</v>
      </c>
      <c r="X107" s="12">
        <f>IFERROR(VLOOKUP(W107,'CRUCE RIESGOS'!$C$9:$D$50,2,FALSE),"")</f>
        <v/>
      </c>
      <c r="Y107" s="12" t="n">
        <v>7.49000000000006</v>
      </c>
      <c r="Z107" s="12">
        <f>IFERROR(VLOOKUP(Y107,'CRUCE RIESGOS'!$C$9:$D$50,2,FALSE),"")</f>
        <v/>
      </c>
      <c r="AA107" s="12" t="n">
        <v>8.490000000000069</v>
      </c>
      <c r="AB107" s="12">
        <f>IFERROR(VLOOKUP(AA107,'CRUCE RIESGOS'!$C$9:$D$50,2,FALSE),"")</f>
        <v/>
      </c>
      <c r="AC107" s="12" t="n">
        <v>9.49000000000008</v>
      </c>
      <c r="AD107" s="12">
        <f>IFERROR(VLOOKUP(AC107,'CRUCE RIESGOS'!$C$9:$D$50,2,FALSE),"")</f>
        <v/>
      </c>
      <c r="AE107" s="12" t="n">
        <v>10.4900000000001</v>
      </c>
      <c r="AF107" s="12">
        <f>IFERROR(VLOOKUP(AE107,'CRUCE RIESGOS'!$C$9:$D$50,2,FALSE),"")</f>
        <v/>
      </c>
      <c r="AG107" s="12" t="n">
        <v>11.4900000000001</v>
      </c>
      <c r="AH107" s="12">
        <f>IFERROR(VLOOKUP(AG107,'CRUCE RIESGOS'!$C$9:$D$50,2,FALSE),"")</f>
        <v/>
      </c>
      <c r="AI107" s="12" t="n">
        <v>12.4900000000001</v>
      </c>
      <c r="AJ107" s="12">
        <f>IFERROR(VLOOKUP(AI107,'CRUCE RIESGOS'!$C$9:$D$50,2,FALSE),"")</f>
        <v/>
      </c>
      <c r="AK107" s="12" t="n">
        <v>13.4900000000001</v>
      </c>
      <c r="AL107" s="12">
        <f>IFERROR(VLOOKUP(AK107,'CRUCE RIESGOS'!$C$9:$D$50,2,FALSE),"")</f>
        <v/>
      </c>
      <c r="AM107" s="12" t="n">
        <v>14.4900000000001</v>
      </c>
      <c r="AN107" s="12">
        <f>IFERROR(VLOOKUP(AM107,'CRUCE RIESGOS'!$C$9:$D$50,2,FALSE),"")</f>
        <v/>
      </c>
      <c r="AO107" s="12" t="n">
        <v>15.4900000000001</v>
      </c>
      <c r="AP107" s="12">
        <f>IFERROR(VLOOKUP(AO107,'CRUCE RIESGOS'!$C$9:$D$50,2,FALSE),"")</f>
        <v/>
      </c>
      <c r="AQ107" s="12" t="n">
        <v>16.4900000000001</v>
      </c>
      <c r="AR107" s="12">
        <f>IFERROR(VLOOKUP(AQ107,'CRUCE RIESGOS'!$C$9:$D$50,2,FALSE),"")</f>
        <v/>
      </c>
      <c r="AS107" s="12" t="n">
        <v>17.4900000000002</v>
      </c>
      <c r="AT107" s="12">
        <f>IFERROR(VLOOKUP(AS107,'CRUCE RIESGOS'!$C$9:$D$50,2,FALSE),"")</f>
        <v/>
      </c>
      <c r="AU107" s="12" t="n">
        <v>18.4900000000002</v>
      </c>
      <c r="AV107" s="12">
        <f>IFERROR(VLOOKUP(AU107,'CRUCE RIESGOS'!$C$9:$D$50,2,FALSE),"")</f>
        <v/>
      </c>
      <c r="AW107" s="12" t="n">
        <v>19.4900000000002</v>
      </c>
      <c r="AX107" s="12">
        <f>IFERROR(VLOOKUP(AW107,'CRUCE RIESGOS'!$C$9:$D$50,2,FALSE),"")</f>
        <v/>
      </c>
      <c r="AY107" s="12" t="n">
        <v>20.4900000000002</v>
      </c>
      <c r="AZ107" s="12">
        <f>IFERROR(VLOOKUP(AY107,'CRUCE RIESGOS'!$C$9:$D$50,2,FALSE),"")</f>
        <v/>
      </c>
      <c r="BA107" s="12" t="n">
        <v>21.4900000000002</v>
      </c>
      <c r="BB107" s="12">
        <f>IFERROR(VLOOKUP(BA107,'CRUCE RIESGOS'!$C$9:$D$50,2,FALSE),"")</f>
        <v/>
      </c>
      <c r="BC107" s="12" t="n">
        <v>22.4900000000002</v>
      </c>
      <c r="BD107" s="12">
        <f>IFERROR(VLOOKUP(BC107,'CRUCE RIESGOS'!$C$9:$D$50,2,FALSE),"")</f>
        <v/>
      </c>
      <c r="BE107" s="12" t="n">
        <v>23.4900000000002</v>
      </c>
      <c r="BF107" s="12">
        <f>IFERROR(VLOOKUP(BE107,'CRUCE RIESGOS'!$C$9:$D$50,2,FALSE),"")</f>
        <v/>
      </c>
      <c r="BG107" s="12" t="n">
        <v>24.4900000000002</v>
      </c>
      <c r="BH107" s="12">
        <f>IFERROR(VLOOKUP(BG107,'CRUCE RIESGOS'!$C$9:$D$50,2,FALSE),"")</f>
        <v/>
      </c>
      <c r="BI107" s="12" t="n">
        <v>25.4900000000002</v>
      </c>
      <c r="BJ107" s="12">
        <f>IFERROR(VLOOKUP(BI107,'CRUCE RIESGOS'!$C$9:$D$50,2,FALSE),"")</f>
        <v/>
      </c>
    </row>
    <row r="108">
      <c r="N108" s="12">
        <f>IF(N109&lt;&gt;""," -R","")</f>
        <v/>
      </c>
      <c r="P108" s="12">
        <f>IF(P109&lt;&gt;""," -R","")</f>
        <v/>
      </c>
      <c r="R108" s="12">
        <f>IF(R109&lt;&gt;""," -R","")</f>
        <v/>
      </c>
      <c r="T108" s="12">
        <f>IF(T109&lt;&gt;""," -R","")</f>
        <v/>
      </c>
      <c r="V108" s="12">
        <f>IF(V109&lt;&gt;""," -R","")</f>
        <v/>
      </c>
      <c r="X108" s="12">
        <f>IF(X109&lt;&gt;""," -R","")</f>
        <v/>
      </c>
      <c r="Z108" s="12">
        <f>IF(Z109&lt;&gt;""," -R","")</f>
        <v/>
      </c>
      <c r="AB108" s="12">
        <f>IF(AB109&lt;&gt;""," -R","")</f>
        <v/>
      </c>
      <c r="AD108" s="12">
        <f>IF(AD109&lt;&gt;""," -R","")</f>
        <v/>
      </c>
      <c r="AF108" s="12">
        <f>IF(AF109&lt;&gt;""," -R","")</f>
        <v/>
      </c>
      <c r="AH108" s="12">
        <f>IF(AH109&lt;&gt;""," -R","")</f>
        <v/>
      </c>
      <c r="AJ108" s="12">
        <f>IF(AJ109&lt;&gt;""," -R","")</f>
        <v/>
      </c>
      <c r="AL108" s="12">
        <f>IF(AL109&lt;&gt;""," -R","")</f>
        <v/>
      </c>
      <c r="AN108" s="12">
        <f>IF(AN109&lt;&gt;""," -R","")</f>
        <v/>
      </c>
      <c r="AP108" s="12">
        <f>IF(AP109&lt;&gt;""," -R","")</f>
        <v/>
      </c>
      <c r="AR108" s="12">
        <f>IF(AR109&lt;&gt;""," -R","")</f>
        <v/>
      </c>
      <c r="AT108" s="12">
        <f>IF(AT109&lt;&gt;""," -R","")</f>
        <v/>
      </c>
      <c r="AV108" s="12">
        <f>IF(AV109&lt;&gt;""," -R","")</f>
        <v/>
      </c>
      <c r="AX108" s="12">
        <f>IF(AX109&lt;&gt;""," -R","")</f>
        <v/>
      </c>
      <c r="AZ108" s="12">
        <f>IF(AZ109&lt;&gt;""," -R","")</f>
        <v/>
      </c>
      <c r="BB108" s="12">
        <f>IF(BB109&lt;&gt;""," -R","")</f>
        <v/>
      </c>
      <c r="BD108" s="12">
        <f>IF(BD109&lt;&gt;""," -R","")</f>
        <v/>
      </c>
      <c r="BF108" s="12">
        <f>IF(BF109&lt;&gt;""," -R","")</f>
        <v/>
      </c>
      <c r="BH108" s="12">
        <f>IF(BH109&lt;&gt;""," -R","")</f>
        <v/>
      </c>
      <c r="BJ108" s="12">
        <f>IF(BJ109&lt;&gt;""," -R","")</f>
        <v/>
      </c>
    </row>
    <row r="109">
      <c r="M109" s="12" t="n">
        <v>1.5</v>
      </c>
      <c r="N109" s="12">
        <f>IFERROR(VLOOKUP(M109,'CRUCE RIESGOS'!$C$9:$D$50,2,FALSE),"")</f>
        <v/>
      </c>
      <c r="O109" s="12" t="n">
        <v>2.50000000000001</v>
      </c>
      <c r="P109" s="12">
        <f>IFERROR(VLOOKUP(O109,'CRUCE RIESGOS'!$C$9:$D$50,2,FALSE),"")</f>
        <v/>
      </c>
      <c r="Q109" s="12" t="n">
        <v>3.50000000000002</v>
      </c>
      <c r="R109" s="12">
        <f>IFERROR(VLOOKUP(Q109,'CRUCE RIESGOS'!$C$9:$D$50,2,FALSE),"")</f>
        <v/>
      </c>
      <c r="S109" s="12" t="n">
        <v>4.50000000000003</v>
      </c>
      <c r="T109" s="12">
        <f>IFERROR(VLOOKUP(S109,'CRUCE RIESGOS'!$C$9:$D$50,2,FALSE),"")</f>
        <v/>
      </c>
      <c r="U109" s="12" t="n">
        <v>5.50000000000004</v>
      </c>
      <c r="V109" s="12">
        <f>IFERROR(VLOOKUP(U109,'CRUCE RIESGOS'!$C$9:$D$50,2,FALSE),"")</f>
        <v/>
      </c>
      <c r="W109" s="12" t="n">
        <v>6.50000000000005</v>
      </c>
      <c r="X109" s="12">
        <f>IFERROR(VLOOKUP(W109,'CRUCE RIESGOS'!$C$9:$D$50,2,FALSE),"")</f>
        <v/>
      </c>
      <c r="Y109" s="12" t="n">
        <v>7.50000000000006</v>
      </c>
      <c r="Z109" s="12">
        <f>IFERROR(VLOOKUP(Y109,'CRUCE RIESGOS'!$C$9:$D$50,2,FALSE),"")</f>
        <v/>
      </c>
      <c r="AA109" s="12" t="n">
        <v>8.500000000000069</v>
      </c>
      <c r="AB109" s="12">
        <f>IFERROR(VLOOKUP(AA109,'CRUCE RIESGOS'!$C$9:$D$50,2,FALSE),"")</f>
        <v/>
      </c>
      <c r="AC109" s="12" t="n">
        <v>9.50000000000008</v>
      </c>
      <c r="AD109" s="12">
        <f>IFERROR(VLOOKUP(AC109,'CRUCE RIESGOS'!$C$9:$D$50,2,FALSE),"")</f>
        <v/>
      </c>
      <c r="AE109" s="12" t="n">
        <v>10.5000000000001</v>
      </c>
      <c r="AF109" s="12">
        <f>IFERROR(VLOOKUP(AE109,'CRUCE RIESGOS'!$C$9:$D$50,2,FALSE),"")</f>
        <v/>
      </c>
      <c r="AG109" s="12" t="n">
        <v>11.5000000000001</v>
      </c>
      <c r="AH109" s="12">
        <f>IFERROR(VLOOKUP(AG109,'CRUCE RIESGOS'!$C$9:$D$50,2,FALSE),"")</f>
        <v/>
      </c>
      <c r="AI109" s="12" t="n">
        <v>12.5000000000001</v>
      </c>
      <c r="AJ109" s="12">
        <f>IFERROR(VLOOKUP(AI109,'CRUCE RIESGOS'!$C$9:$D$50,2,FALSE),"")</f>
        <v/>
      </c>
      <c r="AK109" s="12" t="n">
        <v>13.5000000000001</v>
      </c>
      <c r="AL109" s="12">
        <f>IFERROR(VLOOKUP(AK109,'CRUCE RIESGOS'!$C$9:$D$50,2,FALSE),"")</f>
        <v/>
      </c>
      <c r="AM109" s="12" t="n">
        <v>14.5000000000001</v>
      </c>
      <c r="AN109" s="12">
        <f>IFERROR(VLOOKUP(AM109,'CRUCE RIESGOS'!$C$9:$D$50,2,FALSE),"")</f>
        <v/>
      </c>
      <c r="AO109" s="12" t="n">
        <v>15.5000000000001</v>
      </c>
      <c r="AP109" s="12">
        <f>IFERROR(VLOOKUP(AO109,'CRUCE RIESGOS'!$C$9:$D$50,2,FALSE),"")</f>
        <v/>
      </c>
      <c r="AQ109" s="12" t="n">
        <v>16.5000000000002</v>
      </c>
      <c r="AR109" s="12">
        <f>IFERROR(VLOOKUP(AQ109,'CRUCE RIESGOS'!$C$9:$D$50,2,FALSE),"")</f>
        <v/>
      </c>
      <c r="AS109" s="12" t="n">
        <v>17.5000000000002</v>
      </c>
      <c r="AT109" s="12">
        <f>IFERROR(VLOOKUP(AS109,'CRUCE RIESGOS'!$C$9:$D$50,2,FALSE),"")</f>
        <v/>
      </c>
      <c r="AU109" s="12" t="n">
        <v>18.5000000000002</v>
      </c>
      <c r="AV109" s="12">
        <f>IFERROR(VLOOKUP(AU109,'CRUCE RIESGOS'!$C$9:$D$50,2,FALSE),"")</f>
        <v/>
      </c>
      <c r="AW109" s="12" t="n">
        <v>19.5000000000002</v>
      </c>
      <c r="AX109" s="12">
        <f>IFERROR(VLOOKUP(AW109,'CRUCE RIESGOS'!$C$9:$D$50,2,FALSE),"")</f>
        <v/>
      </c>
      <c r="AY109" s="12" t="n">
        <v>20.5000000000002</v>
      </c>
      <c r="AZ109" s="12">
        <f>IFERROR(VLOOKUP(AY109,'CRUCE RIESGOS'!$C$9:$D$50,2,FALSE),"")</f>
        <v/>
      </c>
      <c r="BA109" s="12" t="n">
        <v>21.5000000000002</v>
      </c>
      <c r="BB109" s="12">
        <f>IFERROR(VLOOKUP(BA109,'CRUCE RIESGOS'!$C$9:$D$50,2,FALSE),"")</f>
        <v/>
      </c>
      <c r="BC109" s="12" t="n">
        <v>22.5000000000002</v>
      </c>
      <c r="BD109" s="12">
        <f>IFERROR(VLOOKUP(BC109,'CRUCE RIESGOS'!$C$9:$D$50,2,FALSE),"")</f>
        <v/>
      </c>
      <c r="BE109" s="12" t="n">
        <v>23.5000000000002</v>
      </c>
      <c r="BF109" s="12">
        <f>IFERROR(VLOOKUP(BE109,'CRUCE RIESGOS'!$C$9:$D$50,2,FALSE),"")</f>
        <v/>
      </c>
      <c r="BG109" s="12" t="n">
        <v>24.5000000000002</v>
      </c>
      <c r="BH109" s="12">
        <f>IFERROR(VLOOKUP(BG109,'CRUCE RIESGOS'!$C$9:$D$50,2,FALSE),"")</f>
        <v/>
      </c>
      <c r="BI109" s="12" t="n">
        <v>25.5000000000002</v>
      </c>
      <c r="BJ109" s="12">
        <f>IFERROR(VLOOKUP(BI109,'CRUCE RIESGOS'!$C$9:$D$50,2,FALSE),"")</f>
        <v/>
      </c>
    </row>
    <row r="110">
      <c r="N110" s="12">
        <f>IF(N111&lt;&gt;""," -R","")</f>
        <v/>
      </c>
      <c r="P110" s="12">
        <f>IF(P111&lt;&gt;""," -R","")</f>
        <v/>
      </c>
      <c r="R110" s="12">
        <f>IF(R111&lt;&gt;""," -R","")</f>
        <v/>
      </c>
      <c r="T110" s="12">
        <f>IF(T111&lt;&gt;""," -R","")</f>
        <v/>
      </c>
      <c r="V110" s="12">
        <f>IF(V111&lt;&gt;""," -R","")</f>
        <v/>
      </c>
      <c r="X110" s="12">
        <f>IF(X111&lt;&gt;""," -R","")</f>
        <v/>
      </c>
      <c r="Z110" s="12">
        <f>IF(Z111&lt;&gt;""," -R","")</f>
        <v/>
      </c>
      <c r="AB110" s="12">
        <f>IF(AB111&lt;&gt;""," -R","")</f>
        <v/>
      </c>
      <c r="AD110" s="12">
        <f>IF(AD111&lt;&gt;""," -R","")</f>
        <v/>
      </c>
      <c r="AF110" s="12">
        <f>IF(AF111&lt;&gt;""," -R","")</f>
        <v/>
      </c>
      <c r="AH110" s="12">
        <f>IF(AH111&lt;&gt;""," -R","")</f>
        <v/>
      </c>
      <c r="AJ110" s="12">
        <f>IF(AJ111&lt;&gt;""," -R","")</f>
        <v/>
      </c>
      <c r="AL110" s="12">
        <f>IF(AL111&lt;&gt;""," -R","")</f>
        <v/>
      </c>
      <c r="AN110" s="12">
        <f>IF(AN111&lt;&gt;""," -R","")</f>
        <v/>
      </c>
      <c r="AP110" s="12">
        <f>IF(AP111&lt;&gt;""," -R","")</f>
        <v/>
      </c>
      <c r="AR110" s="12">
        <f>IF(AR111&lt;&gt;""," -R","")</f>
        <v/>
      </c>
      <c r="AT110" s="12">
        <f>IF(AT111&lt;&gt;""," -R","")</f>
        <v/>
      </c>
      <c r="AV110" s="12">
        <f>IF(AV111&lt;&gt;""," -R","")</f>
        <v/>
      </c>
      <c r="AX110" s="12">
        <f>IF(AX111&lt;&gt;""," -R","")</f>
        <v/>
      </c>
      <c r="AZ110" s="12">
        <f>IF(AZ111&lt;&gt;""," -R","")</f>
        <v/>
      </c>
      <c r="BB110" s="12">
        <f>IF(BB111&lt;&gt;""," -R","")</f>
        <v/>
      </c>
      <c r="BD110" s="12">
        <f>IF(BD111&lt;&gt;""," -R","")</f>
        <v/>
      </c>
      <c r="BF110" s="12">
        <f>IF(BF111&lt;&gt;""," -R","")</f>
        <v/>
      </c>
      <c r="BH110" s="12">
        <f>IF(BH111&lt;&gt;""," -R","")</f>
        <v/>
      </c>
      <c r="BJ110" s="12">
        <f>IF(BJ111&lt;&gt;""," -R","")</f>
        <v/>
      </c>
    </row>
    <row r="111">
      <c r="M111" s="12" t="n">
        <v>1.51</v>
      </c>
      <c r="N111" s="12">
        <f>IFERROR(VLOOKUP(M111,'CRUCE RIESGOS'!$C$9:$D$50,2,FALSE),"")</f>
        <v/>
      </c>
      <c r="O111" s="12" t="n">
        <v>2.51000000000001</v>
      </c>
      <c r="P111" s="12">
        <f>IFERROR(VLOOKUP(O111,'CRUCE RIESGOS'!$C$9:$D$50,2,FALSE),"")</f>
        <v/>
      </c>
      <c r="Q111" s="12" t="n">
        <v>3.51000000000002</v>
      </c>
      <c r="R111" s="12">
        <f>IFERROR(VLOOKUP(Q111,'CRUCE RIESGOS'!$C$9:$D$50,2,FALSE),"")</f>
        <v/>
      </c>
      <c r="S111" s="12" t="n">
        <v>4.51000000000003</v>
      </c>
      <c r="T111" s="12">
        <f>IFERROR(VLOOKUP(S111,'CRUCE RIESGOS'!$C$9:$D$50,2,FALSE),"")</f>
        <v/>
      </c>
      <c r="U111" s="12" t="n">
        <v>5.51000000000004</v>
      </c>
      <c r="V111" s="12">
        <f>IFERROR(VLOOKUP(U111,'CRUCE RIESGOS'!$C$9:$D$50,2,FALSE),"")</f>
        <v/>
      </c>
      <c r="W111" s="12" t="n">
        <v>6.51000000000005</v>
      </c>
      <c r="X111" s="12">
        <f>IFERROR(VLOOKUP(W111,'CRUCE RIESGOS'!$C$9:$D$50,2,FALSE),"")</f>
        <v/>
      </c>
      <c r="Y111" s="12" t="n">
        <v>7.51000000000006</v>
      </c>
      <c r="Z111" s="12">
        <f>IFERROR(VLOOKUP(Y111,'CRUCE RIESGOS'!$C$9:$D$50,2,FALSE),"")</f>
        <v/>
      </c>
      <c r="AA111" s="12" t="n">
        <v>8.510000000000071</v>
      </c>
      <c r="AB111" s="12">
        <f>IFERROR(VLOOKUP(AA111,'CRUCE RIESGOS'!$C$9:$D$50,2,FALSE),"")</f>
        <v/>
      </c>
      <c r="AC111" s="12" t="n">
        <v>9.51000000000008</v>
      </c>
      <c r="AD111" s="12">
        <f>IFERROR(VLOOKUP(AC111,'CRUCE RIESGOS'!$C$9:$D$50,2,FALSE),"")</f>
        <v/>
      </c>
      <c r="AE111" s="12" t="n">
        <v>10.5100000000001</v>
      </c>
      <c r="AF111" s="12">
        <f>IFERROR(VLOOKUP(AE111,'CRUCE RIESGOS'!$C$9:$D$50,2,FALSE),"")</f>
        <v/>
      </c>
      <c r="AG111" s="12" t="n">
        <v>11.5100000000001</v>
      </c>
      <c r="AH111" s="12">
        <f>IFERROR(VLOOKUP(AG111,'CRUCE RIESGOS'!$C$9:$D$50,2,FALSE),"")</f>
        <v/>
      </c>
      <c r="AI111" s="12" t="n">
        <v>12.5100000000001</v>
      </c>
      <c r="AJ111" s="12">
        <f>IFERROR(VLOOKUP(AI111,'CRUCE RIESGOS'!$C$9:$D$50,2,FALSE),"")</f>
        <v/>
      </c>
      <c r="AK111" s="12" t="n">
        <v>13.5100000000001</v>
      </c>
      <c r="AL111" s="12">
        <f>IFERROR(VLOOKUP(AK111,'CRUCE RIESGOS'!$C$9:$D$50,2,FALSE),"")</f>
        <v/>
      </c>
      <c r="AM111" s="12" t="n">
        <v>14.5100000000001</v>
      </c>
      <c r="AN111" s="12">
        <f>IFERROR(VLOOKUP(AM111,'CRUCE RIESGOS'!$C$9:$D$50,2,FALSE),"")</f>
        <v/>
      </c>
      <c r="AO111" s="12" t="n">
        <v>15.5100000000001</v>
      </c>
      <c r="AP111" s="12">
        <f>IFERROR(VLOOKUP(AO111,'CRUCE RIESGOS'!$C$9:$D$50,2,FALSE),"")</f>
        <v/>
      </c>
      <c r="AQ111" s="12" t="n">
        <v>16.5100000000001</v>
      </c>
      <c r="AR111" s="12">
        <f>IFERROR(VLOOKUP(AQ111,'CRUCE RIESGOS'!$C$9:$D$50,2,FALSE),"")</f>
        <v/>
      </c>
      <c r="AS111" s="12" t="n">
        <v>17.5100000000002</v>
      </c>
      <c r="AT111" s="12">
        <f>IFERROR(VLOOKUP(AS111,'CRUCE RIESGOS'!$C$9:$D$50,2,FALSE),"")</f>
        <v/>
      </c>
      <c r="AU111" s="12" t="n">
        <v>18.5100000000002</v>
      </c>
      <c r="AV111" s="12">
        <f>IFERROR(VLOOKUP(AU111,'CRUCE RIESGOS'!$C$9:$D$50,2,FALSE),"")</f>
        <v/>
      </c>
      <c r="AW111" s="12" t="n">
        <v>19.5100000000002</v>
      </c>
      <c r="AX111" s="12">
        <f>IFERROR(VLOOKUP(AW111,'CRUCE RIESGOS'!$C$9:$D$50,2,FALSE),"")</f>
        <v/>
      </c>
      <c r="AY111" s="12" t="n">
        <v>20.5100000000002</v>
      </c>
      <c r="AZ111" s="12">
        <f>IFERROR(VLOOKUP(AY111,'CRUCE RIESGOS'!$C$9:$D$50,2,FALSE),"")</f>
        <v/>
      </c>
      <c r="BA111" s="12" t="n">
        <v>21.5100000000002</v>
      </c>
      <c r="BB111" s="12">
        <f>IFERROR(VLOOKUP(BA111,'CRUCE RIESGOS'!$C$9:$D$50,2,FALSE),"")</f>
        <v/>
      </c>
      <c r="BC111" s="12" t="n">
        <v>22.5100000000002</v>
      </c>
      <c r="BD111" s="12">
        <f>IFERROR(VLOOKUP(BC111,'CRUCE RIESGOS'!$C$9:$D$50,2,FALSE),"")</f>
        <v/>
      </c>
      <c r="BE111" s="12" t="n">
        <v>23.5100000000002</v>
      </c>
      <c r="BF111" s="12">
        <f>IFERROR(VLOOKUP(BE111,'CRUCE RIESGOS'!$C$9:$D$50,2,FALSE),"")</f>
        <v/>
      </c>
      <c r="BG111" s="12" t="n">
        <v>24.5100000000002</v>
      </c>
      <c r="BH111" s="12">
        <f>IFERROR(VLOOKUP(BG111,'CRUCE RIESGOS'!$C$9:$D$50,2,FALSE),"")</f>
        <v/>
      </c>
      <c r="BI111" s="12" t="n">
        <v>25.5100000000002</v>
      </c>
      <c r="BJ111" s="12">
        <f>IFERROR(VLOOKUP(BI111,'CRUCE RIESGOS'!$C$9:$D$50,2,FALSE),"")</f>
        <v/>
      </c>
    </row>
    <row r="112">
      <c r="N112" s="12">
        <f>IF(N113&lt;&gt;""," -R","")</f>
        <v/>
      </c>
      <c r="P112" s="12">
        <f>IF(P113&lt;&gt;""," -R","")</f>
        <v/>
      </c>
      <c r="R112" s="12">
        <f>IF(R113&lt;&gt;""," -R","")</f>
        <v/>
      </c>
      <c r="T112" s="12">
        <f>IF(T113&lt;&gt;""," -R","")</f>
        <v/>
      </c>
      <c r="V112" s="12">
        <f>IF(V113&lt;&gt;""," -R","")</f>
        <v/>
      </c>
      <c r="X112" s="12">
        <f>IF(X113&lt;&gt;""," -R","")</f>
        <v/>
      </c>
      <c r="Z112" s="12">
        <f>IF(Z113&lt;&gt;""," -R","")</f>
        <v/>
      </c>
      <c r="AB112" s="12">
        <f>IF(AB113&lt;&gt;""," -R","")</f>
        <v/>
      </c>
      <c r="AD112" s="12">
        <f>IF(AD113&lt;&gt;""," -R","")</f>
        <v/>
      </c>
      <c r="AF112" s="12">
        <f>IF(AF113&lt;&gt;""," -R","")</f>
        <v/>
      </c>
      <c r="AH112" s="12">
        <f>IF(AH113&lt;&gt;""," -R","")</f>
        <v/>
      </c>
      <c r="AJ112" s="12">
        <f>IF(AJ113&lt;&gt;""," -R","")</f>
        <v/>
      </c>
      <c r="AL112" s="12">
        <f>IF(AL113&lt;&gt;""," -R","")</f>
        <v/>
      </c>
      <c r="AN112" s="12">
        <f>IF(AN113&lt;&gt;""," -R","")</f>
        <v/>
      </c>
      <c r="AP112" s="12">
        <f>IF(AP113&lt;&gt;""," -R","")</f>
        <v/>
      </c>
      <c r="AR112" s="12">
        <f>IF(AR113&lt;&gt;""," -R","")</f>
        <v/>
      </c>
      <c r="AT112" s="12">
        <f>IF(AT113&lt;&gt;""," -R","")</f>
        <v/>
      </c>
      <c r="AV112" s="12">
        <f>IF(AV113&lt;&gt;""," -R","")</f>
        <v/>
      </c>
      <c r="AX112" s="12">
        <f>IF(AX113&lt;&gt;""," -R","")</f>
        <v/>
      </c>
      <c r="AZ112" s="12">
        <f>IF(AZ113&lt;&gt;""," -R","")</f>
        <v/>
      </c>
      <c r="BB112" s="12">
        <f>IF(BB113&lt;&gt;""," -R","")</f>
        <v/>
      </c>
      <c r="BD112" s="12">
        <f>IF(BD113&lt;&gt;""," -R","")</f>
        <v/>
      </c>
      <c r="BF112" s="12">
        <f>IF(BF113&lt;&gt;""," -R","")</f>
        <v/>
      </c>
      <c r="BH112" s="12">
        <f>IF(BH113&lt;&gt;""," -R","")</f>
        <v/>
      </c>
      <c r="BJ112" s="12">
        <f>IF(BJ113&lt;&gt;""," -R","")</f>
        <v/>
      </c>
    </row>
    <row r="113">
      <c r="M113" s="12" t="n">
        <v>1.52</v>
      </c>
      <c r="N113" s="12">
        <f>IFERROR(VLOOKUP(M113,'CRUCE RIESGOS'!$C$9:$D$50,2,FALSE),"")</f>
        <v/>
      </c>
      <c r="O113" s="12" t="n">
        <v>2.52000000000001</v>
      </c>
      <c r="P113" s="12">
        <f>IFERROR(VLOOKUP(O113,'CRUCE RIESGOS'!$C$9:$D$50,2,FALSE),"")</f>
        <v/>
      </c>
      <c r="Q113" s="12" t="n">
        <v>3.52000000000002</v>
      </c>
      <c r="R113" s="12">
        <f>IFERROR(VLOOKUP(Q113,'CRUCE RIESGOS'!$C$9:$D$50,2,FALSE),"")</f>
        <v/>
      </c>
      <c r="S113" s="12" t="n">
        <v>4.52000000000003</v>
      </c>
      <c r="T113" s="12">
        <f>IFERROR(VLOOKUP(S113,'CRUCE RIESGOS'!$C$9:$D$50,2,FALSE),"")</f>
        <v/>
      </c>
      <c r="U113" s="12" t="n">
        <v>5.52000000000004</v>
      </c>
      <c r="V113" s="12">
        <f>IFERROR(VLOOKUP(U113,'CRUCE RIESGOS'!$C$9:$D$50,2,FALSE),"")</f>
        <v/>
      </c>
      <c r="W113" s="12" t="n">
        <v>6.52000000000005</v>
      </c>
      <c r="X113" s="12">
        <f>IFERROR(VLOOKUP(W113,'CRUCE RIESGOS'!$C$9:$D$50,2,FALSE),"")</f>
        <v/>
      </c>
      <c r="Y113" s="12" t="n">
        <v>7.52000000000006</v>
      </c>
      <c r="Z113" s="12">
        <f>IFERROR(VLOOKUP(Y113,'CRUCE RIESGOS'!$C$9:$D$50,2,FALSE),"")</f>
        <v/>
      </c>
      <c r="AA113" s="12" t="n">
        <v>8.520000000000071</v>
      </c>
      <c r="AB113" s="12">
        <f>IFERROR(VLOOKUP(AA113,'CRUCE RIESGOS'!$C$9:$D$50,2,FALSE),"")</f>
        <v/>
      </c>
      <c r="AC113" s="12" t="n">
        <v>9.52000000000008</v>
      </c>
      <c r="AD113" s="12">
        <f>IFERROR(VLOOKUP(AC113,'CRUCE RIESGOS'!$C$9:$D$50,2,FALSE),"")</f>
        <v/>
      </c>
      <c r="AE113" s="12" t="n">
        <v>10.5200000000001</v>
      </c>
      <c r="AF113" s="12">
        <f>IFERROR(VLOOKUP(AE113,'CRUCE RIESGOS'!$C$9:$D$50,2,FALSE),"")</f>
        <v/>
      </c>
      <c r="AG113" s="12" t="n">
        <v>11.5200000000001</v>
      </c>
      <c r="AH113" s="12">
        <f>IFERROR(VLOOKUP(AG113,'CRUCE RIESGOS'!$C$9:$D$50,2,FALSE),"")</f>
        <v/>
      </c>
      <c r="AI113" s="12" t="n">
        <v>12.5200000000001</v>
      </c>
      <c r="AJ113" s="12">
        <f>IFERROR(VLOOKUP(AI113,'CRUCE RIESGOS'!$C$9:$D$50,2,FALSE),"")</f>
        <v/>
      </c>
      <c r="AK113" s="12" t="n">
        <v>13.5200000000001</v>
      </c>
      <c r="AL113" s="12">
        <f>IFERROR(VLOOKUP(AK113,'CRUCE RIESGOS'!$C$9:$D$50,2,FALSE),"")</f>
        <v/>
      </c>
      <c r="AM113" s="12" t="n">
        <v>14.5200000000001</v>
      </c>
      <c r="AN113" s="12">
        <f>IFERROR(VLOOKUP(AM113,'CRUCE RIESGOS'!$C$9:$D$50,2,FALSE),"")</f>
        <v/>
      </c>
      <c r="AO113" s="12" t="n">
        <v>15.5200000000001</v>
      </c>
      <c r="AP113" s="12">
        <f>IFERROR(VLOOKUP(AO113,'CRUCE RIESGOS'!$C$9:$D$50,2,FALSE),"")</f>
        <v/>
      </c>
      <c r="AQ113" s="12" t="n">
        <v>16.5200000000001</v>
      </c>
      <c r="AR113" s="12">
        <f>IFERROR(VLOOKUP(AQ113,'CRUCE RIESGOS'!$C$9:$D$50,2,FALSE),"")</f>
        <v/>
      </c>
      <c r="AS113" s="12" t="n">
        <v>17.5200000000002</v>
      </c>
      <c r="AT113" s="12">
        <f>IFERROR(VLOOKUP(AS113,'CRUCE RIESGOS'!$C$9:$D$50,2,FALSE),"")</f>
        <v/>
      </c>
      <c r="AU113" s="12" t="n">
        <v>18.5200000000002</v>
      </c>
      <c r="AV113" s="12">
        <f>IFERROR(VLOOKUP(AU113,'CRUCE RIESGOS'!$C$9:$D$50,2,FALSE),"")</f>
        <v/>
      </c>
      <c r="AW113" s="12" t="n">
        <v>19.5200000000002</v>
      </c>
      <c r="AX113" s="12">
        <f>IFERROR(VLOOKUP(AW113,'CRUCE RIESGOS'!$C$9:$D$50,2,FALSE),"")</f>
        <v/>
      </c>
      <c r="AY113" s="12" t="n">
        <v>20.5200000000002</v>
      </c>
      <c r="AZ113" s="12">
        <f>IFERROR(VLOOKUP(AY113,'CRUCE RIESGOS'!$C$9:$D$50,2,FALSE),"")</f>
        <v/>
      </c>
      <c r="BA113" s="12" t="n">
        <v>21.5200000000002</v>
      </c>
      <c r="BB113" s="12">
        <f>IFERROR(VLOOKUP(BA113,'CRUCE RIESGOS'!$C$9:$D$50,2,FALSE),"")</f>
        <v/>
      </c>
      <c r="BC113" s="12" t="n">
        <v>22.5200000000002</v>
      </c>
      <c r="BD113" s="12">
        <f>IFERROR(VLOOKUP(BC113,'CRUCE RIESGOS'!$C$9:$D$50,2,FALSE),"")</f>
        <v/>
      </c>
      <c r="BE113" s="12" t="n">
        <v>23.5200000000002</v>
      </c>
      <c r="BF113" s="12">
        <f>IFERROR(VLOOKUP(BE113,'CRUCE RIESGOS'!$C$9:$D$50,2,FALSE),"")</f>
        <v/>
      </c>
      <c r="BG113" s="12" t="n">
        <v>24.5200000000002</v>
      </c>
      <c r="BH113" s="12">
        <f>IFERROR(VLOOKUP(BG113,'CRUCE RIESGOS'!$C$9:$D$50,2,FALSE),"")</f>
        <v/>
      </c>
      <c r="BI113" s="12" t="n">
        <v>25.5200000000002</v>
      </c>
      <c r="BJ113" s="12">
        <f>IFERROR(VLOOKUP(BI113,'CRUCE RIESGOS'!$C$9:$D$50,2,FALSE),"")</f>
        <v/>
      </c>
    </row>
    <row r="114">
      <c r="N114" s="12">
        <f>IF(N115&lt;&gt;""," -R","")</f>
        <v/>
      </c>
      <c r="P114" s="12">
        <f>IF(P115&lt;&gt;""," -R","")</f>
        <v/>
      </c>
      <c r="R114" s="12">
        <f>IF(R115&lt;&gt;""," -R","")</f>
        <v/>
      </c>
      <c r="T114" s="12">
        <f>IF(T115&lt;&gt;""," -R","")</f>
        <v/>
      </c>
      <c r="V114" s="12">
        <f>IF(V115&lt;&gt;""," -R","")</f>
        <v/>
      </c>
      <c r="X114" s="12">
        <f>IF(X115&lt;&gt;""," -R","")</f>
        <v/>
      </c>
      <c r="Z114" s="12">
        <f>IF(Z115&lt;&gt;""," -R","")</f>
        <v/>
      </c>
      <c r="AB114" s="12">
        <f>IF(AB115&lt;&gt;""," -R","")</f>
        <v/>
      </c>
      <c r="AD114" s="12">
        <f>IF(AD115&lt;&gt;""," -R","")</f>
        <v/>
      </c>
      <c r="AF114" s="12">
        <f>IF(AF115&lt;&gt;""," -R","")</f>
        <v/>
      </c>
      <c r="AH114" s="12">
        <f>IF(AH115&lt;&gt;""," -R","")</f>
        <v/>
      </c>
      <c r="AJ114" s="12">
        <f>IF(AJ115&lt;&gt;""," -R","")</f>
        <v/>
      </c>
      <c r="AL114" s="12">
        <f>IF(AL115&lt;&gt;""," -R","")</f>
        <v/>
      </c>
      <c r="AN114" s="12">
        <f>IF(AN115&lt;&gt;""," -R","")</f>
        <v/>
      </c>
      <c r="AP114" s="12">
        <f>IF(AP115&lt;&gt;""," -R","")</f>
        <v/>
      </c>
      <c r="AR114" s="12">
        <f>IF(AR115&lt;&gt;""," -R","")</f>
        <v/>
      </c>
      <c r="AT114" s="12">
        <f>IF(AT115&lt;&gt;""," -R","")</f>
        <v/>
      </c>
      <c r="AV114" s="12">
        <f>IF(AV115&lt;&gt;""," -R","")</f>
        <v/>
      </c>
      <c r="AX114" s="12">
        <f>IF(AX115&lt;&gt;""," -R","")</f>
        <v/>
      </c>
      <c r="AZ114" s="12">
        <f>IF(AZ115&lt;&gt;""," -R","")</f>
        <v/>
      </c>
      <c r="BB114" s="12">
        <f>IF(BB115&lt;&gt;""," -R","")</f>
        <v/>
      </c>
      <c r="BD114" s="12">
        <f>IF(BD115&lt;&gt;""," -R","")</f>
        <v/>
      </c>
      <c r="BF114" s="12">
        <f>IF(BF115&lt;&gt;""," -R","")</f>
        <v/>
      </c>
      <c r="BH114" s="12">
        <f>IF(BH115&lt;&gt;""," -R","")</f>
        <v/>
      </c>
      <c r="BJ114" s="12">
        <f>IF(BJ115&lt;&gt;""," -R","")</f>
        <v/>
      </c>
    </row>
    <row r="115">
      <c r="M115" s="12" t="n">
        <v>1.53</v>
      </c>
      <c r="N115" s="12">
        <f>IFERROR(VLOOKUP(M115,'CRUCE RIESGOS'!$C$9:$D$50,2,FALSE),"")</f>
        <v/>
      </c>
      <c r="O115" s="12" t="n">
        <v>2.53000000000001</v>
      </c>
      <c r="P115" s="12">
        <f>IFERROR(VLOOKUP(O115,'CRUCE RIESGOS'!$C$9:$D$50,2,FALSE),"")</f>
        <v/>
      </c>
      <c r="Q115" s="12" t="n">
        <v>3.53000000000002</v>
      </c>
      <c r="R115" s="12">
        <f>IFERROR(VLOOKUP(Q115,'CRUCE RIESGOS'!$C$9:$D$50,2,FALSE),"")</f>
        <v/>
      </c>
      <c r="S115" s="12" t="n">
        <v>4.53000000000003</v>
      </c>
      <c r="T115" s="12">
        <f>IFERROR(VLOOKUP(S115,'CRUCE RIESGOS'!$C$9:$D$50,2,FALSE),"")</f>
        <v/>
      </c>
      <c r="U115" s="12" t="n">
        <v>5.53000000000004</v>
      </c>
      <c r="V115" s="12">
        <f>IFERROR(VLOOKUP(U115,'CRUCE RIESGOS'!$C$9:$D$50,2,FALSE),"")</f>
        <v/>
      </c>
      <c r="W115" s="12" t="n">
        <v>6.53000000000005</v>
      </c>
      <c r="X115" s="12">
        <f>IFERROR(VLOOKUP(W115,'CRUCE RIESGOS'!$C$9:$D$50,2,FALSE),"")</f>
        <v/>
      </c>
      <c r="Y115" s="12" t="n">
        <v>7.53000000000006</v>
      </c>
      <c r="Z115" s="12">
        <f>IFERROR(VLOOKUP(Y115,'CRUCE RIESGOS'!$C$9:$D$50,2,FALSE),"")</f>
        <v/>
      </c>
      <c r="AA115" s="12" t="n">
        <v>8.53000000000007</v>
      </c>
      <c r="AB115" s="12">
        <f>IFERROR(VLOOKUP(AA115,'CRUCE RIESGOS'!$C$9:$D$50,2,FALSE),"")</f>
        <v/>
      </c>
      <c r="AC115" s="12" t="n">
        <v>9.530000000000079</v>
      </c>
      <c r="AD115" s="12">
        <f>IFERROR(VLOOKUP(AC115,'CRUCE RIESGOS'!$C$9:$D$50,2,FALSE),"")</f>
        <v/>
      </c>
      <c r="AE115" s="12" t="n">
        <v>10.5300000000001</v>
      </c>
      <c r="AF115" s="12">
        <f>IFERROR(VLOOKUP(AE115,'CRUCE RIESGOS'!$C$9:$D$50,2,FALSE),"")</f>
        <v/>
      </c>
      <c r="AG115" s="12" t="n">
        <v>11.5300000000001</v>
      </c>
      <c r="AH115" s="12">
        <f>IFERROR(VLOOKUP(AG115,'CRUCE RIESGOS'!$C$9:$D$50,2,FALSE),"")</f>
        <v/>
      </c>
      <c r="AI115" s="12" t="n">
        <v>12.5300000000001</v>
      </c>
      <c r="AJ115" s="12">
        <f>IFERROR(VLOOKUP(AI115,'CRUCE RIESGOS'!$C$9:$D$50,2,FALSE),"")</f>
        <v/>
      </c>
      <c r="AK115" s="12" t="n">
        <v>13.5300000000001</v>
      </c>
      <c r="AL115" s="12">
        <f>IFERROR(VLOOKUP(AK115,'CRUCE RIESGOS'!$C$9:$D$50,2,FALSE),"")</f>
        <v/>
      </c>
      <c r="AM115" s="12" t="n">
        <v>14.5300000000001</v>
      </c>
      <c r="AN115" s="12">
        <f>IFERROR(VLOOKUP(AM115,'CRUCE RIESGOS'!$C$9:$D$50,2,FALSE),"")</f>
        <v/>
      </c>
      <c r="AO115" s="12" t="n">
        <v>15.5300000000001</v>
      </c>
      <c r="AP115" s="12">
        <f>IFERROR(VLOOKUP(AO115,'CRUCE RIESGOS'!$C$9:$D$50,2,FALSE),"")</f>
        <v/>
      </c>
      <c r="AQ115" s="12" t="n">
        <v>16.5300000000001</v>
      </c>
      <c r="AR115" s="12">
        <f>IFERROR(VLOOKUP(AQ115,'CRUCE RIESGOS'!$C$9:$D$50,2,FALSE),"")</f>
        <v/>
      </c>
      <c r="AS115" s="12" t="n">
        <v>17.5300000000002</v>
      </c>
      <c r="AT115" s="12">
        <f>IFERROR(VLOOKUP(AS115,'CRUCE RIESGOS'!$C$9:$D$50,2,FALSE),"")</f>
        <v/>
      </c>
      <c r="AU115" s="12" t="n">
        <v>18.5300000000002</v>
      </c>
      <c r="AV115" s="12">
        <f>IFERROR(VLOOKUP(AU115,'CRUCE RIESGOS'!$C$9:$D$50,2,FALSE),"")</f>
        <v/>
      </c>
      <c r="AW115" s="12" t="n">
        <v>19.5300000000002</v>
      </c>
      <c r="AX115" s="12">
        <f>IFERROR(VLOOKUP(AW115,'CRUCE RIESGOS'!$C$9:$D$50,2,FALSE),"")</f>
        <v/>
      </c>
      <c r="AY115" s="12" t="n">
        <v>20.5300000000002</v>
      </c>
      <c r="AZ115" s="12">
        <f>IFERROR(VLOOKUP(AY115,'CRUCE RIESGOS'!$C$9:$D$50,2,FALSE),"")</f>
        <v/>
      </c>
      <c r="BA115" s="12" t="n">
        <v>21.5300000000002</v>
      </c>
      <c r="BB115" s="12">
        <f>IFERROR(VLOOKUP(BA115,'CRUCE RIESGOS'!$C$9:$D$50,2,FALSE),"")</f>
        <v/>
      </c>
      <c r="BC115" s="12" t="n">
        <v>22.5300000000002</v>
      </c>
      <c r="BD115" s="12">
        <f>IFERROR(VLOOKUP(BC115,'CRUCE RIESGOS'!$C$9:$D$50,2,FALSE),"")</f>
        <v/>
      </c>
      <c r="BE115" s="12" t="n">
        <v>23.5300000000002</v>
      </c>
      <c r="BF115" s="12">
        <f>IFERROR(VLOOKUP(BE115,'CRUCE RIESGOS'!$C$9:$D$50,2,FALSE),"")</f>
        <v/>
      </c>
      <c r="BG115" s="12" t="n">
        <v>24.5300000000002</v>
      </c>
      <c r="BH115" s="12">
        <f>IFERROR(VLOOKUP(BG115,'CRUCE RIESGOS'!$C$9:$D$50,2,FALSE),"")</f>
        <v/>
      </c>
      <c r="BI115" s="12" t="n">
        <v>25.5300000000002</v>
      </c>
      <c r="BJ115" s="12">
        <f>IFERROR(VLOOKUP(BI115,'CRUCE RIESGOS'!$C$9:$D$50,2,FALSE),"")</f>
        <v/>
      </c>
    </row>
    <row r="116">
      <c r="N116" s="12">
        <f>IF(N117&lt;&gt;""," -R","")</f>
        <v/>
      </c>
      <c r="P116" s="12">
        <f>IF(P117&lt;&gt;""," -R","")</f>
        <v/>
      </c>
      <c r="R116" s="12">
        <f>IF(R117&lt;&gt;""," -R","")</f>
        <v/>
      </c>
      <c r="T116" s="12">
        <f>IF(T117&lt;&gt;""," -R","")</f>
        <v/>
      </c>
      <c r="V116" s="12">
        <f>IF(V117&lt;&gt;""," -R","")</f>
        <v/>
      </c>
      <c r="X116" s="12">
        <f>IF(X117&lt;&gt;""," -R","")</f>
        <v/>
      </c>
      <c r="Z116" s="12">
        <f>IF(Z117&lt;&gt;""," -R","")</f>
        <v/>
      </c>
      <c r="AB116" s="12">
        <f>IF(AB117&lt;&gt;""," -R","")</f>
        <v/>
      </c>
      <c r="AD116" s="12">
        <f>IF(AD117&lt;&gt;""," -R","")</f>
        <v/>
      </c>
      <c r="AF116" s="12">
        <f>IF(AF117&lt;&gt;""," -R","")</f>
        <v/>
      </c>
      <c r="AH116" s="12">
        <f>IF(AH117&lt;&gt;""," -R","")</f>
        <v/>
      </c>
      <c r="AJ116" s="12">
        <f>IF(AJ117&lt;&gt;""," -R","")</f>
        <v/>
      </c>
      <c r="AL116" s="12">
        <f>IF(AL117&lt;&gt;""," -R","")</f>
        <v/>
      </c>
      <c r="AN116" s="12">
        <f>IF(AN117&lt;&gt;""," -R","")</f>
        <v/>
      </c>
      <c r="AP116" s="12">
        <f>IF(AP117&lt;&gt;""," -R","")</f>
        <v/>
      </c>
      <c r="AR116" s="12">
        <f>IF(AR117&lt;&gt;""," -R","")</f>
        <v/>
      </c>
      <c r="AT116" s="12">
        <f>IF(AT117&lt;&gt;""," -R","")</f>
        <v/>
      </c>
      <c r="AV116" s="12">
        <f>IF(AV117&lt;&gt;""," -R","")</f>
        <v/>
      </c>
      <c r="AX116" s="12">
        <f>IF(AX117&lt;&gt;""," -R","")</f>
        <v/>
      </c>
      <c r="AZ116" s="12">
        <f>IF(AZ117&lt;&gt;""," -R","")</f>
        <v/>
      </c>
      <c r="BB116" s="12">
        <f>IF(BB117&lt;&gt;""," -R","")</f>
        <v/>
      </c>
      <c r="BD116" s="12">
        <f>IF(BD117&lt;&gt;""," -R","")</f>
        <v/>
      </c>
      <c r="BF116" s="12">
        <f>IF(BF117&lt;&gt;""," -R","")</f>
        <v/>
      </c>
      <c r="BH116" s="12">
        <f>IF(BH117&lt;&gt;""," -R","")</f>
        <v/>
      </c>
      <c r="BJ116" s="12">
        <f>IF(BJ117&lt;&gt;""," -R","")</f>
        <v/>
      </c>
    </row>
    <row r="117">
      <c r="M117" s="12" t="n">
        <v>1.54</v>
      </c>
      <c r="N117" s="12">
        <f>IFERROR(VLOOKUP(M117,'CRUCE RIESGOS'!$C$9:$D$50,2,FALSE),"")</f>
        <v/>
      </c>
      <c r="O117" s="12" t="n">
        <v>2.54000000000001</v>
      </c>
      <c r="P117" s="12">
        <f>IFERROR(VLOOKUP(O117,'CRUCE RIESGOS'!$C$9:$D$50,2,FALSE),"")</f>
        <v/>
      </c>
      <c r="Q117" s="12" t="n">
        <v>3.54000000000002</v>
      </c>
      <c r="R117" s="12">
        <f>IFERROR(VLOOKUP(Q117,'CRUCE RIESGOS'!$C$9:$D$50,2,FALSE),"")</f>
        <v/>
      </c>
      <c r="S117" s="12" t="n">
        <v>4.54000000000003</v>
      </c>
      <c r="T117" s="12">
        <f>IFERROR(VLOOKUP(S117,'CRUCE RIESGOS'!$C$9:$D$50,2,FALSE),"")</f>
        <v/>
      </c>
      <c r="U117" s="12" t="n">
        <v>5.54000000000004</v>
      </c>
      <c r="V117" s="12">
        <f>IFERROR(VLOOKUP(U117,'CRUCE RIESGOS'!$C$9:$D$50,2,FALSE),"")</f>
        <v/>
      </c>
      <c r="W117" s="12" t="n">
        <v>6.54000000000005</v>
      </c>
      <c r="X117" s="12">
        <f>IFERROR(VLOOKUP(W117,'CRUCE RIESGOS'!$C$9:$D$50,2,FALSE),"")</f>
        <v/>
      </c>
      <c r="Y117" s="12" t="n">
        <v>7.54000000000006</v>
      </c>
      <c r="Z117" s="12">
        <f>IFERROR(VLOOKUP(Y117,'CRUCE RIESGOS'!$C$9:$D$50,2,FALSE),"")</f>
        <v/>
      </c>
      <c r="AA117" s="12" t="n">
        <v>8.54000000000007</v>
      </c>
      <c r="AB117" s="12">
        <f>IFERROR(VLOOKUP(AA117,'CRUCE RIESGOS'!$C$9:$D$50,2,FALSE),"")</f>
        <v/>
      </c>
      <c r="AC117" s="12" t="n">
        <v>9.540000000000081</v>
      </c>
      <c r="AD117" s="12">
        <f>IFERROR(VLOOKUP(AC117,'CRUCE RIESGOS'!$C$9:$D$50,2,FALSE),"")</f>
        <v/>
      </c>
      <c r="AE117" s="12" t="n">
        <v>10.5400000000001</v>
      </c>
      <c r="AF117" s="12">
        <f>IFERROR(VLOOKUP(AE117,'CRUCE RIESGOS'!$C$9:$D$50,2,FALSE),"")</f>
        <v/>
      </c>
      <c r="AG117" s="12" t="n">
        <v>11.5400000000001</v>
      </c>
      <c r="AH117" s="12">
        <f>IFERROR(VLOOKUP(AG117,'CRUCE RIESGOS'!$C$9:$D$50,2,FALSE),"")</f>
        <v/>
      </c>
      <c r="AI117" s="12" t="n">
        <v>12.5400000000001</v>
      </c>
      <c r="AJ117" s="12">
        <f>IFERROR(VLOOKUP(AI117,'CRUCE RIESGOS'!$C$9:$D$50,2,FALSE),"")</f>
        <v/>
      </c>
      <c r="AK117" s="12" t="n">
        <v>13.5400000000001</v>
      </c>
      <c r="AL117" s="12">
        <f>IFERROR(VLOOKUP(AK117,'CRUCE RIESGOS'!$C$9:$D$50,2,FALSE),"")</f>
        <v/>
      </c>
      <c r="AM117" s="12" t="n">
        <v>14.5400000000001</v>
      </c>
      <c r="AN117" s="12">
        <f>IFERROR(VLOOKUP(AM117,'CRUCE RIESGOS'!$C$9:$D$50,2,FALSE),"")</f>
        <v/>
      </c>
      <c r="AO117" s="12" t="n">
        <v>15.5400000000001</v>
      </c>
      <c r="AP117" s="12">
        <f>IFERROR(VLOOKUP(AO117,'CRUCE RIESGOS'!$C$9:$D$50,2,FALSE),"")</f>
        <v/>
      </c>
      <c r="AQ117" s="12" t="n">
        <v>16.5400000000001</v>
      </c>
      <c r="AR117" s="12">
        <f>IFERROR(VLOOKUP(AQ117,'CRUCE RIESGOS'!$C$9:$D$50,2,FALSE),"")</f>
        <v/>
      </c>
      <c r="AS117" s="12" t="n">
        <v>17.5400000000002</v>
      </c>
      <c r="AT117" s="12">
        <f>IFERROR(VLOOKUP(AS117,'CRUCE RIESGOS'!$C$9:$D$50,2,FALSE),"")</f>
        <v/>
      </c>
      <c r="AU117" s="12" t="n">
        <v>18.5400000000002</v>
      </c>
      <c r="AV117" s="12">
        <f>IFERROR(VLOOKUP(AU117,'CRUCE RIESGOS'!$C$9:$D$50,2,FALSE),"")</f>
        <v/>
      </c>
      <c r="AW117" s="12" t="n">
        <v>19.5400000000002</v>
      </c>
      <c r="AX117" s="12">
        <f>IFERROR(VLOOKUP(AW117,'CRUCE RIESGOS'!$C$9:$D$50,2,FALSE),"")</f>
        <v/>
      </c>
      <c r="AY117" s="12" t="n">
        <v>20.5400000000002</v>
      </c>
      <c r="AZ117" s="12">
        <f>IFERROR(VLOOKUP(AY117,'CRUCE RIESGOS'!$C$9:$D$50,2,FALSE),"")</f>
        <v/>
      </c>
      <c r="BA117" s="12" t="n">
        <v>21.5400000000002</v>
      </c>
      <c r="BB117" s="12">
        <f>IFERROR(VLOOKUP(BA117,'CRUCE RIESGOS'!$C$9:$D$50,2,FALSE),"")</f>
        <v/>
      </c>
      <c r="BC117" s="12" t="n">
        <v>22.5400000000002</v>
      </c>
      <c r="BD117" s="12">
        <f>IFERROR(VLOOKUP(BC117,'CRUCE RIESGOS'!$C$9:$D$50,2,FALSE),"")</f>
        <v/>
      </c>
      <c r="BE117" s="12" t="n">
        <v>23.5400000000002</v>
      </c>
      <c r="BF117" s="12">
        <f>IFERROR(VLOOKUP(BE117,'CRUCE RIESGOS'!$C$9:$D$50,2,FALSE),"")</f>
        <v/>
      </c>
      <c r="BG117" s="12" t="n">
        <v>24.5400000000002</v>
      </c>
      <c r="BH117" s="12">
        <f>IFERROR(VLOOKUP(BG117,'CRUCE RIESGOS'!$C$9:$D$50,2,FALSE),"")</f>
        <v/>
      </c>
      <c r="BI117" s="12" t="n">
        <v>25.5400000000002</v>
      </c>
      <c r="BJ117" s="12">
        <f>IFERROR(VLOOKUP(BI117,'CRUCE RIESGOS'!$C$9:$D$50,2,FALSE),"")</f>
        <v/>
      </c>
    </row>
    <row r="118">
      <c r="N118" s="12">
        <f>IF(N119&lt;&gt;""," -R","")</f>
        <v/>
      </c>
      <c r="P118" s="12">
        <f>IF(P119&lt;&gt;""," -R","")</f>
        <v/>
      </c>
      <c r="R118" s="12">
        <f>IF(R119&lt;&gt;""," -R","")</f>
        <v/>
      </c>
      <c r="T118" s="12">
        <f>IF(T119&lt;&gt;""," -R","")</f>
        <v/>
      </c>
      <c r="V118" s="12">
        <f>IF(V119&lt;&gt;""," -R","")</f>
        <v/>
      </c>
      <c r="X118" s="12">
        <f>IF(X119&lt;&gt;""," -R","")</f>
        <v/>
      </c>
      <c r="Z118" s="12">
        <f>IF(Z119&lt;&gt;""," -R","")</f>
        <v/>
      </c>
      <c r="AB118" s="12">
        <f>IF(AB119&lt;&gt;""," -R","")</f>
        <v/>
      </c>
      <c r="AD118" s="12">
        <f>IF(AD119&lt;&gt;""," -R","")</f>
        <v/>
      </c>
      <c r="AF118" s="12">
        <f>IF(AF119&lt;&gt;""," -R","")</f>
        <v/>
      </c>
      <c r="AH118" s="12">
        <f>IF(AH119&lt;&gt;""," -R","")</f>
        <v/>
      </c>
      <c r="AJ118" s="12">
        <f>IF(AJ119&lt;&gt;""," -R","")</f>
        <v/>
      </c>
      <c r="AL118" s="12">
        <f>IF(AL119&lt;&gt;""," -R","")</f>
        <v/>
      </c>
      <c r="AN118" s="12">
        <f>IF(AN119&lt;&gt;""," -R","")</f>
        <v/>
      </c>
      <c r="AP118" s="12">
        <f>IF(AP119&lt;&gt;""," -R","")</f>
        <v/>
      </c>
      <c r="AR118" s="12">
        <f>IF(AR119&lt;&gt;""," -R","")</f>
        <v/>
      </c>
      <c r="AT118" s="12">
        <f>IF(AT119&lt;&gt;""," -R","")</f>
        <v/>
      </c>
      <c r="AV118" s="12">
        <f>IF(AV119&lt;&gt;""," -R","")</f>
        <v/>
      </c>
      <c r="AX118" s="12">
        <f>IF(AX119&lt;&gt;""," -R","")</f>
        <v/>
      </c>
      <c r="AZ118" s="12">
        <f>IF(AZ119&lt;&gt;""," -R","")</f>
        <v/>
      </c>
      <c r="BB118" s="12">
        <f>IF(BB119&lt;&gt;""," -R","")</f>
        <v/>
      </c>
      <c r="BD118" s="12">
        <f>IF(BD119&lt;&gt;""," -R","")</f>
        <v/>
      </c>
      <c r="BF118" s="12">
        <f>IF(BF119&lt;&gt;""," -R","")</f>
        <v/>
      </c>
      <c r="BH118" s="12">
        <f>IF(BH119&lt;&gt;""," -R","")</f>
        <v/>
      </c>
      <c r="BJ118" s="12">
        <f>IF(BJ119&lt;&gt;""," -R","")</f>
        <v/>
      </c>
    </row>
    <row r="119">
      <c r="M119" s="12" t="n">
        <v>1.55</v>
      </c>
      <c r="N119" s="12">
        <f>IFERROR(VLOOKUP(M119,'CRUCE RIESGOS'!$C$9:$D$50,2,FALSE),"")</f>
        <v/>
      </c>
      <c r="O119" s="12" t="n">
        <v>2.55000000000001</v>
      </c>
      <c r="P119" s="12">
        <f>IFERROR(VLOOKUP(O119,'CRUCE RIESGOS'!$C$9:$D$50,2,FALSE),"")</f>
        <v/>
      </c>
      <c r="Q119" s="12" t="n">
        <v>3.55000000000002</v>
      </c>
      <c r="R119" s="12">
        <f>IFERROR(VLOOKUP(Q119,'CRUCE RIESGOS'!$C$9:$D$50,2,FALSE),"")</f>
        <v/>
      </c>
      <c r="S119" s="12" t="n">
        <v>4.55000000000003</v>
      </c>
      <c r="T119" s="12">
        <f>IFERROR(VLOOKUP(S119,'CRUCE RIESGOS'!$C$9:$D$50,2,FALSE),"")</f>
        <v/>
      </c>
      <c r="U119" s="12" t="n">
        <v>5.55000000000004</v>
      </c>
      <c r="V119" s="12">
        <f>IFERROR(VLOOKUP(U119,'CRUCE RIESGOS'!$C$9:$D$50,2,FALSE),"")</f>
        <v/>
      </c>
      <c r="W119" s="12" t="n">
        <v>6.55000000000005</v>
      </c>
      <c r="X119" s="12">
        <f>IFERROR(VLOOKUP(W119,'CRUCE RIESGOS'!$C$9:$D$50,2,FALSE),"")</f>
        <v/>
      </c>
      <c r="Y119" s="12" t="n">
        <v>7.55000000000006</v>
      </c>
      <c r="Z119" s="12">
        <f>IFERROR(VLOOKUP(Y119,'CRUCE RIESGOS'!$C$9:$D$50,2,FALSE),"")</f>
        <v/>
      </c>
      <c r="AA119" s="12" t="n">
        <v>8.55000000000007</v>
      </c>
      <c r="AB119" s="12">
        <f>IFERROR(VLOOKUP(AA119,'CRUCE RIESGOS'!$C$9:$D$50,2,FALSE),"")</f>
        <v/>
      </c>
      <c r="AC119" s="12" t="n">
        <v>9.550000000000081</v>
      </c>
      <c r="AD119" s="12">
        <f>IFERROR(VLOOKUP(AC119,'CRUCE RIESGOS'!$C$9:$D$50,2,FALSE),"")</f>
        <v/>
      </c>
      <c r="AE119" s="12" t="n">
        <v>10.5500000000001</v>
      </c>
      <c r="AF119" s="12">
        <f>IFERROR(VLOOKUP(AE119,'CRUCE RIESGOS'!$C$9:$D$50,2,FALSE),"")</f>
        <v/>
      </c>
      <c r="AG119" s="12" t="n">
        <v>11.5500000000001</v>
      </c>
      <c r="AH119" s="12">
        <f>IFERROR(VLOOKUP(AG119,'CRUCE RIESGOS'!$C$9:$D$50,2,FALSE),"")</f>
        <v/>
      </c>
      <c r="AI119" s="12" t="n">
        <v>12.5500000000001</v>
      </c>
      <c r="AJ119" s="12">
        <f>IFERROR(VLOOKUP(AI119,'CRUCE RIESGOS'!$C$9:$D$50,2,FALSE),"")</f>
        <v/>
      </c>
      <c r="AK119" s="12" t="n">
        <v>13.5500000000001</v>
      </c>
      <c r="AL119" s="12">
        <f>IFERROR(VLOOKUP(AK119,'CRUCE RIESGOS'!$C$9:$D$50,2,FALSE),"")</f>
        <v/>
      </c>
      <c r="AM119" s="12" t="n">
        <v>14.5500000000001</v>
      </c>
      <c r="AN119" s="12">
        <f>IFERROR(VLOOKUP(AM119,'CRUCE RIESGOS'!$C$9:$D$50,2,FALSE),"")</f>
        <v/>
      </c>
      <c r="AO119" s="12" t="n">
        <v>15.5500000000001</v>
      </c>
      <c r="AP119" s="12">
        <f>IFERROR(VLOOKUP(AO119,'CRUCE RIESGOS'!$C$9:$D$50,2,FALSE),"")</f>
        <v/>
      </c>
      <c r="AQ119" s="12" t="n">
        <v>16.5500000000001</v>
      </c>
      <c r="AR119" s="12">
        <f>IFERROR(VLOOKUP(AQ119,'CRUCE RIESGOS'!$C$9:$D$50,2,FALSE),"")</f>
        <v/>
      </c>
      <c r="AS119" s="12" t="n">
        <v>17.5500000000002</v>
      </c>
      <c r="AT119" s="12">
        <f>IFERROR(VLOOKUP(AS119,'CRUCE RIESGOS'!$C$9:$D$50,2,FALSE),"")</f>
        <v/>
      </c>
      <c r="AU119" s="12" t="n">
        <v>18.5500000000002</v>
      </c>
      <c r="AV119" s="12">
        <f>IFERROR(VLOOKUP(AU119,'CRUCE RIESGOS'!$C$9:$D$50,2,FALSE),"")</f>
        <v/>
      </c>
      <c r="AW119" s="12" t="n">
        <v>19.5500000000002</v>
      </c>
      <c r="AX119" s="12">
        <f>IFERROR(VLOOKUP(AW119,'CRUCE RIESGOS'!$C$9:$D$50,2,FALSE),"")</f>
        <v/>
      </c>
      <c r="AY119" s="12" t="n">
        <v>20.5500000000002</v>
      </c>
      <c r="AZ119" s="12">
        <f>IFERROR(VLOOKUP(AY119,'CRUCE RIESGOS'!$C$9:$D$50,2,FALSE),"")</f>
        <v/>
      </c>
      <c r="BA119" s="12" t="n">
        <v>21.5500000000002</v>
      </c>
      <c r="BB119" s="12">
        <f>IFERROR(VLOOKUP(BA119,'CRUCE RIESGOS'!$C$9:$D$50,2,FALSE),"")</f>
        <v/>
      </c>
      <c r="BC119" s="12" t="n">
        <v>22.5500000000002</v>
      </c>
      <c r="BD119" s="12">
        <f>IFERROR(VLOOKUP(BC119,'CRUCE RIESGOS'!$C$9:$D$50,2,FALSE),"")</f>
        <v/>
      </c>
      <c r="BE119" s="12" t="n">
        <v>23.5500000000002</v>
      </c>
      <c r="BF119" s="12">
        <f>IFERROR(VLOOKUP(BE119,'CRUCE RIESGOS'!$C$9:$D$50,2,FALSE),"")</f>
        <v/>
      </c>
      <c r="BG119" s="12" t="n">
        <v>24.5500000000002</v>
      </c>
      <c r="BH119" s="12">
        <f>IFERROR(VLOOKUP(BG119,'CRUCE RIESGOS'!$C$9:$D$50,2,FALSE),"")</f>
        <v/>
      </c>
      <c r="BI119" s="12" t="n">
        <v>25.5500000000002</v>
      </c>
      <c r="BJ119" s="12">
        <f>IFERROR(VLOOKUP(BI119,'CRUCE RIESGOS'!$C$9:$D$50,2,FALSE),"")</f>
        <v/>
      </c>
    </row>
    <row r="120">
      <c r="N120" s="12">
        <f>IF(N121&lt;&gt;""," -R","")</f>
        <v/>
      </c>
      <c r="P120" s="12">
        <f>IF(P121&lt;&gt;""," -R","")</f>
        <v/>
      </c>
      <c r="R120" s="12">
        <f>IF(R121&lt;&gt;""," -R","")</f>
        <v/>
      </c>
      <c r="T120" s="12">
        <f>IF(T121&lt;&gt;""," -R","")</f>
        <v/>
      </c>
      <c r="V120" s="12">
        <f>IF(V121&lt;&gt;""," -R","")</f>
        <v/>
      </c>
      <c r="X120" s="12">
        <f>IF(X121&lt;&gt;""," -R","")</f>
        <v/>
      </c>
      <c r="Z120" s="12">
        <f>IF(Z121&lt;&gt;""," -R","")</f>
        <v/>
      </c>
      <c r="AB120" s="12">
        <f>IF(AB121&lt;&gt;""," -R","")</f>
        <v/>
      </c>
      <c r="AD120" s="12">
        <f>IF(AD121&lt;&gt;""," -R","")</f>
        <v/>
      </c>
      <c r="AF120" s="12">
        <f>IF(AF121&lt;&gt;""," -R","")</f>
        <v/>
      </c>
      <c r="AH120" s="12">
        <f>IF(AH121&lt;&gt;""," -R","")</f>
        <v/>
      </c>
      <c r="AJ120" s="12">
        <f>IF(AJ121&lt;&gt;""," -R","")</f>
        <v/>
      </c>
      <c r="AL120" s="12">
        <f>IF(AL121&lt;&gt;""," -R","")</f>
        <v/>
      </c>
      <c r="AN120" s="12">
        <f>IF(AN121&lt;&gt;""," -R","")</f>
        <v/>
      </c>
      <c r="AP120" s="12">
        <f>IF(AP121&lt;&gt;""," -R","")</f>
        <v/>
      </c>
      <c r="AR120" s="12">
        <f>IF(AR121&lt;&gt;""," -R","")</f>
        <v/>
      </c>
      <c r="AT120" s="12">
        <f>IF(AT121&lt;&gt;""," -R","")</f>
        <v/>
      </c>
      <c r="AV120" s="12">
        <f>IF(AV121&lt;&gt;""," -R","")</f>
        <v/>
      </c>
      <c r="AX120" s="12">
        <f>IF(AX121&lt;&gt;""," -R","")</f>
        <v/>
      </c>
      <c r="AZ120" s="12">
        <f>IF(AZ121&lt;&gt;""," -R","")</f>
        <v/>
      </c>
      <c r="BB120" s="12">
        <f>IF(BB121&lt;&gt;""," -R","")</f>
        <v/>
      </c>
      <c r="BD120" s="12">
        <f>IF(BD121&lt;&gt;""," -R","")</f>
        <v/>
      </c>
      <c r="BF120" s="12">
        <f>IF(BF121&lt;&gt;""," -R","")</f>
        <v/>
      </c>
      <c r="BH120" s="12">
        <f>IF(BH121&lt;&gt;""," -R","")</f>
        <v/>
      </c>
      <c r="BJ120" s="12">
        <f>IF(BJ121&lt;&gt;""," -R","")</f>
        <v/>
      </c>
    </row>
    <row r="121">
      <c r="M121" s="12" t="n">
        <v>1.56</v>
      </c>
      <c r="N121" s="12">
        <f>IFERROR(VLOOKUP(M121,'CRUCE RIESGOS'!$C$9:$D$50,2,FALSE),"")</f>
        <v/>
      </c>
      <c r="O121" s="12" t="n">
        <v>2.56000000000001</v>
      </c>
      <c r="P121" s="12">
        <f>IFERROR(VLOOKUP(O121,'CRUCE RIESGOS'!$C$9:$D$50,2,FALSE),"")</f>
        <v/>
      </c>
      <c r="Q121" s="12" t="n">
        <v>3.56000000000002</v>
      </c>
      <c r="R121" s="12">
        <f>IFERROR(VLOOKUP(Q121,'CRUCE RIESGOS'!$C$9:$D$50,2,FALSE),"")</f>
        <v/>
      </c>
      <c r="S121" s="12" t="n">
        <v>4.56000000000003</v>
      </c>
      <c r="T121" s="12">
        <f>IFERROR(VLOOKUP(S121,'CRUCE RIESGOS'!$C$9:$D$50,2,FALSE),"")</f>
        <v/>
      </c>
      <c r="U121" s="12" t="n">
        <v>5.56000000000004</v>
      </c>
      <c r="V121" s="12">
        <f>IFERROR(VLOOKUP(U121,'CRUCE RIESGOS'!$C$9:$D$50,2,FALSE),"")</f>
        <v/>
      </c>
      <c r="W121" s="12" t="n">
        <v>6.56000000000005</v>
      </c>
      <c r="X121" s="12">
        <f>IFERROR(VLOOKUP(W121,'CRUCE RIESGOS'!$C$9:$D$50,2,FALSE),"")</f>
        <v/>
      </c>
      <c r="Y121" s="12" t="n">
        <v>7.56000000000006</v>
      </c>
      <c r="Z121" s="12">
        <f>IFERROR(VLOOKUP(Y121,'CRUCE RIESGOS'!$C$9:$D$50,2,FALSE),"")</f>
        <v/>
      </c>
      <c r="AA121" s="12" t="n">
        <v>8.56000000000007</v>
      </c>
      <c r="AB121" s="12">
        <f>IFERROR(VLOOKUP(AA121,'CRUCE RIESGOS'!$C$9:$D$50,2,FALSE),"")</f>
        <v/>
      </c>
      <c r="AC121" s="12" t="n">
        <v>9.56000000000008</v>
      </c>
      <c r="AD121" s="12">
        <f>IFERROR(VLOOKUP(AC121,'CRUCE RIESGOS'!$C$9:$D$50,2,FALSE),"")</f>
        <v/>
      </c>
      <c r="AE121" s="12" t="n">
        <v>10.5600000000001</v>
      </c>
      <c r="AF121" s="12">
        <f>IFERROR(VLOOKUP(AE121,'CRUCE RIESGOS'!$C$9:$D$50,2,FALSE),"")</f>
        <v/>
      </c>
      <c r="AG121" s="12" t="n">
        <v>11.5600000000001</v>
      </c>
      <c r="AH121" s="12">
        <f>IFERROR(VLOOKUP(AG121,'CRUCE RIESGOS'!$C$9:$D$50,2,FALSE),"")</f>
        <v/>
      </c>
      <c r="AI121" s="12" t="n">
        <v>12.5600000000001</v>
      </c>
      <c r="AJ121" s="12">
        <f>IFERROR(VLOOKUP(AI121,'CRUCE RIESGOS'!$C$9:$D$50,2,FALSE),"")</f>
        <v/>
      </c>
      <c r="AK121" s="12" t="n">
        <v>13.5600000000001</v>
      </c>
      <c r="AL121" s="12">
        <f>IFERROR(VLOOKUP(AK121,'CRUCE RIESGOS'!$C$9:$D$50,2,FALSE),"")</f>
        <v/>
      </c>
      <c r="AM121" s="12" t="n">
        <v>14.5600000000001</v>
      </c>
      <c r="AN121" s="12">
        <f>IFERROR(VLOOKUP(AM121,'CRUCE RIESGOS'!$C$9:$D$50,2,FALSE),"")</f>
        <v/>
      </c>
      <c r="AO121" s="12" t="n">
        <v>15.5600000000001</v>
      </c>
      <c r="AP121" s="12">
        <f>IFERROR(VLOOKUP(AO121,'CRUCE RIESGOS'!$C$9:$D$50,2,FALSE),"")</f>
        <v/>
      </c>
      <c r="AQ121" s="12" t="n">
        <v>16.5600000000001</v>
      </c>
      <c r="AR121" s="12">
        <f>IFERROR(VLOOKUP(AQ121,'CRUCE RIESGOS'!$C$9:$D$50,2,FALSE),"")</f>
        <v/>
      </c>
      <c r="AS121" s="12" t="n">
        <v>17.5600000000002</v>
      </c>
      <c r="AT121" s="12">
        <f>IFERROR(VLOOKUP(AS121,'CRUCE RIESGOS'!$C$9:$D$50,2,FALSE),"")</f>
        <v/>
      </c>
      <c r="AU121" s="12" t="n">
        <v>18.5600000000002</v>
      </c>
      <c r="AV121" s="12">
        <f>IFERROR(VLOOKUP(AU121,'CRUCE RIESGOS'!$C$9:$D$50,2,FALSE),"")</f>
        <v/>
      </c>
      <c r="AW121" s="12" t="n">
        <v>19.5600000000002</v>
      </c>
      <c r="AX121" s="12">
        <f>IFERROR(VLOOKUP(AW121,'CRUCE RIESGOS'!$C$9:$D$50,2,FALSE),"")</f>
        <v/>
      </c>
      <c r="AY121" s="12" t="n">
        <v>20.5600000000002</v>
      </c>
      <c r="AZ121" s="12">
        <f>IFERROR(VLOOKUP(AY121,'CRUCE RIESGOS'!$C$9:$D$50,2,FALSE),"")</f>
        <v/>
      </c>
      <c r="BA121" s="12" t="n">
        <v>21.5600000000002</v>
      </c>
      <c r="BB121" s="12">
        <f>IFERROR(VLOOKUP(BA121,'CRUCE RIESGOS'!$C$9:$D$50,2,FALSE),"")</f>
        <v/>
      </c>
      <c r="BC121" s="12" t="n">
        <v>22.5600000000002</v>
      </c>
      <c r="BD121" s="12">
        <f>IFERROR(VLOOKUP(BC121,'CRUCE RIESGOS'!$C$9:$D$50,2,FALSE),"")</f>
        <v/>
      </c>
      <c r="BE121" s="12" t="n">
        <v>23.5600000000002</v>
      </c>
      <c r="BF121" s="12">
        <f>IFERROR(VLOOKUP(BE121,'CRUCE RIESGOS'!$C$9:$D$50,2,FALSE),"")</f>
        <v/>
      </c>
      <c r="BG121" s="12" t="n">
        <v>24.5600000000002</v>
      </c>
      <c r="BH121" s="12">
        <f>IFERROR(VLOOKUP(BG121,'CRUCE RIESGOS'!$C$9:$D$50,2,FALSE),"")</f>
        <v/>
      </c>
      <c r="BI121" s="12" t="n">
        <v>25.5600000000002</v>
      </c>
      <c r="BJ121" s="12">
        <f>IFERROR(VLOOKUP(BI121,'CRUCE RIESGOS'!$C$9:$D$50,2,FALSE),"")</f>
        <v/>
      </c>
    </row>
    <row r="122">
      <c r="N122" s="12">
        <f>IF(N123&lt;&gt;""," -R","")</f>
        <v/>
      </c>
      <c r="P122" s="12">
        <f>IF(P123&lt;&gt;""," -R","")</f>
        <v/>
      </c>
      <c r="R122" s="12">
        <f>IF(R123&lt;&gt;""," -R","")</f>
        <v/>
      </c>
      <c r="T122" s="12">
        <f>IF(T123&lt;&gt;""," -R","")</f>
        <v/>
      </c>
      <c r="V122" s="12">
        <f>IF(V123&lt;&gt;""," -R","")</f>
        <v/>
      </c>
      <c r="X122" s="12">
        <f>IF(X123&lt;&gt;""," -R","")</f>
        <v/>
      </c>
      <c r="Z122" s="12">
        <f>IF(Z123&lt;&gt;""," -R","")</f>
        <v/>
      </c>
      <c r="AB122" s="12">
        <f>IF(AB123&lt;&gt;""," -R","")</f>
        <v/>
      </c>
      <c r="AD122" s="12">
        <f>IF(AD123&lt;&gt;""," -R","")</f>
        <v/>
      </c>
      <c r="AF122" s="12">
        <f>IF(AF123&lt;&gt;""," -R","")</f>
        <v/>
      </c>
      <c r="AH122" s="12">
        <f>IF(AH123&lt;&gt;""," -R","")</f>
        <v/>
      </c>
      <c r="AJ122" s="12">
        <f>IF(AJ123&lt;&gt;""," -R","")</f>
        <v/>
      </c>
      <c r="AL122" s="12">
        <f>IF(AL123&lt;&gt;""," -R","")</f>
        <v/>
      </c>
      <c r="AN122" s="12">
        <f>IF(AN123&lt;&gt;""," -R","")</f>
        <v/>
      </c>
      <c r="AP122" s="12">
        <f>IF(AP123&lt;&gt;""," -R","")</f>
        <v/>
      </c>
      <c r="AR122" s="12">
        <f>IF(AR123&lt;&gt;""," -R","")</f>
        <v/>
      </c>
      <c r="AT122" s="12">
        <f>IF(AT123&lt;&gt;""," -R","")</f>
        <v/>
      </c>
      <c r="AV122" s="12">
        <f>IF(AV123&lt;&gt;""," -R","")</f>
        <v/>
      </c>
      <c r="AX122" s="12">
        <f>IF(AX123&lt;&gt;""," -R","")</f>
        <v/>
      </c>
      <c r="AZ122" s="12">
        <f>IF(AZ123&lt;&gt;""," -R","")</f>
        <v/>
      </c>
      <c r="BB122" s="12">
        <f>IF(BB123&lt;&gt;""," -R","")</f>
        <v/>
      </c>
      <c r="BD122" s="12">
        <f>IF(BD123&lt;&gt;""," -R","")</f>
        <v/>
      </c>
      <c r="BF122" s="12">
        <f>IF(BF123&lt;&gt;""," -R","")</f>
        <v/>
      </c>
      <c r="BH122" s="12">
        <f>IF(BH123&lt;&gt;""," -R","")</f>
        <v/>
      </c>
      <c r="BJ122" s="12">
        <f>IF(BJ123&lt;&gt;""," -R","")</f>
        <v/>
      </c>
    </row>
    <row r="123">
      <c r="M123" s="12" t="n">
        <v>1.57</v>
      </c>
      <c r="N123" s="12">
        <f>IFERROR(VLOOKUP(M123,'CRUCE RIESGOS'!$C$9:$D$50,2,FALSE),"")</f>
        <v/>
      </c>
      <c r="O123" s="12" t="n">
        <v>2.57000000000001</v>
      </c>
      <c r="P123" s="12">
        <f>IFERROR(VLOOKUP(O123,'CRUCE RIESGOS'!$C$9:$D$50,2,FALSE),"")</f>
        <v/>
      </c>
      <c r="Q123" s="12" t="n">
        <v>3.57000000000002</v>
      </c>
      <c r="R123" s="12">
        <f>IFERROR(VLOOKUP(Q123,'CRUCE RIESGOS'!$C$9:$D$50,2,FALSE),"")</f>
        <v/>
      </c>
      <c r="S123" s="12" t="n">
        <v>4.57000000000003</v>
      </c>
      <c r="T123" s="12">
        <f>IFERROR(VLOOKUP(S123,'CRUCE RIESGOS'!$C$9:$D$50,2,FALSE),"")</f>
        <v/>
      </c>
      <c r="U123" s="12" t="n">
        <v>5.57000000000004</v>
      </c>
      <c r="V123" s="12">
        <f>IFERROR(VLOOKUP(U123,'CRUCE RIESGOS'!$C$9:$D$50,2,FALSE),"")</f>
        <v/>
      </c>
      <c r="W123" s="12" t="n">
        <v>6.57000000000005</v>
      </c>
      <c r="X123" s="12">
        <f>IFERROR(VLOOKUP(W123,'CRUCE RIESGOS'!$C$9:$D$50,2,FALSE),"")</f>
        <v/>
      </c>
      <c r="Y123" s="12" t="n">
        <v>7.57000000000006</v>
      </c>
      <c r="Z123" s="12">
        <f>IFERROR(VLOOKUP(Y123,'CRUCE RIESGOS'!$C$9:$D$50,2,FALSE),"")</f>
        <v/>
      </c>
      <c r="AA123" s="12" t="n">
        <v>8.57000000000007</v>
      </c>
      <c r="AB123" s="12">
        <f>IFERROR(VLOOKUP(AA123,'CRUCE RIESGOS'!$C$9:$D$50,2,FALSE),"")</f>
        <v/>
      </c>
      <c r="AC123" s="12" t="n">
        <v>9.57000000000008</v>
      </c>
      <c r="AD123" s="12">
        <f>IFERROR(VLOOKUP(AC123,'CRUCE RIESGOS'!$C$9:$D$50,2,FALSE),"")</f>
        <v/>
      </c>
      <c r="AE123" s="12" t="n">
        <v>10.5700000000001</v>
      </c>
      <c r="AF123" s="12">
        <f>IFERROR(VLOOKUP(AE123,'CRUCE RIESGOS'!$C$9:$D$50,2,FALSE),"")</f>
        <v/>
      </c>
      <c r="AG123" s="12" t="n">
        <v>11.5700000000001</v>
      </c>
      <c r="AH123" s="12">
        <f>IFERROR(VLOOKUP(AG123,'CRUCE RIESGOS'!$C$9:$D$50,2,FALSE),"")</f>
        <v/>
      </c>
      <c r="AI123" s="12" t="n">
        <v>12.5700000000001</v>
      </c>
      <c r="AJ123" s="12">
        <f>IFERROR(VLOOKUP(AI123,'CRUCE RIESGOS'!$C$9:$D$50,2,FALSE),"")</f>
        <v/>
      </c>
      <c r="AK123" s="12" t="n">
        <v>13.5700000000001</v>
      </c>
      <c r="AL123" s="12">
        <f>IFERROR(VLOOKUP(AK123,'CRUCE RIESGOS'!$C$9:$D$50,2,FALSE),"")</f>
        <v/>
      </c>
      <c r="AM123" s="12" t="n">
        <v>14.5700000000001</v>
      </c>
      <c r="AN123" s="12">
        <f>IFERROR(VLOOKUP(AM123,'CRUCE RIESGOS'!$C$9:$D$50,2,FALSE),"")</f>
        <v/>
      </c>
      <c r="AO123" s="12" t="n">
        <v>15.5700000000001</v>
      </c>
      <c r="AP123" s="12">
        <f>IFERROR(VLOOKUP(AO123,'CRUCE RIESGOS'!$C$9:$D$50,2,FALSE),"")</f>
        <v/>
      </c>
      <c r="AQ123" s="12" t="n">
        <v>16.5700000000001</v>
      </c>
      <c r="AR123" s="12">
        <f>IFERROR(VLOOKUP(AQ123,'CRUCE RIESGOS'!$C$9:$D$50,2,FALSE),"")</f>
        <v/>
      </c>
      <c r="AS123" s="12" t="n">
        <v>17.5700000000002</v>
      </c>
      <c r="AT123" s="12">
        <f>IFERROR(VLOOKUP(AS123,'CRUCE RIESGOS'!$C$9:$D$50,2,FALSE),"")</f>
        <v/>
      </c>
      <c r="AU123" s="12" t="n">
        <v>18.5700000000002</v>
      </c>
      <c r="AV123" s="12">
        <f>IFERROR(VLOOKUP(AU123,'CRUCE RIESGOS'!$C$9:$D$50,2,FALSE),"")</f>
        <v/>
      </c>
      <c r="AW123" s="12" t="n">
        <v>19.5700000000002</v>
      </c>
      <c r="AX123" s="12">
        <f>IFERROR(VLOOKUP(AW123,'CRUCE RIESGOS'!$C$9:$D$50,2,FALSE),"")</f>
        <v/>
      </c>
      <c r="AY123" s="12" t="n">
        <v>20.5700000000002</v>
      </c>
      <c r="AZ123" s="12">
        <f>IFERROR(VLOOKUP(AY123,'CRUCE RIESGOS'!$C$9:$D$50,2,FALSE),"")</f>
        <v/>
      </c>
      <c r="BA123" s="12" t="n">
        <v>21.5700000000002</v>
      </c>
      <c r="BB123" s="12">
        <f>IFERROR(VLOOKUP(BA123,'CRUCE RIESGOS'!$C$9:$D$50,2,FALSE),"")</f>
        <v/>
      </c>
      <c r="BC123" s="12" t="n">
        <v>22.5700000000002</v>
      </c>
      <c r="BD123" s="12">
        <f>IFERROR(VLOOKUP(BC123,'CRUCE RIESGOS'!$C$9:$D$50,2,FALSE),"")</f>
        <v/>
      </c>
      <c r="BE123" s="12" t="n">
        <v>23.5700000000002</v>
      </c>
      <c r="BF123" s="12">
        <f>IFERROR(VLOOKUP(BE123,'CRUCE RIESGOS'!$C$9:$D$50,2,FALSE),"")</f>
        <v/>
      </c>
      <c r="BG123" s="12" t="n">
        <v>24.5700000000002</v>
      </c>
      <c r="BH123" s="12">
        <f>IFERROR(VLOOKUP(BG123,'CRUCE RIESGOS'!$C$9:$D$50,2,FALSE),"")</f>
        <v/>
      </c>
      <c r="BI123" s="12" t="n">
        <v>25.5700000000002</v>
      </c>
      <c r="BJ123" s="12">
        <f>IFERROR(VLOOKUP(BI123,'CRUCE RIESGOS'!$C$9:$D$50,2,FALSE),"")</f>
        <v/>
      </c>
    </row>
    <row r="124">
      <c r="N124" s="12">
        <f>IF(N125&lt;&gt;""," -R","")</f>
        <v/>
      </c>
      <c r="P124" s="12">
        <f>IF(P125&lt;&gt;""," -R","")</f>
        <v/>
      </c>
      <c r="R124" s="12">
        <f>IF(R125&lt;&gt;""," -R","")</f>
        <v/>
      </c>
      <c r="T124" s="12">
        <f>IF(T125&lt;&gt;""," -R","")</f>
        <v/>
      </c>
      <c r="V124" s="12">
        <f>IF(V125&lt;&gt;""," -R","")</f>
        <v/>
      </c>
      <c r="X124" s="12">
        <f>IF(X125&lt;&gt;""," -R","")</f>
        <v/>
      </c>
      <c r="Z124" s="12">
        <f>IF(Z125&lt;&gt;""," -R","")</f>
        <v/>
      </c>
      <c r="AB124" s="12">
        <f>IF(AB125&lt;&gt;""," -R","")</f>
        <v/>
      </c>
      <c r="AD124" s="12">
        <f>IF(AD125&lt;&gt;""," -R","")</f>
        <v/>
      </c>
      <c r="AF124" s="12">
        <f>IF(AF125&lt;&gt;""," -R","")</f>
        <v/>
      </c>
      <c r="AH124" s="12">
        <f>IF(AH125&lt;&gt;""," -R","")</f>
        <v/>
      </c>
      <c r="AJ124" s="12">
        <f>IF(AJ125&lt;&gt;""," -R","")</f>
        <v/>
      </c>
      <c r="AL124" s="12">
        <f>IF(AL125&lt;&gt;""," -R","")</f>
        <v/>
      </c>
      <c r="AN124" s="12">
        <f>IF(AN125&lt;&gt;""," -R","")</f>
        <v/>
      </c>
      <c r="AP124" s="12">
        <f>IF(AP125&lt;&gt;""," -R","")</f>
        <v/>
      </c>
      <c r="AR124" s="12">
        <f>IF(AR125&lt;&gt;""," -R","")</f>
        <v/>
      </c>
      <c r="AT124" s="12">
        <f>IF(AT125&lt;&gt;""," -R","")</f>
        <v/>
      </c>
      <c r="AV124" s="12">
        <f>IF(AV125&lt;&gt;""," -R","")</f>
        <v/>
      </c>
      <c r="AX124" s="12">
        <f>IF(AX125&lt;&gt;""," -R","")</f>
        <v/>
      </c>
      <c r="AZ124" s="12">
        <f>IF(AZ125&lt;&gt;""," -R","")</f>
        <v/>
      </c>
      <c r="BB124" s="12">
        <f>IF(BB125&lt;&gt;""," -R","")</f>
        <v/>
      </c>
      <c r="BD124" s="12">
        <f>IF(BD125&lt;&gt;""," -R","")</f>
        <v/>
      </c>
      <c r="BF124" s="12">
        <f>IF(BF125&lt;&gt;""," -R","")</f>
        <v/>
      </c>
      <c r="BH124" s="12">
        <f>IF(BH125&lt;&gt;""," -R","")</f>
        <v/>
      </c>
      <c r="BJ124" s="12">
        <f>IF(BJ125&lt;&gt;""," -R","")</f>
        <v/>
      </c>
    </row>
    <row r="125">
      <c r="M125" s="12" t="n">
        <v>1.58</v>
      </c>
      <c r="N125" s="12">
        <f>IFERROR(VLOOKUP(M125,'CRUCE RIESGOS'!$C$9:$D$50,2,FALSE),"")</f>
        <v/>
      </c>
      <c r="O125" s="12" t="n">
        <v>2.58000000000001</v>
      </c>
      <c r="P125" s="12">
        <f>IFERROR(VLOOKUP(O125,'CRUCE RIESGOS'!$C$9:$D$50,2,FALSE),"")</f>
        <v/>
      </c>
      <c r="Q125" s="12" t="n">
        <v>3.58000000000002</v>
      </c>
      <c r="R125" s="12">
        <f>IFERROR(VLOOKUP(Q125,'CRUCE RIESGOS'!$C$9:$D$50,2,FALSE),"")</f>
        <v/>
      </c>
      <c r="S125" s="12" t="n">
        <v>4.58000000000003</v>
      </c>
      <c r="T125" s="12">
        <f>IFERROR(VLOOKUP(S125,'CRUCE RIESGOS'!$C$9:$D$50,2,FALSE),"")</f>
        <v/>
      </c>
      <c r="U125" s="12" t="n">
        <v>5.58000000000004</v>
      </c>
      <c r="V125" s="12">
        <f>IFERROR(VLOOKUP(U125,'CRUCE RIESGOS'!$C$9:$D$50,2,FALSE),"")</f>
        <v/>
      </c>
      <c r="W125" s="12" t="n">
        <v>6.58000000000005</v>
      </c>
      <c r="X125" s="12">
        <f>IFERROR(VLOOKUP(W125,'CRUCE RIESGOS'!$C$9:$D$50,2,FALSE),"")</f>
        <v/>
      </c>
      <c r="Y125" s="12" t="n">
        <v>7.58000000000006</v>
      </c>
      <c r="Z125" s="12">
        <f>IFERROR(VLOOKUP(Y125,'CRUCE RIESGOS'!$C$9:$D$50,2,FALSE),"")</f>
        <v/>
      </c>
      <c r="AA125" s="12" t="n">
        <v>8.580000000000069</v>
      </c>
      <c r="AB125" s="12">
        <f>IFERROR(VLOOKUP(AA125,'CRUCE RIESGOS'!$C$9:$D$50,2,FALSE),"")</f>
        <v/>
      </c>
      <c r="AC125" s="12" t="n">
        <v>9.58000000000008</v>
      </c>
      <c r="AD125" s="12">
        <f>IFERROR(VLOOKUP(AC125,'CRUCE RIESGOS'!$C$9:$D$50,2,FALSE),"")</f>
        <v/>
      </c>
      <c r="AE125" s="12" t="n">
        <v>10.5800000000001</v>
      </c>
      <c r="AF125" s="12">
        <f>IFERROR(VLOOKUP(AE125,'CRUCE RIESGOS'!$C$9:$D$50,2,FALSE),"")</f>
        <v/>
      </c>
      <c r="AG125" s="12" t="n">
        <v>11.5800000000001</v>
      </c>
      <c r="AH125" s="12">
        <f>IFERROR(VLOOKUP(AG125,'CRUCE RIESGOS'!$C$9:$D$50,2,FALSE),"")</f>
        <v/>
      </c>
      <c r="AI125" s="12" t="n">
        <v>12.5800000000001</v>
      </c>
      <c r="AJ125" s="12">
        <f>IFERROR(VLOOKUP(AI125,'CRUCE RIESGOS'!$C$9:$D$50,2,FALSE),"")</f>
        <v/>
      </c>
      <c r="AK125" s="12" t="n">
        <v>13.5800000000001</v>
      </c>
      <c r="AL125" s="12">
        <f>IFERROR(VLOOKUP(AK125,'CRUCE RIESGOS'!$C$9:$D$50,2,FALSE),"")</f>
        <v/>
      </c>
      <c r="AM125" s="12" t="n">
        <v>14.5800000000001</v>
      </c>
      <c r="AN125" s="12">
        <f>IFERROR(VLOOKUP(AM125,'CRUCE RIESGOS'!$C$9:$D$50,2,FALSE),"")</f>
        <v/>
      </c>
      <c r="AO125" s="12" t="n">
        <v>15.5800000000001</v>
      </c>
      <c r="AP125" s="12">
        <f>IFERROR(VLOOKUP(AO125,'CRUCE RIESGOS'!$C$9:$D$50,2,FALSE),"")</f>
        <v/>
      </c>
      <c r="AQ125" s="12" t="n">
        <v>16.5800000000001</v>
      </c>
      <c r="AR125" s="12">
        <f>IFERROR(VLOOKUP(AQ125,'CRUCE RIESGOS'!$C$9:$D$50,2,FALSE),"")</f>
        <v/>
      </c>
      <c r="AS125" s="12" t="n">
        <v>17.5800000000002</v>
      </c>
      <c r="AT125" s="12">
        <f>IFERROR(VLOOKUP(AS125,'CRUCE RIESGOS'!$C$9:$D$50,2,FALSE),"")</f>
        <v/>
      </c>
      <c r="AU125" s="12" t="n">
        <v>18.5800000000002</v>
      </c>
      <c r="AV125" s="12">
        <f>IFERROR(VLOOKUP(AU125,'CRUCE RIESGOS'!$C$9:$D$50,2,FALSE),"")</f>
        <v/>
      </c>
      <c r="AW125" s="12" t="n">
        <v>19.5800000000002</v>
      </c>
      <c r="AX125" s="12">
        <f>IFERROR(VLOOKUP(AW125,'CRUCE RIESGOS'!$C$9:$D$50,2,FALSE),"")</f>
        <v/>
      </c>
      <c r="AY125" s="12" t="n">
        <v>20.5800000000002</v>
      </c>
      <c r="AZ125" s="12">
        <f>IFERROR(VLOOKUP(AY125,'CRUCE RIESGOS'!$C$9:$D$50,2,FALSE),"")</f>
        <v/>
      </c>
      <c r="BA125" s="12" t="n">
        <v>21.5800000000002</v>
      </c>
      <c r="BB125" s="12">
        <f>IFERROR(VLOOKUP(BA125,'CRUCE RIESGOS'!$C$9:$D$50,2,FALSE),"")</f>
        <v/>
      </c>
      <c r="BC125" s="12" t="n">
        <v>22.5800000000002</v>
      </c>
      <c r="BD125" s="12">
        <f>IFERROR(VLOOKUP(BC125,'CRUCE RIESGOS'!$C$9:$D$50,2,FALSE),"")</f>
        <v/>
      </c>
      <c r="BE125" s="12" t="n">
        <v>23.5800000000002</v>
      </c>
      <c r="BF125" s="12">
        <f>IFERROR(VLOOKUP(BE125,'CRUCE RIESGOS'!$C$9:$D$50,2,FALSE),"")</f>
        <v/>
      </c>
      <c r="BG125" s="12" t="n">
        <v>24.5800000000002</v>
      </c>
      <c r="BH125" s="12">
        <f>IFERROR(VLOOKUP(BG125,'CRUCE RIESGOS'!$C$9:$D$50,2,FALSE),"")</f>
        <v/>
      </c>
      <c r="BI125" s="12" t="n">
        <v>25.5800000000002</v>
      </c>
      <c r="BJ125" s="12">
        <f>IFERROR(VLOOKUP(BI125,'CRUCE RIESGOS'!$C$9:$D$50,2,FALSE),"")</f>
        <v/>
      </c>
    </row>
    <row r="126">
      <c r="N126" s="12">
        <f>IF(N127&lt;&gt;""," -R","")</f>
        <v/>
      </c>
      <c r="P126" s="12">
        <f>IF(P127&lt;&gt;""," -R","")</f>
        <v/>
      </c>
      <c r="R126" s="12">
        <f>IF(R127&lt;&gt;""," -R","")</f>
        <v/>
      </c>
      <c r="T126" s="12">
        <f>IF(T127&lt;&gt;""," -R","")</f>
        <v/>
      </c>
      <c r="V126" s="12">
        <f>IF(V127&lt;&gt;""," -R","")</f>
        <v/>
      </c>
      <c r="X126" s="12">
        <f>IF(X127&lt;&gt;""," -R","")</f>
        <v/>
      </c>
      <c r="Z126" s="12">
        <f>IF(Z127&lt;&gt;""," -R","")</f>
        <v/>
      </c>
      <c r="AB126" s="12">
        <f>IF(AB127&lt;&gt;""," -R","")</f>
        <v/>
      </c>
      <c r="AD126" s="12">
        <f>IF(AD127&lt;&gt;""," -R","")</f>
        <v/>
      </c>
      <c r="AF126" s="12">
        <f>IF(AF127&lt;&gt;""," -R","")</f>
        <v/>
      </c>
      <c r="AH126" s="12">
        <f>IF(AH127&lt;&gt;""," -R","")</f>
        <v/>
      </c>
      <c r="AJ126" s="12">
        <f>IF(AJ127&lt;&gt;""," -R","")</f>
        <v/>
      </c>
      <c r="AL126" s="12">
        <f>IF(AL127&lt;&gt;""," -R","")</f>
        <v/>
      </c>
      <c r="AN126" s="12">
        <f>IF(AN127&lt;&gt;""," -R","")</f>
        <v/>
      </c>
      <c r="AP126" s="12">
        <f>IF(AP127&lt;&gt;""," -R","")</f>
        <v/>
      </c>
      <c r="AR126" s="12">
        <f>IF(AR127&lt;&gt;""," -R","")</f>
        <v/>
      </c>
      <c r="AT126" s="12">
        <f>IF(AT127&lt;&gt;""," -R","")</f>
        <v/>
      </c>
      <c r="AV126" s="12">
        <f>IF(AV127&lt;&gt;""," -R","")</f>
        <v/>
      </c>
      <c r="AX126" s="12">
        <f>IF(AX127&lt;&gt;""," -R","")</f>
        <v/>
      </c>
      <c r="AZ126" s="12">
        <f>IF(AZ127&lt;&gt;""," -R","")</f>
        <v/>
      </c>
      <c r="BB126" s="12">
        <f>IF(BB127&lt;&gt;""," -R","")</f>
        <v/>
      </c>
      <c r="BD126" s="12">
        <f>IF(BD127&lt;&gt;""," -R","")</f>
        <v/>
      </c>
      <c r="BF126" s="12">
        <f>IF(BF127&lt;&gt;""," -R","")</f>
        <v/>
      </c>
      <c r="BH126" s="12">
        <f>IF(BH127&lt;&gt;""," -R","")</f>
        <v/>
      </c>
      <c r="BJ126" s="12">
        <f>IF(BJ127&lt;&gt;""," -R","")</f>
        <v/>
      </c>
    </row>
    <row r="127">
      <c r="M127" s="12" t="n">
        <v>1.59</v>
      </c>
      <c r="N127" s="12">
        <f>IFERROR(VLOOKUP(M127,'CRUCE RIESGOS'!$C$9:$D$50,2,FALSE),"")</f>
        <v/>
      </c>
      <c r="O127" s="12" t="n">
        <v>2.59000000000001</v>
      </c>
      <c r="P127" s="12">
        <f>IFERROR(VLOOKUP(O127,'CRUCE RIESGOS'!$C$9:$D$50,2,FALSE),"")</f>
        <v/>
      </c>
      <c r="Q127" s="12" t="n">
        <v>3.59000000000002</v>
      </c>
      <c r="R127" s="12">
        <f>IFERROR(VLOOKUP(Q127,'CRUCE RIESGOS'!$C$9:$D$50,2,FALSE),"")</f>
        <v/>
      </c>
      <c r="S127" s="12" t="n">
        <v>4.59000000000003</v>
      </c>
      <c r="T127" s="12">
        <f>IFERROR(VLOOKUP(S127,'CRUCE RIESGOS'!$C$9:$D$50,2,FALSE),"")</f>
        <v/>
      </c>
      <c r="U127" s="12" t="n">
        <v>5.59000000000004</v>
      </c>
      <c r="V127" s="12">
        <f>IFERROR(VLOOKUP(U127,'CRUCE RIESGOS'!$C$9:$D$50,2,FALSE),"")</f>
        <v/>
      </c>
      <c r="W127" s="12" t="n">
        <v>6.59000000000005</v>
      </c>
      <c r="X127" s="12">
        <f>IFERROR(VLOOKUP(W127,'CRUCE RIESGOS'!$C$9:$D$50,2,FALSE),"")</f>
        <v/>
      </c>
      <c r="Y127" s="12" t="n">
        <v>7.59000000000006</v>
      </c>
      <c r="Z127" s="12">
        <f>IFERROR(VLOOKUP(Y127,'CRUCE RIESGOS'!$C$9:$D$50,2,FALSE),"")</f>
        <v/>
      </c>
      <c r="AA127" s="12" t="n">
        <v>8.590000000000069</v>
      </c>
      <c r="AB127" s="12">
        <f>IFERROR(VLOOKUP(AA127,'CRUCE RIESGOS'!$C$9:$D$50,2,FALSE),"")</f>
        <v/>
      </c>
      <c r="AC127" s="12" t="n">
        <v>9.59000000000008</v>
      </c>
      <c r="AD127" s="12">
        <f>IFERROR(VLOOKUP(AC127,'CRUCE RIESGOS'!$C$9:$D$50,2,FALSE),"")</f>
        <v/>
      </c>
      <c r="AE127" s="12" t="n">
        <v>10.5900000000001</v>
      </c>
      <c r="AF127" s="12">
        <f>IFERROR(VLOOKUP(AE127,'CRUCE RIESGOS'!$C$9:$D$50,2,FALSE),"")</f>
        <v/>
      </c>
      <c r="AG127" s="12" t="n">
        <v>11.5900000000001</v>
      </c>
      <c r="AH127" s="12">
        <f>IFERROR(VLOOKUP(AG127,'CRUCE RIESGOS'!$C$9:$D$50,2,FALSE),"")</f>
        <v/>
      </c>
      <c r="AI127" s="12" t="n">
        <v>12.5900000000001</v>
      </c>
      <c r="AJ127" s="12">
        <f>IFERROR(VLOOKUP(AI127,'CRUCE RIESGOS'!$C$9:$D$50,2,FALSE),"")</f>
        <v/>
      </c>
      <c r="AK127" s="12" t="n">
        <v>13.5900000000001</v>
      </c>
      <c r="AL127" s="12">
        <f>IFERROR(VLOOKUP(AK127,'CRUCE RIESGOS'!$C$9:$D$50,2,FALSE),"")</f>
        <v/>
      </c>
      <c r="AM127" s="12" t="n">
        <v>14.5900000000001</v>
      </c>
      <c r="AN127" s="12">
        <f>IFERROR(VLOOKUP(AM127,'CRUCE RIESGOS'!$C$9:$D$50,2,FALSE),"")</f>
        <v/>
      </c>
      <c r="AO127" s="12" t="n">
        <v>15.5900000000001</v>
      </c>
      <c r="AP127" s="12">
        <f>IFERROR(VLOOKUP(AO127,'CRUCE RIESGOS'!$C$9:$D$50,2,FALSE),"")</f>
        <v/>
      </c>
      <c r="AQ127" s="12" t="n">
        <v>16.5900000000001</v>
      </c>
      <c r="AR127" s="12">
        <f>IFERROR(VLOOKUP(AQ127,'CRUCE RIESGOS'!$C$9:$D$50,2,FALSE),"")</f>
        <v/>
      </c>
      <c r="AS127" s="12" t="n">
        <v>17.5900000000002</v>
      </c>
      <c r="AT127" s="12">
        <f>IFERROR(VLOOKUP(AS127,'CRUCE RIESGOS'!$C$9:$D$50,2,FALSE),"")</f>
        <v/>
      </c>
      <c r="AU127" s="12" t="n">
        <v>18.5900000000002</v>
      </c>
      <c r="AV127" s="12">
        <f>IFERROR(VLOOKUP(AU127,'CRUCE RIESGOS'!$C$9:$D$50,2,FALSE),"")</f>
        <v/>
      </c>
      <c r="AW127" s="12" t="n">
        <v>19.5900000000002</v>
      </c>
      <c r="AX127" s="12">
        <f>IFERROR(VLOOKUP(AW127,'CRUCE RIESGOS'!$C$9:$D$50,2,FALSE),"")</f>
        <v/>
      </c>
      <c r="AY127" s="12" t="n">
        <v>20.5900000000002</v>
      </c>
      <c r="AZ127" s="12">
        <f>IFERROR(VLOOKUP(AY127,'CRUCE RIESGOS'!$C$9:$D$50,2,FALSE),"")</f>
        <v/>
      </c>
      <c r="BA127" s="12" t="n">
        <v>21.5900000000002</v>
      </c>
      <c r="BB127" s="12">
        <f>IFERROR(VLOOKUP(BA127,'CRUCE RIESGOS'!$C$9:$D$50,2,FALSE),"")</f>
        <v/>
      </c>
      <c r="BC127" s="12" t="n">
        <v>22.5900000000002</v>
      </c>
      <c r="BD127" s="12">
        <f>IFERROR(VLOOKUP(BC127,'CRUCE RIESGOS'!$C$9:$D$50,2,FALSE),"")</f>
        <v/>
      </c>
      <c r="BE127" s="12" t="n">
        <v>23.5900000000002</v>
      </c>
      <c r="BF127" s="12">
        <f>IFERROR(VLOOKUP(BE127,'CRUCE RIESGOS'!$C$9:$D$50,2,FALSE),"")</f>
        <v/>
      </c>
      <c r="BG127" s="12" t="n">
        <v>24.5900000000002</v>
      </c>
      <c r="BH127" s="12">
        <f>IFERROR(VLOOKUP(BG127,'CRUCE RIESGOS'!$C$9:$D$50,2,FALSE),"")</f>
        <v/>
      </c>
      <c r="BI127" s="12" t="n">
        <v>25.5900000000002</v>
      </c>
      <c r="BJ127" s="12">
        <f>IFERROR(VLOOKUP(BI127,'CRUCE RIESGOS'!$C$9:$D$50,2,FALSE),"")</f>
        <v/>
      </c>
    </row>
    <row r="128">
      <c r="N128" s="12">
        <f>IF(N129&lt;&gt;""," -R","")</f>
        <v/>
      </c>
      <c r="P128" s="12">
        <f>IF(P129&lt;&gt;""," -R","")</f>
        <v/>
      </c>
      <c r="R128" s="12">
        <f>IF(R129&lt;&gt;""," -R","")</f>
        <v/>
      </c>
      <c r="T128" s="12">
        <f>IF(T129&lt;&gt;""," -R","")</f>
        <v/>
      </c>
      <c r="V128" s="12">
        <f>IF(V129&lt;&gt;""," -R","")</f>
        <v/>
      </c>
      <c r="X128" s="12">
        <f>IF(X129&lt;&gt;""," -R","")</f>
        <v/>
      </c>
      <c r="Z128" s="12">
        <f>IF(Z129&lt;&gt;""," -R","")</f>
        <v/>
      </c>
      <c r="AB128" s="12">
        <f>IF(AB129&lt;&gt;""," -R","")</f>
        <v/>
      </c>
      <c r="AD128" s="12">
        <f>IF(AD129&lt;&gt;""," -R","")</f>
        <v/>
      </c>
      <c r="AF128" s="12">
        <f>IF(AF129&lt;&gt;""," -R","")</f>
        <v/>
      </c>
      <c r="AH128" s="12">
        <f>IF(AH129&lt;&gt;""," -R","")</f>
        <v/>
      </c>
      <c r="AJ128" s="12">
        <f>IF(AJ129&lt;&gt;""," -R","")</f>
        <v/>
      </c>
      <c r="AL128" s="12">
        <f>IF(AL129&lt;&gt;""," -R","")</f>
        <v/>
      </c>
      <c r="AN128" s="12">
        <f>IF(AN129&lt;&gt;""," -R","")</f>
        <v/>
      </c>
      <c r="AP128" s="12">
        <f>IF(AP129&lt;&gt;""," -R","")</f>
        <v/>
      </c>
      <c r="AR128" s="12">
        <f>IF(AR129&lt;&gt;""," -R","")</f>
        <v/>
      </c>
      <c r="AT128" s="12">
        <f>IF(AT129&lt;&gt;""," -R","")</f>
        <v/>
      </c>
      <c r="AV128" s="12">
        <f>IF(AV129&lt;&gt;""," -R","")</f>
        <v/>
      </c>
      <c r="AX128" s="12">
        <f>IF(AX129&lt;&gt;""," -R","")</f>
        <v/>
      </c>
      <c r="AZ128" s="12">
        <f>IF(AZ129&lt;&gt;""," -R","")</f>
        <v/>
      </c>
      <c r="BB128" s="12">
        <f>IF(BB129&lt;&gt;""," -R","")</f>
        <v/>
      </c>
      <c r="BD128" s="12">
        <f>IF(BD129&lt;&gt;""," -R","")</f>
        <v/>
      </c>
      <c r="BF128" s="12">
        <f>IF(BF129&lt;&gt;""," -R","")</f>
        <v/>
      </c>
      <c r="BH128" s="12">
        <f>IF(BH129&lt;&gt;""," -R","")</f>
        <v/>
      </c>
      <c r="BJ128" s="12">
        <f>IF(BJ129&lt;&gt;""," -R","")</f>
        <v/>
      </c>
    </row>
    <row r="129">
      <c r="M129" s="12" t="n">
        <v>1.6</v>
      </c>
      <c r="N129" s="12">
        <f>IFERROR(VLOOKUP(M129,'CRUCE RIESGOS'!$C$9:$D$50,2,FALSE),"")</f>
        <v/>
      </c>
      <c r="O129" s="12" t="n">
        <v>2.60000000000001</v>
      </c>
      <c r="P129" s="12">
        <f>IFERROR(VLOOKUP(O129,'CRUCE RIESGOS'!$C$9:$D$50,2,FALSE),"")</f>
        <v/>
      </c>
      <c r="Q129" s="12" t="n">
        <v>3.60000000000002</v>
      </c>
      <c r="R129" s="12">
        <f>IFERROR(VLOOKUP(Q129,'CRUCE RIESGOS'!$C$9:$D$50,2,FALSE),"")</f>
        <v/>
      </c>
      <c r="S129" s="12" t="n">
        <v>4.60000000000003</v>
      </c>
      <c r="T129" s="12">
        <f>IFERROR(VLOOKUP(S129,'CRUCE RIESGOS'!$C$9:$D$50,2,FALSE),"")</f>
        <v/>
      </c>
      <c r="U129" s="12" t="n">
        <v>5.60000000000004</v>
      </c>
      <c r="V129" s="12">
        <f>IFERROR(VLOOKUP(U129,'CRUCE RIESGOS'!$C$9:$D$50,2,FALSE),"")</f>
        <v/>
      </c>
      <c r="W129" s="12" t="n">
        <v>6.60000000000005</v>
      </c>
      <c r="X129" s="12">
        <f>IFERROR(VLOOKUP(W129,'CRUCE RIESGOS'!$C$9:$D$50,2,FALSE),"")</f>
        <v/>
      </c>
      <c r="Y129" s="12" t="n">
        <v>7.60000000000006</v>
      </c>
      <c r="Z129" s="12">
        <f>IFERROR(VLOOKUP(Y129,'CRUCE RIESGOS'!$C$9:$D$50,2,FALSE),"")</f>
        <v/>
      </c>
      <c r="AA129" s="12" t="n">
        <v>8.600000000000071</v>
      </c>
      <c r="AB129" s="12">
        <f>IFERROR(VLOOKUP(AA129,'CRUCE RIESGOS'!$C$9:$D$50,2,FALSE),"")</f>
        <v/>
      </c>
      <c r="AC129" s="12" t="n">
        <v>9.60000000000008</v>
      </c>
      <c r="AD129" s="12">
        <f>IFERROR(VLOOKUP(AC129,'CRUCE RIESGOS'!$C$9:$D$50,2,FALSE),"")</f>
        <v/>
      </c>
      <c r="AE129" s="12" t="n">
        <v>10.6000000000001</v>
      </c>
      <c r="AF129" s="12">
        <f>IFERROR(VLOOKUP(AE129,'CRUCE RIESGOS'!$C$9:$D$50,2,FALSE),"")</f>
        <v/>
      </c>
      <c r="AG129" s="12" t="n">
        <v>11.6000000000001</v>
      </c>
      <c r="AH129" s="12">
        <f>IFERROR(VLOOKUP(AG129,'CRUCE RIESGOS'!$C$9:$D$50,2,FALSE),"")</f>
        <v/>
      </c>
      <c r="AI129" s="12" t="n">
        <v>12.6000000000001</v>
      </c>
      <c r="AJ129" s="12">
        <f>IFERROR(VLOOKUP(AI129,'CRUCE RIESGOS'!$C$9:$D$50,2,FALSE),"")</f>
        <v/>
      </c>
      <c r="AK129" s="12" t="n">
        <v>13.6000000000001</v>
      </c>
      <c r="AL129" s="12">
        <f>IFERROR(VLOOKUP(AK129,'CRUCE RIESGOS'!$C$9:$D$50,2,FALSE),"")</f>
        <v/>
      </c>
      <c r="AM129" s="12" t="n">
        <v>14.6000000000001</v>
      </c>
      <c r="AN129" s="12">
        <f>IFERROR(VLOOKUP(AM129,'CRUCE RIESGOS'!$C$9:$D$50,2,FALSE),"")</f>
        <v/>
      </c>
      <c r="AO129" s="12" t="n">
        <v>15.6000000000001</v>
      </c>
      <c r="AP129" s="12">
        <f>IFERROR(VLOOKUP(AO129,'CRUCE RIESGOS'!$C$9:$D$50,2,FALSE),"")</f>
        <v/>
      </c>
      <c r="AQ129" s="12" t="n">
        <v>16.6000000000001</v>
      </c>
      <c r="AR129" s="12">
        <f>IFERROR(VLOOKUP(AQ129,'CRUCE RIESGOS'!$C$9:$D$50,2,FALSE),"")</f>
        <v/>
      </c>
      <c r="AS129" s="12" t="n">
        <v>17.6000000000002</v>
      </c>
      <c r="AT129" s="12">
        <f>IFERROR(VLOOKUP(AS129,'CRUCE RIESGOS'!$C$9:$D$50,2,FALSE),"")</f>
        <v/>
      </c>
      <c r="AU129" s="12" t="n">
        <v>18.6000000000002</v>
      </c>
      <c r="AV129" s="12">
        <f>IFERROR(VLOOKUP(AU129,'CRUCE RIESGOS'!$C$9:$D$50,2,FALSE),"")</f>
        <v/>
      </c>
      <c r="AW129" s="12" t="n">
        <v>19.6000000000002</v>
      </c>
      <c r="AX129" s="12">
        <f>IFERROR(VLOOKUP(AW129,'CRUCE RIESGOS'!$C$9:$D$50,2,FALSE),"")</f>
        <v/>
      </c>
      <c r="AY129" s="12" t="n">
        <v>20.6000000000002</v>
      </c>
      <c r="AZ129" s="12">
        <f>IFERROR(VLOOKUP(AY129,'CRUCE RIESGOS'!$C$9:$D$50,2,FALSE),"")</f>
        <v/>
      </c>
      <c r="BA129" s="12" t="n">
        <v>21.6000000000002</v>
      </c>
      <c r="BB129" s="12">
        <f>IFERROR(VLOOKUP(BA129,'CRUCE RIESGOS'!$C$9:$D$50,2,FALSE),"")</f>
        <v/>
      </c>
      <c r="BC129" s="12" t="n">
        <v>22.6000000000002</v>
      </c>
      <c r="BD129" s="12">
        <f>IFERROR(VLOOKUP(BC129,'CRUCE RIESGOS'!$C$9:$D$50,2,FALSE),"")</f>
        <v/>
      </c>
      <c r="BE129" s="12" t="n">
        <v>23.6000000000002</v>
      </c>
      <c r="BF129" s="12">
        <f>IFERROR(VLOOKUP(BE129,'CRUCE RIESGOS'!$C$9:$D$50,2,FALSE),"")</f>
        <v/>
      </c>
      <c r="BG129" s="12" t="n">
        <v>24.6000000000002</v>
      </c>
      <c r="BH129" s="12">
        <f>IFERROR(VLOOKUP(BG129,'CRUCE RIESGOS'!$C$9:$D$50,2,FALSE),"")</f>
        <v/>
      </c>
      <c r="BI129" s="12" t="n">
        <v>25.6000000000002</v>
      </c>
      <c r="BJ129" s="12">
        <f>IFERROR(VLOOKUP(BI129,'CRUCE RIESGOS'!$C$9:$D$50,2,FALSE),"")</f>
        <v/>
      </c>
    </row>
    <row r="130">
      <c r="N130" s="12">
        <f>IF(N131&lt;&gt;""," -R","")</f>
        <v/>
      </c>
      <c r="P130" s="12">
        <f>IF(P131&lt;&gt;""," -R","")</f>
        <v/>
      </c>
      <c r="R130" s="12">
        <f>IF(R131&lt;&gt;""," -R","")</f>
        <v/>
      </c>
      <c r="T130" s="12">
        <f>IF(T131&lt;&gt;""," -R","")</f>
        <v/>
      </c>
      <c r="V130" s="12">
        <f>IF(V131&lt;&gt;""," -R","")</f>
        <v/>
      </c>
      <c r="X130" s="12">
        <f>IF(X131&lt;&gt;""," -R","")</f>
        <v/>
      </c>
      <c r="Z130" s="12">
        <f>IF(Z131&lt;&gt;""," -R","")</f>
        <v/>
      </c>
      <c r="AB130" s="12">
        <f>IF(AB131&lt;&gt;""," -R","")</f>
        <v/>
      </c>
      <c r="AD130" s="12">
        <f>IF(AD131&lt;&gt;""," -R","")</f>
        <v/>
      </c>
      <c r="AF130" s="12">
        <f>IF(AF131&lt;&gt;""," -R","")</f>
        <v/>
      </c>
      <c r="AH130" s="12">
        <f>IF(AH131&lt;&gt;""," -R","")</f>
        <v/>
      </c>
      <c r="AJ130" s="12">
        <f>IF(AJ131&lt;&gt;""," -R","")</f>
        <v/>
      </c>
      <c r="AL130" s="12">
        <f>IF(AL131&lt;&gt;""," -R","")</f>
        <v/>
      </c>
      <c r="AN130" s="12">
        <f>IF(AN131&lt;&gt;""," -R","")</f>
        <v/>
      </c>
      <c r="AP130" s="12">
        <f>IF(AP131&lt;&gt;""," -R","")</f>
        <v/>
      </c>
      <c r="AR130" s="12">
        <f>IF(AR131&lt;&gt;""," -R","")</f>
        <v/>
      </c>
      <c r="AT130" s="12">
        <f>IF(AT131&lt;&gt;""," -R","")</f>
        <v/>
      </c>
      <c r="AV130" s="12">
        <f>IF(AV131&lt;&gt;""," -R","")</f>
        <v/>
      </c>
      <c r="AX130" s="12">
        <f>IF(AX131&lt;&gt;""," -R","")</f>
        <v/>
      </c>
      <c r="AZ130" s="12">
        <f>IF(AZ131&lt;&gt;""," -R","")</f>
        <v/>
      </c>
      <c r="BB130" s="12">
        <f>IF(BB131&lt;&gt;""," -R","")</f>
        <v/>
      </c>
      <c r="BD130" s="12">
        <f>IF(BD131&lt;&gt;""," -R","")</f>
        <v/>
      </c>
      <c r="BF130" s="12">
        <f>IF(BF131&lt;&gt;""," -R","")</f>
        <v/>
      </c>
      <c r="BH130" s="12">
        <f>IF(BH131&lt;&gt;""," -R","")</f>
        <v/>
      </c>
      <c r="BJ130" s="12">
        <f>IF(BJ131&lt;&gt;""," -R","")</f>
        <v/>
      </c>
    </row>
    <row r="131">
      <c r="M131" s="12" t="n">
        <v>1.61</v>
      </c>
      <c r="N131" s="12">
        <f>IFERROR(VLOOKUP(M131,'CRUCE RIESGOS'!$C$9:$D$50,2,FALSE),"")</f>
        <v/>
      </c>
      <c r="O131" s="12" t="n">
        <v>2.61000000000001</v>
      </c>
      <c r="P131" s="12">
        <f>IFERROR(VLOOKUP(O131,'CRUCE RIESGOS'!$C$9:$D$50,2,FALSE),"")</f>
        <v/>
      </c>
      <c r="Q131" s="12" t="n">
        <v>3.61000000000002</v>
      </c>
      <c r="R131" s="12">
        <f>IFERROR(VLOOKUP(Q131,'CRUCE RIESGOS'!$C$9:$D$50,2,FALSE),"")</f>
        <v/>
      </c>
      <c r="S131" s="12" t="n">
        <v>4.61000000000003</v>
      </c>
      <c r="T131" s="12">
        <f>IFERROR(VLOOKUP(S131,'CRUCE RIESGOS'!$C$9:$D$50,2,FALSE),"")</f>
        <v/>
      </c>
      <c r="U131" s="12" t="n">
        <v>5.61000000000004</v>
      </c>
      <c r="V131" s="12">
        <f>IFERROR(VLOOKUP(U131,'CRUCE RIESGOS'!$C$9:$D$50,2,FALSE),"")</f>
        <v/>
      </c>
      <c r="W131" s="12" t="n">
        <v>6.61000000000005</v>
      </c>
      <c r="X131" s="12">
        <f>IFERROR(VLOOKUP(W131,'CRUCE RIESGOS'!$C$9:$D$50,2,FALSE),"")</f>
        <v/>
      </c>
      <c r="Y131" s="12" t="n">
        <v>7.61000000000006</v>
      </c>
      <c r="Z131" s="12">
        <f>IFERROR(VLOOKUP(Y131,'CRUCE RIESGOS'!$C$9:$D$50,2,FALSE),"")</f>
        <v/>
      </c>
      <c r="AA131" s="12" t="n">
        <v>8.61000000000007</v>
      </c>
      <c r="AB131" s="12">
        <f>IFERROR(VLOOKUP(AA131,'CRUCE RIESGOS'!$C$9:$D$50,2,FALSE),"")</f>
        <v/>
      </c>
      <c r="AC131" s="12" t="n">
        <v>9.610000000000079</v>
      </c>
      <c r="AD131" s="12">
        <f>IFERROR(VLOOKUP(AC131,'CRUCE RIESGOS'!$C$9:$D$50,2,FALSE),"")</f>
        <v/>
      </c>
      <c r="AE131" s="12" t="n">
        <v>10.6100000000001</v>
      </c>
      <c r="AF131" s="12">
        <f>IFERROR(VLOOKUP(AE131,'CRUCE RIESGOS'!$C$9:$D$50,2,FALSE),"")</f>
        <v/>
      </c>
      <c r="AG131" s="12" t="n">
        <v>11.6100000000001</v>
      </c>
      <c r="AH131" s="12">
        <f>IFERROR(VLOOKUP(AG131,'CRUCE RIESGOS'!$C$9:$D$50,2,FALSE),"")</f>
        <v/>
      </c>
      <c r="AI131" s="12" t="n">
        <v>12.6100000000001</v>
      </c>
      <c r="AJ131" s="12">
        <f>IFERROR(VLOOKUP(AI131,'CRUCE RIESGOS'!$C$9:$D$50,2,FALSE),"")</f>
        <v/>
      </c>
      <c r="AK131" s="12" t="n">
        <v>13.6100000000001</v>
      </c>
      <c r="AL131" s="12">
        <f>IFERROR(VLOOKUP(AK131,'CRUCE RIESGOS'!$C$9:$D$50,2,FALSE),"")</f>
        <v/>
      </c>
      <c r="AM131" s="12" t="n">
        <v>14.6100000000001</v>
      </c>
      <c r="AN131" s="12">
        <f>IFERROR(VLOOKUP(AM131,'CRUCE RIESGOS'!$C$9:$D$50,2,FALSE),"")</f>
        <v/>
      </c>
      <c r="AO131" s="12" t="n">
        <v>15.6100000000001</v>
      </c>
      <c r="AP131" s="12">
        <f>IFERROR(VLOOKUP(AO131,'CRUCE RIESGOS'!$C$9:$D$50,2,FALSE),"")</f>
        <v/>
      </c>
      <c r="AQ131" s="12" t="n">
        <v>16.6100000000001</v>
      </c>
      <c r="AR131" s="12">
        <f>IFERROR(VLOOKUP(AQ131,'CRUCE RIESGOS'!$C$9:$D$50,2,FALSE),"")</f>
        <v/>
      </c>
      <c r="AS131" s="12" t="n">
        <v>17.6100000000002</v>
      </c>
      <c r="AT131" s="12">
        <f>IFERROR(VLOOKUP(AS131,'CRUCE RIESGOS'!$C$9:$D$50,2,FALSE),"")</f>
        <v/>
      </c>
      <c r="AU131" s="12" t="n">
        <v>18.6100000000002</v>
      </c>
      <c r="AV131" s="12">
        <f>IFERROR(VLOOKUP(AU131,'CRUCE RIESGOS'!$C$9:$D$50,2,FALSE),"")</f>
        <v/>
      </c>
      <c r="AW131" s="12" t="n">
        <v>19.6100000000002</v>
      </c>
      <c r="AX131" s="12">
        <f>IFERROR(VLOOKUP(AW131,'CRUCE RIESGOS'!$C$9:$D$50,2,FALSE),"")</f>
        <v/>
      </c>
      <c r="AY131" s="12" t="n">
        <v>20.6100000000002</v>
      </c>
      <c r="AZ131" s="12">
        <f>IFERROR(VLOOKUP(AY131,'CRUCE RIESGOS'!$C$9:$D$50,2,FALSE),"")</f>
        <v/>
      </c>
      <c r="BA131" s="12" t="n">
        <v>21.6100000000002</v>
      </c>
      <c r="BB131" s="12">
        <f>IFERROR(VLOOKUP(BA131,'CRUCE RIESGOS'!$C$9:$D$50,2,FALSE),"")</f>
        <v/>
      </c>
      <c r="BC131" s="12" t="n">
        <v>22.6100000000002</v>
      </c>
      <c r="BD131" s="12">
        <f>IFERROR(VLOOKUP(BC131,'CRUCE RIESGOS'!$C$9:$D$50,2,FALSE),"")</f>
        <v/>
      </c>
      <c r="BE131" s="12" t="n">
        <v>23.6100000000002</v>
      </c>
      <c r="BF131" s="12">
        <f>IFERROR(VLOOKUP(BE131,'CRUCE RIESGOS'!$C$9:$D$50,2,FALSE),"")</f>
        <v/>
      </c>
      <c r="BG131" s="12" t="n">
        <v>24.6100000000002</v>
      </c>
      <c r="BH131" s="12">
        <f>IFERROR(VLOOKUP(BG131,'CRUCE RIESGOS'!$C$9:$D$50,2,FALSE),"")</f>
        <v/>
      </c>
      <c r="BI131" s="12" t="n">
        <v>25.6100000000002</v>
      </c>
      <c r="BJ131" s="12">
        <f>IFERROR(VLOOKUP(BI131,'CRUCE RIESGOS'!$C$9:$D$50,2,FALSE),"")</f>
        <v/>
      </c>
    </row>
    <row r="132">
      <c r="N132" s="12">
        <f>IF(N133&lt;&gt;""," -R","")</f>
        <v/>
      </c>
      <c r="P132" s="12">
        <f>IF(P133&lt;&gt;""," -R","")</f>
        <v/>
      </c>
      <c r="R132" s="12">
        <f>IF(R133&lt;&gt;""," -R","")</f>
        <v/>
      </c>
      <c r="T132" s="12">
        <f>IF(T133&lt;&gt;""," -R","")</f>
        <v/>
      </c>
      <c r="V132" s="12">
        <f>IF(V133&lt;&gt;""," -R","")</f>
        <v/>
      </c>
      <c r="X132" s="12">
        <f>IF(X133&lt;&gt;""," -R","")</f>
        <v/>
      </c>
      <c r="Z132" s="12">
        <f>IF(Z133&lt;&gt;""," -R","")</f>
        <v/>
      </c>
      <c r="AB132" s="12">
        <f>IF(AB133&lt;&gt;""," -R","")</f>
        <v/>
      </c>
      <c r="AD132" s="12">
        <f>IF(AD133&lt;&gt;""," -R","")</f>
        <v/>
      </c>
      <c r="AF132" s="12">
        <f>IF(AF133&lt;&gt;""," -R","")</f>
        <v/>
      </c>
      <c r="AH132" s="12">
        <f>IF(AH133&lt;&gt;""," -R","")</f>
        <v/>
      </c>
      <c r="AJ132" s="12">
        <f>IF(AJ133&lt;&gt;""," -R","")</f>
        <v/>
      </c>
      <c r="AL132" s="12">
        <f>IF(AL133&lt;&gt;""," -R","")</f>
        <v/>
      </c>
      <c r="AN132" s="12">
        <f>IF(AN133&lt;&gt;""," -R","")</f>
        <v/>
      </c>
      <c r="AP132" s="12">
        <f>IF(AP133&lt;&gt;""," -R","")</f>
        <v/>
      </c>
      <c r="AR132" s="12">
        <f>IF(AR133&lt;&gt;""," -R","")</f>
        <v/>
      </c>
      <c r="AT132" s="12">
        <f>IF(AT133&lt;&gt;""," -R","")</f>
        <v/>
      </c>
      <c r="AV132" s="12">
        <f>IF(AV133&lt;&gt;""," -R","")</f>
        <v/>
      </c>
      <c r="AX132" s="12">
        <f>IF(AX133&lt;&gt;""," -R","")</f>
        <v/>
      </c>
      <c r="AZ132" s="12">
        <f>IF(AZ133&lt;&gt;""," -R","")</f>
        <v/>
      </c>
      <c r="BB132" s="12">
        <f>IF(BB133&lt;&gt;""," -R","")</f>
        <v/>
      </c>
      <c r="BD132" s="12">
        <f>IF(BD133&lt;&gt;""," -R","")</f>
        <v/>
      </c>
      <c r="BF132" s="12">
        <f>IF(BF133&lt;&gt;""," -R","")</f>
        <v/>
      </c>
      <c r="BH132" s="12">
        <f>IF(BH133&lt;&gt;""," -R","")</f>
        <v/>
      </c>
      <c r="BJ132" s="12">
        <f>IF(BJ133&lt;&gt;""," -R","")</f>
        <v/>
      </c>
    </row>
    <row r="133">
      <c r="M133" s="12" t="n">
        <v>1.62</v>
      </c>
      <c r="N133" s="12">
        <f>IFERROR(VLOOKUP(M133,'CRUCE RIESGOS'!$C$9:$D$50,2,FALSE),"")</f>
        <v/>
      </c>
      <c r="O133" s="12" t="n">
        <v>2.62000000000001</v>
      </c>
      <c r="P133" s="12">
        <f>IFERROR(VLOOKUP(O133,'CRUCE RIESGOS'!$C$9:$D$50,2,FALSE),"")</f>
        <v/>
      </c>
      <c r="Q133" s="12" t="n">
        <v>3.62000000000002</v>
      </c>
      <c r="R133" s="12">
        <f>IFERROR(VLOOKUP(Q133,'CRUCE RIESGOS'!$C$9:$D$50,2,FALSE),"")</f>
        <v/>
      </c>
      <c r="S133" s="12" t="n">
        <v>4.62000000000003</v>
      </c>
      <c r="T133" s="12">
        <f>IFERROR(VLOOKUP(S133,'CRUCE RIESGOS'!$C$9:$D$50,2,FALSE),"")</f>
        <v/>
      </c>
      <c r="U133" s="12" t="n">
        <v>5.62000000000004</v>
      </c>
      <c r="V133" s="12">
        <f>IFERROR(VLOOKUP(U133,'CRUCE RIESGOS'!$C$9:$D$50,2,FALSE),"")</f>
        <v/>
      </c>
      <c r="W133" s="12" t="n">
        <v>6.62000000000005</v>
      </c>
      <c r="X133" s="12">
        <f>IFERROR(VLOOKUP(W133,'CRUCE RIESGOS'!$C$9:$D$50,2,FALSE),"")</f>
        <v/>
      </c>
      <c r="Y133" s="12" t="n">
        <v>7.62000000000006</v>
      </c>
      <c r="Z133" s="12">
        <f>IFERROR(VLOOKUP(Y133,'CRUCE RIESGOS'!$C$9:$D$50,2,FALSE),"")</f>
        <v/>
      </c>
      <c r="AA133" s="12" t="n">
        <v>8.62000000000007</v>
      </c>
      <c r="AB133" s="12">
        <f>IFERROR(VLOOKUP(AA133,'CRUCE RIESGOS'!$C$9:$D$50,2,FALSE),"")</f>
        <v/>
      </c>
      <c r="AC133" s="12" t="n">
        <v>9.620000000000079</v>
      </c>
      <c r="AD133" s="12">
        <f>IFERROR(VLOOKUP(AC133,'CRUCE RIESGOS'!$C$9:$D$50,2,FALSE),"")</f>
        <v/>
      </c>
      <c r="AE133" s="12" t="n">
        <v>10.6200000000001</v>
      </c>
      <c r="AF133" s="12">
        <f>IFERROR(VLOOKUP(AE133,'CRUCE RIESGOS'!$C$9:$D$50,2,FALSE),"")</f>
        <v/>
      </c>
      <c r="AG133" s="12" t="n">
        <v>11.6200000000001</v>
      </c>
      <c r="AH133" s="12">
        <f>IFERROR(VLOOKUP(AG133,'CRUCE RIESGOS'!$C$9:$D$50,2,FALSE),"")</f>
        <v/>
      </c>
      <c r="AI133" s="12" t="n">
        <v>12.6200000000001</v>
      </c>
      <c r="AJ133" s="12">
        <f>IFERROR(VLOOKUP(AI133,'CRUCE RIESGOS'!$C$9:$D$50,2,FALSE),"")</f>
        <v/>
      </c>
      <c r="AK133" s="12" t="n">
        <v>13.6200000000001</v>
      </c>
      <c r="AL133" s="12">
        <f>IFERROR(VLOOKUP(AK133,'CRUCE RIESGOS'!$C$9:$D$50,2,FALSE),"")</f>
        <v/>
      </c>
      <c r="AM133" s="12" t="n">
        <v>14.6200000000001</v>
      </c>
      <c r="AN133" s="12">
        <f>IFERROR(VLOOKUP(AM133,'CRUCE RIESGOS'!$C$9:$D$50,2,FALSE),"")</f>
        <v/>
      </c>
      <c r="AO133" s="12" t="n">
        <v>15.6200000000001</v>
      </c>
      <c r="AP133" s="12">
        <f>IFERROR(VLOOKUP(AO133,'CRUCE RIESGOS'!$C$9:$D$50,2,FALSE),"")</f>
        <v/>
      </c>
      <c r="AQ133" s="12" t="n">
        <v>16.6200000000001</v>
      </c>
      <c r="AR133" s="12">
        <f>IFERROR(VLOOKUP(AQ133,'CRUCE RIESGOS'!$C$9:$D$50,2,FALSE),"")</f>
        <v/>
      </c>
      <c r="AS133" s="12" t="n">
        <v>17.6200000000002</v>
      </c>
      <c r="AT133" s="12">
        <f>IFERROR(VLOOKUP(AS133,'CRUCE RIESGOS'!$C$9:$D$50,2,FALSE),"")</f>
        <v/>
      </c>
      <c r="AU133" s="12" t="n">
        <v>18.6200000000002</v>
      </c>
      <c r="AV133" s="12">
        <f>IFERROR(VLOOKUP(AU133,'CRUCE RIESGOS'!$C$9:$D$50,2,FALSE),"")</f>
        <v/>
      </c>
      <c r="AW133" s="12" t="n">
        <v>19.6200000000002</v>
      </c>
      <c r="AX133" s="12">
        <f>IFERROR(VLOOKUP(AW133,'CRUCE RIESGOS'!$C$9:$D$50,2,FALSE),"")</f>
        <v/>
      </c>
      <c r="AY133" s="12" t="n">
        <v>20.6200000000002</v>
      </c>
      <c r="AZ133" s="12">
        <f>IFERROR(VLOOKUP(AY133,'CRUCE RIESGOS'!$C$9:$D$50,2,FALSE),"")</f>
        <v/>
      </c>
      <c r="BA133" s="12" t="n">
        <v>21.6200000000002</v>
      </c>
      <c r="BB133" s="12">
        <f>IFERROR(VLOOKUP(BA133,'CRUCE RIESGOS'!$C$9:$D$50,2,FALSE),"")</f>
        <v/>
      </c>
      <c r="BC133" s="12" t="n">
        <v>22.6200000000002</v>
      </c>
      <c r="BD133" s="12">
        <f>IFERROR(VLOOKUP(BC133,'CRUCE RIESGOS'!$C$9:$D$50,2,FALSE),"")</f>
        <v/>
      </c>
      <c r="BE133" s="12" t="n">
        <v>23.6200000000002</v>
      </c>
      <c r="BF133" s="12">
        <f>IFERROR(VLOOKUP(BE133,'CRUCE RIESGOS'!$C$9:$D$50,2,FALSE),"")</f>
        <v/>
      </c>
      <c r="BG133" s="12" t="n">
        <v>24.6200000000002</v>
      </c>
      <c r="BH133" s="12">
        <f>IFERROR(VLOOKUP(BG133,'CRUCE RIESGOS'!$C$9:$D$50,2,FALSE),"")</f>
        <v/>
      </c>
      <c r="BI133" s="12" t="n">
        <v>25.6200000000002</v>
      </c>
      <c r="BJ133" s="12">
        <f>IFERROR(VLOOKUP(BI133,'CRUCE RIESGOS'!$C$9:$D$50,2,FALSE),"")</f>
        <v/>
      </c>
    </row>
    <row r="134">
      <c r="N134" s="12">
        <f>IF(N135&lt;&gt;""," -R","")</f>
        <v/>
      </c>
      <c r="P134" s="12">
        <f>IF(P135&lt;&gt;""," -R","")</f>
        <v/>
      </c>
      <c r="R134" s="12">
        <f>IF(R135&lt;&gt;""," -R","")</f>
        <v/>
      </c>
      <c r="T134" s="12">
        <f>IF(T135&lt;&gt;""," -R","")</f>
        <v/>
      </c>
      <c r="V134" s="12">
        <f>IF(V135&lt;&gt;""," -R","")</f>
        <v/>
      </c>
      <c r="X134" s="12">
        <f>IF(X135&lt;&gt;""," -R","")</f>
        <v/>
      </c>
      <c r="Z134" s="12">
        <f>IF(Z135&lt;&gt;""," -R","")</f>
        <v/>
      </c>
      <c r="AB134" s="12">
        <f>IF(AB135&lt;&gt;""," -R","")</f>
        <v/>
      </c>
      <c r="AD134" s="12">
        <f>IF(AD135&lt;&gt;""," -R","")</f>
        <v/>
      </c>
      <c r="AF134" s="12">
        <f>IF(AF135&lt;&gt;""," -R","")</f>
        <v/>
      </c>
      <c r="AH134" s="12">
        <f>IF(AH135&lt;&gt;""," -R","")</f>
        <v/>
      </c>
      <c r="AJ134" s="12">
        <f>IF(AJ135&lt;&gt;""," -R","")</f>
        <v/>
      </c>
      <c r="AL134" s="12">
        <f>IF(AL135&lt;&gt;""," -R","")</f>
        <v/>
      </c>
      <c r="AN134" s="12">
        <f>IF(AN135&lt;&gt;""," -R","")</f>
        <v/>
      </c>
      <c r="AP134" s="12">
        <f>IF(AP135&lt;&gt;""," -R","")</f>
        <v/>
      </c>
      <c r="AR134" s="12">
        <f>IF(AR135&lt;&gt;""," -R","")</f>
        <v/>
      </c>
      <c r="AT134" s="12">
        <f>IF(AT135&lt;&gt;""," -R","")</f>
        <v/>
      </c>
      <c r="AV134" s="12">
        <f>IF(AV135&lt;&gt;""," -R","")</f>
        <v/>
      </c>
      <c r="AX134" s="12">
        <f>IF(AX135&lt;&gt;""," -R","")</f>
        <v/>
      </c>
      <c r="AZ134" s="12">
        <f>IF(AZ135&lt;&gt;""," -R","")</f>
        <v/>
      </c>
      <c r="BB134" s="12">
        <f>IF(BB135&lt;&gt;""," -R","")</f>
        <v/>
      </c>
      <c r="BD134" s="12">
        <f>IF(BD135&lt;&gt;""," -R","")</f>
        <v/>
      </c>
      <c r="BF134" s="12">
        <f>IF(BF135&lt;&gt;""," -R","")</f>
        <v/>
      </c>
      <c r="BH134" s="12">
        <f>IF(BH135&lt;&gt;""," -R","")</f>
        <v/>
      </c>
      <c r="BJ134" s="12">
        <f>IF(BJ135&lt;&gt;""," -R","")</f>
        <v/>
      </c>
    </row>
    <row r="135">
      <c r="M135" s="12" t="n">
        <v>1.63</v>
      </c>
      <c r="N135" s="12">
        <f>IFERROR(VLOOKUP(M135,'CRUCE RIESGOS'!$C$9:$D$50,2,FALSE),"")</f>
        <v/>
      </c>
      <c r="O135" s="12" t="n">
        <v>2.63000000000001</v>
      </c>
      <c r="P135" s="12">
        <f>IFERROR(VLOOKUP(O135,'CRUCE RIESGOS'!$C$9:$D$50,2,FALSE),"")</f>
        <v/>
      </c>
      <c r="Q135" s="12" t="n">
        <v>3.63000000000002</v>
      </c>
      <c r="R135" s="12">
        <f>IFERROR(VLOOKUP(Q135,'CRUCE RIESGOS'!$C$9:$D$50,2,FALSE),"")</f>
        <v/>
      </c>
      <c r="S135" s="12" t="n">
        <v>4.63000000000003</v>
      </c>
      <c r="T135" s="12">
        <f>IFERROR(VLOOKUP(S135,'CRUCE RIESGOS'!$C$9:$D$50,2,FALSE),"")</f>
        <v/>
      </c>
      <c r="U135" s="12" t="n">
        <v>5.63000000000004</v>
      </c>
      <c r="V135" s="12">
        <f>IFERROR(VLOOKUP(U135,'CRUCE RIESGOS'!$C$9:$D$50,2,FALSE),"")</f>
        <v/>
      </c>
      <c r="W135" s="12" t="n">
        <v>6.63000000000005</v>
      </c>
      <c r="X135" s="12">
        <f>IFERROR(VLOOKUP(W135,'CRUCE RIESGOS'!$C$9:$D$50,2,FALSE),"")</f>
        <v/>
      </c>
      <c r="Y135" s="12" t="n">
        <v>7.63000000000006</v>
      </c>
      <c r="Z135" s="12">
        <f>IFERROR(VLOOKUP(Y135,'CRUCE RIESGOS'!$C$9:$D$50,2,FALSE),"")</f>
        <v/>
      </c>
      <c r="AA135" s="12" t="n">
        <v>8.63000000000007</v>
      </c>
      <c r="AB135" s="12">
        <f>IFERROR(VLOOKUP(AA135,'CRUCE RIESGOS'!$C$9:$D$50,2,FALSE),"")</f>
        <v/>
      </c>
      <c r="AC135" s="12" t="n">
        <v>9.630000000000081</v>
      </c>
      <c r="AD135" s="12">
        <f>IFERROR(VLOOKUP(AC135,'CRUCE RIESGOS'!$C$9:$D$50,2,FALSE),"")</f>
        <v/>
      </c>
      <c r="AE135" s="12" t="n">
        <v>10.6300000000001</v>
      </c>
      <c r="AF135" s="12">
        <f>IFERROR(VLOOKUP(AE135,'CRUCE RIESGOS'!$C$9:$D$50,2,FALSE),"")</f>
        <v/>
      </c>
      <c r="AG135" s="12" t="n">
        <v>11.6300000000001</v>
      </c>
      <c r="AH135" s="12">
        <f>IFERROR(VLOOKUP(AG135,'CRUCE RIESGOS'!$C$9:$D$50,2,FALSE),"")</f>
        <v/>
      </c>
      <c r="AI135" s="12" t="n">
        <v>12.6300000000001</v>
      </c>
      <c r="AJ135" s="12">
        <f>IFERROR(VLOOKUP(AI135,'CRUCE RIESGOS'!$C$9:$D$50,2,FALSE),"")</f>
        <v/>
      </c>
      <c r="AK135" s="12" t="n">
        <v>13.6300000000001</v>
      </c>
      <c r="AL135" s="12">
        <f>IFERROR(VLOOKUP(AK135,'CRUCE RIESGOS'!$C$9:$D$50,2,FALSE),"")</f>
        <v/>
      </c>
      <c r="AM135" s="12" t="n">
        <v>14.6300000000001</v>
      </c>
      <c r="AN135" s="12">
        <f>IFERROR(VLOOKUP(AM135,'CRUCE RIESGOS'!$C$9:$D$50,2,FALSE),"")</f>
        <v/>
      </c>
      <c r="AO135" s="12" t="n">
        <v>15.6300000000001</v>
      </c>
      <c r="AP135" s="12">
        <f>IFERROR(VLOOKUP(AO135,'CRUCE RIESGOS'!$C$9:$D$50,2,FALSE),"")</f>
        <v/>
      </c>
      <c r="AQ135" s="12" t="n">
        <v>16.6300000000002</v>
      </c>
      <c r="AR135" s="12">
        <f>IFERROR(VLOOKUP(AQ135,'CRUCE RIESGOS'!$C$9:$D$50,2,FALSE),"")</f>
        <v/>
      </c>
      <c r="AS135" s="12" t="n">
        <v>17.6300000000002</v>
      </c>
      <c r="AT135" s="12">
        <f>IFERROR(VLOOKUP(AS135,'CRUCE RIESGOS'!$C$9:$D$50,2,FALSE),"")</f>
        <v/>
      </c>
      <c r="AU135" s="12" t="n">
        <v>18.6300000000002</v>
      </c>
      <c r="AV135" s="12">
        <f>IFERROR(VLOOKUP(AU135,'CRUCE RIESGOS'!$C$9:$D$50,2,FALSE),"")</f>
        <v/>
      </c>
      <c r="AW135" s="12" t="n">
        <v>19.6300000000002</v>
      </c>
      <c r="AX135" s="12">
        <f>IFERROR(VLOOKUP(AW135,'CRUCE RIESGOS'!$C$9:$D$50,2,FALSE),"")</f>
        <v/>
      </c>
      <c r="AY135" s="12" t="n">
        <v>20.6300000000002</v>
      </c>
      <c r="AZ135" s="12">
        <f>IFERROR(VLOOKUP(AY135,'CRUCE RIESGOS'!$C$9:$D$50,2,FALSE),"")</f>
        <v/>
      </c>
      <c r="BA135" s="12" t="n">
        <v>21.6300000000002</v>
      </c>
      <c r="BB135" s="12">
        <f>IFERROR(VLOOKUP(BA135,'CRUCE RIESGOS'!$C$9:$D$50,2,FALSE),"")</f>
        <v/>
      </c>
      <c r="BC135" s="12" t="n">
        <v>22.6300000000002</v>
      </c>
      <c r="BD135" s="12">
        <f>IFERROR(VLOOKUP(BC135,'CRUCE RIESGOS'!$C$9:$D$50,2,FALSE),"")</f>
        <v/>
      </c>
      <c r="BE135" s="12" t="n">
        <v>23.6300000000002</v>
      </c>
      <c r="BF135" s="12">
        <f>IFERROR(VLOOKUP(BE135,'CRUCE RIESGOS'!$C$9:$D$50,2,FALSE),"")</f>
        <v/>
      </c>
      <c r="BG135" s="12" t="n">
        <v>24.6300000000002</v>
      </c>
      <c r="BH135" s="12">
        <f>IFERROR(VLOOKUP(BG135,'CRUCE RIESGOS'!$C$9:$D$50,2,FALSE),"")</f>
        <v/>
      </c>
      <c r="BI135" s="12" t="n">
        <v>25.6300000000002</v>
      </c>
      <c r="BJ135" s="12">
        <f>IFERROR(VLOOKUP(BI135,'CRUCE RIESGOS'!$C$9:$D$50,2,FALSE),"")</f>
        <v/>
      </c>
    </row>
    <row r="136">
      <c r="N136" s="12">
        <f>IF(N137&lt;&gt;""," -R","")</f>
        <v/>
      </c>
      <c r="P136" s="12">
        <f>IF(P137&lt;&gt;""," -R","")</f>
        <v/>
      </c>
      <c r="R136" s="12">
        <f>IF(R137&lt;&gt;""," -R","")</f>
        <v/>
      </c>
      <c r="T136" s="12">
        <f>IF(T137&lt;&gt;""," -R","")</f>
        <v/>
      </c>
      <c r="V136" s="12">
        <f>IF(V137&lt;&gt;""," -R","")</f>
        <v/>
      </c>
      <c r="X136" s="12">
        <f>IF(X137&lt;&gt;""," -R","")</f>
        <v/>
      </c>
      <c r="Z136" s="12">
        <f>IF(Z137&lt;&gt;""," -R","")</f>
        <v/>
      </c>
      <c r="AB136" s="12">
        <f>IF(AB137&lt;&gt;""," -R","")</f>
        <v/>
      </c>
      <c r="AD136" s="12">
        <f>IF(AD137&lt;&gt;""," -R","")</f>
        <v/>
      </c>
      <c r="AF136" s="12">
        <f>IF(AF137&lt;&gt;""," -R","")</f>
        <v/>
      </c>
      <c r="AH136" s="12">
        <f>IF(AH137&lt;&gt;""," -R","")</f>
        <v/>
      </c>
      <c r="AJ136" s="12">
        <f>IF(AJ137&lt;&gt;""," -R","")</f>
        <v/>
      </c>
      <c r="AL136" s="12">
        <f>IF(AL137&lt;&gt;""," -R","")</f>
        <v/>
      </c>
      <c r="AN136" s="12">
        <f>IF(AN137&lt;&gt;""," -R","")</f>
        <v/>
      </c>
      <c r="AP136" s="12">
        <f>IF(AP137&lt;&gt;""," -R","")</f>
        <v/>
      </c>
      <c r="AR136" s="12">
        <f>IF(AR137&lt;&gt;""," -R","")</f>
        <v/>
      </c>
      <c r="AT136" s="12">
        <f>IF(AT137&lt;&gt;""," -R","")</f>
        <v/>
      </c>
      <c r="AV136" s="12">
        <f>IF(AV137&lt;&gt;""," -R","")</f>
        <v/>
      </c>
      <c r="AX136" s="12">
        <f>IF(AX137&lt;&gt;""," -R","")</f>
        <v/>
      </c>
      <c r="AZ136" s="12">
        <f>IF(AZ137&lt;&gt;""," -R","")</f>
        <v/>
      </c>
      <c r="BB136" s="12">
        <f>IF(BB137&lt;&gt;""," -R","")</f>
        <v/>
      </c>
      <c r="BD136" s="12">
        <f>IF(BD137&lt;&gt;""," -R","")</f>
        <v/>
      </c>
      <c r="BF136" s="12">
        <f>IF(BF137&lt;&gt;""," -R","")</f>
        <v/>
      </c>
      <c r="BH136" s="12">
        <f>IF(BH137&lt;&gt;""," -R","")</f>
        <v/>
      </c>
      <c r="BJ136" s="12">
        <f>IF(BJ137&lt;&gt;""," -R","")</f>
        <v/>
      </c>
    </row>
    <row r="137">
      <c r="M137" s="12" t="n">
        <v>1.64</v>
      </c>
      <c r="N137" s="12">
        <f>IFERROR(VLOOKUP(M137,'CRUCE RIESGOS'!$C$9:$D$50,2,FALSE),"")</f>
        <v/>
      </c>
      <c r="O137" s="12" t="n">
        <v>2.64000000000001</v>
      </c>
      <c r="P137" s="12">
        <f>IFERROR(VLOOKUP(O137,'CRUCE RIESGOS'!$C$9:$D$50,2,FALSE),"")</f>
        <v/>
      </c>
      <c r="Q137" s="12" t="n">
        <v>3.64000000000002</v>
      </c>
      <c r="R137" s="12">
        <f>IFERROR(VLOOKUP(Q137,'CRUCE RIESGOS'!$C$9:$D$50,2,FALSE),"")</f>
        <v/>
      </c>
      <c r="S137" s="12" t="n">
        <v>4.64000000000003</v>
      </c>
      <c r="T137" s="12">
        <f>IFERROR(VLOOKUP(S137,'CRUCE RIESGOS'!$C$9:$D$50,2,FALSE),"")</f>
        <v/>
      </c>
      <c r="U137" s="12" t="n">
        <v>5.64000000000004</v>
      </c>
      <c r="V137" s="12">
        <f>IFERROR(VLOOKUP(U137,'CRUCE RIESGOS'!$C$9:$D$50,2,FALSE),"")</f>
        <v/>
      </c>
      <c r="W137" s="12" t="n">
        <v>6.64000000000005</v>
      </c>
      <c r="X137" s="12">
        <f>IFERROR(VLOOKUP(W137,'CRUCE RIESGOS'!$C$9:$D$50,2,FALSE),"")</f>
        <v/>
      </c>
      <c r="Y137" s="12" t="n">
        <v>7.64000000000006</v>
      </c>
      <c r="Z137" s="12">
        <f>IFERROR(VLOOKUP(Y137,'CRUCE RIESGOS'!$C$9:$D$50,2,FALSE),"")</f>
        <v/>
      </c>
      <c r="AA137" s="12" t="n">
        <v>8.64000000000007</v>
      </c>
      <c r="AB137" s="12">
        <f>IFERROR(VLOOKUP(AA137,'CRUCE RIESGOS'!$C$9:$D$50,2,FALSE),"")</f>
        <v/>
      </c>
      <c r="AC137" s="12" t="n">
        <v>9.640000000000081</v>
      </c>
      <c r="AD137" s="12">
        <f>IFERROR(VLOOKUP(AC137,'CRUCE RIESGOS'!$C$9:$D$50,2,FALSE),"")</f>
        <v/>
      </c>
      <c r="AE137" s="12" t="n">
        <v>10.6400000000001</v>
      </c>
      <c r="AF137" s="12">
        <f>IFERROR(VLOOKUP(AE137,'CRUCE RIESGOS'!$C$9:$D$50,2,FALSE),"")</f>
        <v/>
      </c>
      <c r="AG137" s="12" t="n">
        <v>11.6400000000001</v>
      </c>
      <c r="AH137" s="12">
        <f>IFERROR(VLOOKUP(AG137,'CRUCE RIESGOS'!$C$9:$D$50,2,FALSE),"")</f>
        <v/>
      </c>
      <c r="AI137" s="12" t="n">
        <v>12.6400000000001</v>
      </c>
      <c r="AJ137" s="12">
        <f>IFERROR(VLOOKUP(AI137,'CRUCE RIESGOS'!$C$9:$D$50,2,FALSE),"")</f>
        <v/>
      </c>
      <c r="AK137" s="12" t="n">
        <v>13.6400000000001</v>
      </c>
      <c r="AL137" s="12">
        <f>IFERROR(VLOOKUP(AK137,'CRUCE RIESGOS'!$C$9:$D$50,2,FALSE),"")</f>
        <v/>
      </c>
      <c r="AM137" s="12" t="n">
        <v>14.6400000000001</v>
      </c>
      <c r="AN137" s="12">
        <f>IFERROR(VLOOKUP(AM137,'CRUCE RIESGOS'!$C$9:$D$50,2,FALSE),"")</f>
        <v/>
      </c>
      <c r="AO137" s="12" t="n">
        <v>15.6400000000001</v>
      </c>
      <c r="AP137" s="12">
        <f>IFERROR(VLOOKUP(AO137,'CRUCE RIESGOS'!$C$9:$D$50,2,FALSE),"")</f>
        <v/>
      </c>
      <c r="AQ137" s="12" t="n">
        <v>16.6400000000001</v>
      </c>
      <c r="AR137" s="12">
        <f>IFERROR(VLOOKUP(AQ137,'CRUCE RIESGOS'!$C$9:$D$50,2,FALSE),"")</f>
        <v/>
      </c>
      <c r="AS137" s="12" t="n">
        <v>17.6400000000002</v>
      </c>
      <c r="AT137" s="12">
        <f>IFERROR(VLOOKUP(AS137,'CRUCE RIESGOS'!$C$9:$D$50,2,FALSE),"")</f>
        <v/>
      </c>
      <c r="AU137" s="12" t="n">
        <v>18.6400000000002</v>
      </c>
      <c r="AV137" s="12">
        <f>IFERROR(VLOOKUP(AU137,'CRUCE RIESGOS'!$C$9:$D$50,2,FALSE),"")</f>
        <v/>
      </c>
      <c r="AW137" s="12" t="n">
        <v>19.6400000000002</v>
      </c>
      <c r="AX137" s="12">
        <f>IFERROR(VLOOKUP(AW137,'CRUCE RIESGOS'!$C$9:$D$50,2,FALSE),"")</f>
        <v/>
      </c>
      <c r="AY137" s="12" t="n">
        <v>20.6400000000002</v>
      </c>
      <c r="AZ137" s="12">
        <f>IFERROR(VLOOKUP(AY137,'CRUCE RIESGOS'!$C$9:$D$50,2,FALSE),"")</f>
        <v/>
      </c>
      <c r="BA137" s="12" t="n">
        <v>21.6400000000002</v>
      </c>
      <c r="BB137" s="12">
        <f>IFERROR(VLOOKUP(BA137,'CRUCE RIESGOS'!$C$9:$D$50,2,FALSE),"")</f>
        <v/>
      </c>
      <c r="BC137" s="12" t="n">
        <v>22.6400000000002</v>
      </c>
      <c r="BD137" s="12">
        <f>IFERROR(VLOOKUP(BC137,'CRUCE RIESGOS'!$C$9:$D$50,2,FALSE),"")</f>
        <v/>
      </c>
      <c r="BE137" s="12" t="n">
        <v>23.6400000000002</v>
      </c>
      <c r="BF137" s="12">
        <f>IFERROR(VLOOKUP(BE137,'CRUCE RIESGOS'!$C$9:$D$50,2,FALSE),"")</f>
        <v/>
      </c>
      <c r="BG137" s="12" t="n">
        <v>24.6400000000002</v>
      </c>
      <c r="BH137" s="12">
        <f>IFERROR(VLOOKUP(BG137,'CRUCE RIESGOS'!$C$9:$D$50,2,FALSE),"")</f>
        <v/>
      </c>
      <c r="BI137" s="12" t="n">
        <v>25.6400000000002</v>
      </c>
      <c r="BJ137" s="12">
        <f>IFERROR(VLOOKUP(BI137,'CRUCE RIESGOS'!$C$9:$D$50,2,FALSE),"")</f>
        <v/>
      </c>
    </row>
    <row r="138">
      <c r="N138" s="12">
        <f>IF(N139&lt;&gt;""," -R","")</f>
        <v/>
      </c>
      <c r="P138" s="12">
        <f>IF(P139&lt;&gt;""," -R","")</f>
        <v/>
      </c>
      <c r="R138" s="12">
        <f>IF(R139&lt;&gt;""," -R","")</f>
        <v/>
      </c>
      <c r="T138" s="12">
        <f>IF(T139&lt;&gt;""," -R","")</f>
        <v/>
      </c>
      <c r="V138" s="12">
        <f>IF(V139&lt;&gt;""," -R","")</f>
        <v/>
      </c>
      <c r="X138" s="12">
        <f>IF(X139&lt;&gt;""," -R","")</f>
        <v/>
      </c>
      <c r="Z138" s="12">
        <f>IF(Z139&lt;&gt;""," -R","")</f>
        <v/>
      </c>
      <c r="AB138" s="12">
        <f>IF(AB139&lt;&gt;""," -R","")</f>
        <v/>
      </c>
      <c r="AD138" s="12">
        <f>IF(AD139&lt;&gt;""," -R","")</f>
        <v/>
      </c>
      <c r="AF138" s="12">
        <f>IF(AF139&lt;&gt;""," -R","")</f>
        <v/>
      </c>
      <c r="AH138" s="12">
        <f>IF(AH139&lt;&gt;""," -R","")</f>
        <v/>
      </c>
      <c r="AJ138" s="12">
        <f>IF(AJ139&lt;&gt;""," -R","")</f>
        <v/>
      </c>
      <c r="AL138" s="12">
        <f>IF(AL139&lt;&gt;""," -R","")</f>
        <v/>
      </c>
      <c r="AN138" s="12">
        <f>IF(AN139&lt;&gt;""," -R","")</f>
        <v/>
      </c>
      <c r="AP138" s="12">
        <f>IF(AP139&lt;&gt;""," -R","")</f>
        <v/>
      </c>
      <c r="AR138" s="12">
        <f>IF(AR139&lt;&gt;""," -R","")</f>
        <v/>
      </c>
      <c r="AT138" s="12">
        <f>IF(AT139&lt;&gt;""," -R","")</f>
        <v/>
      </c>
      <c r="AV138" s="12">
        <f>IF(AV139&lt;&gt;""," -R","")</f>
        <v/>
      </c>
      <c r="AX138" s="12">
        <f>IF(AX139&lt;&gt;""," -R","")</f>
        <v/>
      </c>
      <c r="AZ138" s="12">
        <f>IF(AZ139&lt;&gt;""," -R","")</f>
        <v/>
      </c>
      <c r="BB138" s="12">
        <f>IF(BB139&lt;&gt;""," -R","")</f>
        <v/>
      </c>
      <c r="BD138" s="12">
        <f>IF(BD139&lt;&gt;""," -R","")</f>
        <v/>
      </c>
      <c r="BF138" s="12">
        <f>IF(BF139&lt;&gt;""," -R","")</f>
        <v/>
      </c>
      <c r="BH138" s="12">
        <f>IF(BH139&lt;&gt;""," -R","")</f>
        <v/>
      </c>
      <c r="BJ138" s="12">
        <f>IF(BJ139&lt;&gt;""," -R","")</f>
        <v/>
      </c>
    </row>
    <row r="139">
      <c r="M139" s="12" t="n">
        <v>1.65</v>
      </c>
      <c r="N139" s="12">
        <f>IFERROR(VLOOKUP(M139,'CRUCE RIESGOS'!$C$9:$D$50,2,FALSE),"")</f>
        <v/>
      </c>
      <c r="O139" s="12" t="n">
        <v>2.65000000000001</v>
      </c>
      <c r="P139" s="12">
        <f>IFERROR(VLOOKUP(O139,'CRUCE RIESGOS'!$C$9:$D$50,2,FALSE),"")</f>
        <v/>
      </c>
      <c r="Q139" s="12" t="n">
        <v>3.65000000000002</v>
      </c>
      <c r="R139" s="12">
        <f>IFERROR(VLOOKUP(Q139,'CRUCE RIESGOS'!$C$9:$D$50,2,FALSE),"")</f>
        <v/>
      </c>
      <c r="S139" s="12" t="n">
        <v>4.65000000000003</v>
      </c>
      <c r="T139" s="12">
        <f>IFERROR(VLOOKUP(S139,'CRUCE RIESGOS'!$C$9:$D$50,2,FALSE),"")</f>
        <v/>
      </c>
      <c r="U139" s="12" t="n">
        <v>5.65000000000004</v>
      </c>
      <c r="V139" s="12">
        <f>IFERROR(VLOOKUP(U139,'CRUCE RIESGOS'!$C$9:$D$50,2,FALSE),"")</f>
        <v/>
      </c>
      <c r="W139" s="12" t="n">
        <v>6.65000000000005</v>
      </c>
      <c r="X139" s="12">
        <f>IFERROR(VLOOKUP(W139,'CRUCE RIESGOS'!$C$9:$D$50,2,FALSE),"")</f>
        <v/>
      </c>
      <c r="Y139" s="12" t="n">
        <v>7.65000000000006</v>
      </c>
      <c r="Z139" s="12">
        <f>IFERROR(VLOOKUP(Y139,'CRUCE RIESGOS'!$C$9:$D$50,2,FALSE),"")</f>
        <v/>
      </c>
      <c r="AA139" s="12" t="n">
        <v>8.65000000000007</v>
      </c>
      <c r="AB139" s="12">
        <f>IFERROR(VLOOKUP(AA139,'CRUCE RIESGOS'!$C$9:$D$50,2,FALSE),"")</f>
        <v/>
      </c>
      <c r="AC139" s="12" t="n">
        <v>9.65000000000008</v>
      </c>
      <c r="AD139" s="12">
        <f>IFERROR(VLOOKUP(AC139,'CRUCE RIESGOS'!$C$9:$D$50,2,FALSE),"")</f>
        <v/>
      </c>
      <c r="AE139" s="12" t="n">
        <v>10.6500000000001</v>
      </c>
      <c r="AF139" s="12">
        <f>IFERROR(VLOOKUP(AE139,'CRUCE RIESGOS'!$C$9:$D$50,2,FALSE),"")</f>
        <v/>
      </c>
      <c r="AG139" s="12" t="n">
        <v>11.6500000000001</v>
      </c>
      <c r="AH139" s="12">
        <f>IFERROR(VLOOKUP(AG139,'CRUCE RIESGOS'!$C$9:$D$50,2,FALSE),"")</f>
        <v/>
      </c>
      <c r="AI139" s="12" t="n">
        <v>12.6500000000001</v>
      </c>
      <c r="AJ139" s="12">
        <f>IFERROR(VLOOKUP(AI139,'CRUCE RIESGOS'!$C$9:$D$50,2,FALSE),"")</f>
        <v/>
      </c>
      <c r="AK139" s="12" t="n">
        <v>13.6500000000001</v>
      </c>
      <c r="AL139" s="12">
        <f>IFERROR(VLOOKUP(AK139,'CRUCE RIESGOS'!$C$9:$D$50,2,FALSE),"")</f>
        <v/>
      </c>
      <c r="AM139" s="12" t="n">
        <v>14.6500000000001</v>
      </c>
      <c r="AN139" s="12">
        <f>IFERROR(VLOOKUP(AM139,'CRUCE RIESGOS'!$C$9:$D$50,2,FALSE),"")</f>
        <v/>
      </c>
      <c r="AO139" s="12" t="n">
        <v>15.6500000000001</v>
      </c>
      <c r="AP139" s="12">
        <f>IFERROR(VLOOKUP(AO139,'CRUCE RIESGOS'!$C$9:$D$50,2,FALSE),"")</f>
        <v/>
      </c>
      <c r="AQ139" s="12" t="n">
        <v>16.6500000000002</v>
      </c>
      <c r="AR139" s="12">
        <f>IFERROR(VLOOKUP(AQ139,'CRUCE RIESGOS'!$C$9:$D$50,2,FALSE),"")</f>
        <v/>
      </c>
      <c r="AS139" s="12" t="n">
        <v>17.6500000000002</v>
      </c>
      <c r="AT139" s="12">
        <f>IFERROR(VLOOKUP(AS139,'CRUCE RIESGOS'!$C$9:$D$50,2,FALSE),"")</f>
        <v/>
      </c>
      <c r="AU139" s="12" t="n">
        <v>18.6500000000002</v>
      </c>
      <c r="AV139" s="12">
        <f>IFERROR(VLOOKUP(AU139,'CRUCE RIESGOS'!$C$9:$D$50,2,FALSE),"")</f>
        <v/>
      </c>
      <c r="AW139" s="12" t="n">
        <v>19.6500000000002</v>
      </c>
      <c r="AX139" s="12">
        <f>IFERROR(VLOOKUP(AW139,'CRUCE RIESGOS'!$C$9:$D$50,2,FALSE),"")</f>
        <v/>
      </c>
      <c r="AY139" s="12" t="n">
        <v>20.6500000000002</v>
      </c>
      <c r="AZ139" s="12">
        <f>IFERROR(VLOOKUP(AY139,'CRUCE RIESGOS'!$C$9:$D$50,2,FALSE),"")</f>
        <v/>
      </c>
      <c r="BA139" s="12" t="n">
        <v>21.6500000000002</v>
      </c>
      <c r="BB139" s="12">
        <f>IFERROR(VLOOKUP(BA139,'CRUCE RIESGOS'!$C$9:$D$50,2,FALSE),"")</f>
        <v/>
      </c>
      <c r="BC139" s="12" t="n">
        <v>22.6500000000002</v>
      </c>
      <c r="BD139" s="12">
        <f>IFERROR(VLOOKUP(BC139,'CRUCE RIESGOS'!$C$9:$D$50,2,FALSE),"")</f>
        <v/>
      </c>
      <c r="BE139" s="12" t="n">
        <v>23.6500000000002</v>
      </c>
      <c r="BF139" s="12">
        <f>IFERROR(VLOOKUP(BE139,'CRUCE RIESGOS'!$C$9:$D$50,2,FALSE),"")</f>
        <v/>
      </c>
      <c r="BG139" s="12" t="n">
        <v>24.6500000000002</v>
      </c>
      <c r="BH139" s="12">
        <f>IFERROR(VLOOKUP(BG139,'CRUCE RIESGOS'!$C$9:$D$50,2,FALSE),"")</f>
        <v/>
      </c>
      <c r="BI139" s="12" t="n">
        <v>25.6500000000002</v>
      </c>
      <c r="BJ139" s="12">
        <f>IFERROR(VLOOKUP(BI139,'CRUCE RIESGOS'!$C$9:$D$50,2,FALSE),"")</f>
        <v/>
      </c>
    </row>
    <row r="140">
      <c r="N140" s="12">
        <f>IF(N141&lt;&gt;""," -R","")</f>
        <v/>
      </c>
      <c r="P140" s="12">
        <f>IF(P141&lt;&gt;""," -R","")</f>
        <v/>
      </c>
      <c r="R140" s="12">
        <f>IF(R141&lt;&gt;""," -R","")</f>
        <v/>
      </c>
      <c r="T140" s="12">
        <f>IF(T141&lt;&gt;""," -R","")</f>
        <v/>
      </c>
      <c r="V140" s="12">
        <f>IF(V141&lt;&gt;""," -R","")</f>
        <v/>
      </c>
      <c r="X140" s="12">
        <f>IF(X141&lt;&gt;""," -R","")</f>
        <v/>
      </c>
      <c r="Z140" s="12">
        <f>IF(Z141&lt;&gt;""," -R","")</f>
        <v/>
      </c>
      <c r="AB140" s="12">
        <f>IF(AB141&lt;&gt;""," -R","")</f>
        <v/>
      </c>
      <c r="AD140" s="12">
        <f>IF(AD141&lt;&gt;""," -R","")</f>
        <v/>
      </c>
      <c r="AF140" s="12">
        <f>IF(AF141&lt;&gt;""," -R","")</f>
        <v/>
      </c>
      <c r="AH140" s="12">
        <f>IF(AH141&lt;&gt;""," -R","")</f>
        <v/>
      </c>
      <c r="AJ140" s="12">
        <f>IF(AJ141&lt;&gt;""," -R","")</f>
        <v/>
      </c>
      <c r="AL140" s="12">
        <f>IF(AL141&lt;&gt;""," -R","")</f>
        <v/>
      </c>
      <c r="AN140" s="12">
        <f>IF(AN141&lt;&gt;""," -R","")</f>
        <v/>
      </c>
      <c r="AP140" s="12">
        <f>IF(AP141&lt;&gt;""," -R","")</f>
        <v/>
      </c>
      <c r="AR140" s="12">
        <f>IF(AR141&lt;&gt;""," -R","")</f>
        <v/>
      </c>
      <c r="AT140" s="12">
        <f>IF(AT141&lt;&gt;""," -R","")</f>
        <v/>
      </c>
      <c r="AV140" s="12">
        <f>IF(AV141&lt;&gt;""," -R","")</f>
        <v/>
      </c>
      <c r="AX140" s="12">
        <f>IF(AX141&lt;&gt;""," -R","")</f>
        <v/>
      </c>
      <c r="AZ140" s="12">
        <f>IF(AZ141&lt;&gt;""," -R","")</f>
        <v/>
      </c>
      <c r="BB140" s="12">
        <f>IF(BB141&lt;&gt;""," -R","")</f>
        <v/>
      </c>
      <c r="BD140" s="12">
        <f>IF(BD141&lt;&gt;""," -R","")</f>
        <v/>
      </c>
      <c r="BF140" s="12">
        <f>IF(BF141&lt;&gt;""," -R","")</f>
        <v/>
      </c>
      <c r="BH140" s="12">
        <f>IF(BH141&lt;&gt;""," -R","")</f>
        <v/>
      </c>
      <c r="BJ140" s="12">
        <f>IF(BJ141&lt;&gt;""," -R","")</f>
        <v/>
      </c>
    </row>
    <row r="141">
      <c r="M141" s="12" t="n">
        <v>1.66</v>
      </c>
      <c r="N141" s="12">
        <f>IFERROR(VLOOKUP(M141,'CRUCE RIESGOS'!$C$9:$D$50,2,FALSE),"")</f>
        <v/>
      </c>
      <c r="O141" s="12" t="n">
        <v>2.66000000000001</v>
      </c>
      <c r="P141" s="12">
        <f>IFERROR(VLOOKUP(O141,'CRUCE RIESGOS'!$C$9:$D$50,2,FALSE),"")</f>
        <v/>
      </c>
      <c r="Q141" s="12" t="n">
        <v>3.66000000000002</v>
      </c>
      <c r="R141" s="12">
        <f>IFERROR(VLOOKUP(Q141,'CRUCE RIESGOS'!$C$9:$D$50,2,FALSE),"")</f>
        <v/>
      </c>
      <c r="S141" s="12" t="n">
        <v>4.66000000000003</v>
      </c>
      <c r="T141" s="12">
        <f>IFERROR(VLOOKUP(S141,'CRUCE RIESGOS'!$C$9:$D$50,2,FALSE),"")</f>
        <v/>
      </c>
      <c r="U141" s="12" t="n">
        <v>5.66000000000004</v>
      </c>
      <c r="V141" s="12">
        <f>IFERROR(VLOOKUP(U141,'CRUCE RIESGOS'!$C$9:$D$50,2,FALSE),"")</f>
        <v/>
      </c>
      <c r="W141" s="12" t="n">
        <v>6.66000000000005</v>
      </c>
      <c r="X141" s="12">
        <f>IFERROR(VLOOKUP(W141,'CRUCE RIESGOS'!$C$9:$D$50,2,FALSE),"")</f>
        <v/>
      </c>
      <c r="Y141" s="12" t="n">
        <v>7.66000000000006</v>
      </c>
      <c r="Z141" s="12">
        <f>IFERROR(VLOOKUP(Y141,'CRUCE RIESGOS'!$C$9:$D$50,2,FALSE),"")</f>
        <v/>
      </c>
      <c r="AA141" s="12" t="n">
        <v>8.660000000000069</v>
      </c>
      <c r="AB141" s="12">
        <f>IFERROR(VLOOKUP(AA141,'CRUCE RIESGOS'!$C$9:$D$50,2,FALSE),"")</f>
        <v/>
      </c>
      <c r="AC141" s="12" t="n">
        <v>9.66000000000008</v>
      </c>
      <c r="AD141" s="12">
        <f>IFERROR(VLOOKUP(AC141,'CRUCE RIESGOS'!$C$9:$D$50,2,FALSE),"")</f>
        <v/>
      </c>
      <c r="AE141" s="12" t="n">
        <v>10.6600000000001</v>
      </c>
      <c r="AF141" s="12">
        <f>IFERROR(VLOOKUP(AE141,'CRUCE RIESGOS'!$C$9:$D$50,2,FALSE),"")</f>
        <v/>
      </c>
      <c r="AG141" s="12" t="n">
        <v>11.6600000000001</v>
      </c>
      <c r="AH141" s="12">
        <f>IFERROR(VLOOKUP(AG141,'CRUCE RIESGOS'!$C$9:$D$50,2,FALSE),"")</f>
        <v/>
      </c>
      <c r="AI141" s="12" t="n">
        <v>12.6600000000001</v>
      </c>
      <c r="AJ141" s="12">
        <f>IFERROR(VLOOKUP(AI141,'CRUCE RIESGOS'!$C$9:$D$50,2,FALSE),"")</f>
        <v/>
      </c>
      <c r="AK141" s="12" t="n">
        <v>13.6600000000001</v>
      </c>
      <c r="AL141" s="12">
        <f>IFERROR(VLOOKUP(AK141,'CRUCE RIESGOS'!$C$9:$D$50,2,FALSE),"")</f>
        <v/>
      </c>
      <c r="AM141" s="12" t="n">
        <v>14.6600000000001</v>
      </c>
      <c r="AN141" s="12">
        <f>IFERROR(VLOOKUP(AM141,'CRUCE RIESGOS'!$C$9:$D$50,2,FALSE),"")</f>
        <v/>
      </c>
      <c r="AO141" s="12" t="n">
        <v>15.6600000000001</v>
      </c>
      <c r="AP141" s="12">
        <f>IFERROR(VLOOKUP(AO141,'CRUCE RIESGOS'!$C$9:$D$50,2,FALSE),"")</f>
        <v/>
      </c>
      <c r="AQ141" s="12" t="n">
        <v>16.6600000000001</v>
      </c>
      <c r="AR141" s="12">
        <f>IFERROR(VLOOKUP(AQ141,'CRUCE RIESGOS'!$C$9:$D$50,2,FALSE),"")</f>
        <v/>
      </c>
      <c r="AS141" s="12" t="n">
        <v>17.6600000000002</v>
      </c>
      <c r="AT141" s="12">
        <f>IFERROR(VLOOKUP(AS141,'CRUCE RIESGOS'!$C$9:$D$50,2,FALSE),"")</f>
        <v/>
      </c>
      <c r="AU141" s="12" t="n">
        <v>18.6600000000002</v>
      </c>
      <c r="AV141" s="12">
        <f>IFERROR(VLOOKUP(AU141,'CRUCE RIESGOS'!$C$9:$D$50,2,FALSE),"")</f>
        <v/>
      </c>
      <c r="AW141" s="12" t="n">
        <v>19.6600000000002</v>
      </c>
      <c r="AX141" s="12">
        <f>IFERROR(VLOOKUP(AW141,'CRUCE RIESGOS'!$C$9:$D$50,2,FALSE),"")</f>
        <v/>
      </c>
      <c r="AY141" s="12" t="n">
        <v>20.6600000000002</v>
      </c>
      <c r="AZ141" s="12">
        <f>IFERROR(VLOOKUP(AY141,'CRUCE RIESGOS'!$C$9:$D$50,2,FALSE),"")</f>
        <v/>
      </c>
      <c r="BA141" s="12" t="n">
        <v>21.6600000000002</v>
      </c>
      <c r="BB141" s="12">
        <f>IFERROR(VLOOKUP(BA141,'CRUCE RIESGOS'!$C$9:$D$50,2,FALSE),"")</f>
        <v/>
      </c>
      <c r="BC141" s="12" t="n">
        <v>22.6600000000002</v>
      </c>
      <c r="BD141" s="12">
        <f>IFERROR(VLOOKUP(BC141,'CRUCE RIESGOS'!$C$9:$D$50,2,FALSE),"")</f>
        <v/>
      </c>
      <c r="BE141" s="12" t="n">
        <v>23.6600000000002</v>
      </c>
      <c r="BF141" s="12">
        <f>IFERROR(VLOOKUP(BE141,'CRUCE RIESGOS'!$C$9:$D$50,2,FALSE),"")</f>
        <v/>
      </c>
      <c r="BG141" s="12" t="n">
        <v>24.6600000000002</v>
      </c>
      <c r="BH141" s="12">
        <f>IFERROR(VLOOKUP(BG141,'CRUCE RIESGOS'!$C$9:$D$50,2,FALSE),"")</f>
        <v/>
      </c>
      <c r="BI141" s="12" t="n">
        <v>25.6600000000002</v>
      </c>
      <c r="BJ141" s="12">
        <f>IFERROR(VLOOKUP(BI141,'CRUCE RIESGOS'!$C$9:$D$50,2,FALSE),"")</f>
        <v/>
      </c>
    </row>
    <row r="142">
      <c r="N142" s="12">
        <f>IF(N143&lt;&gt;""," -R","")</f>
        <v/>
      </c>
      <c r="P142" s="12">
        <f>IF(P143&lt;&gt;""," -R","")</f>
        <v/>
      </c>
      <c r="R142" s="12">
        <f>IF(R143&lt;&gt;""," -R","")</f>
        <v/>
      </c>
      <c r="T142" s="12">
        <f>IF(T143&lt;&gt;""," -R","")</f>
        <v/>
      </c>
      <c r="V142" s="12">
        <f>IF(V143&lt;&gt;""," -R","")</f>
        <v/>
      </c>
      <c r="X142" s="12">
        <f>IF(X143&lt;&gt;""," -R","")</f>
        <v/>
      </c>
      <c r="Z142" s="12">
        <f>IF(Z143&lt;&gt;""," -R","")</f>
        <v/>
      </c>
      <c r="AB142" s="12">
        <f>IF(AB143&lt;&gt;""," -R","")</f>
        <v/>
      </c>
      <c r="AD142" s="12">
        <f>IF(AD143&lt;&gt;""," -R","")</f>
        <v/>
      </c>
      <c r="AF142" s="12">
        <f>IF(AF143&lt;&gt;""," -R","")</f>
        <v/>
      </c>
      <c r="AH142" s="12">
        <f>IF(AH143&lt;&gt;""," -R","")</f>
        <v/>
      </c>
      <c r="AJ142" s="12">
        <f>IF(AJ143&lt;&gt;""," -R","")</f>
        <v/>
      </c>
      <c r="AL142" s="12">
        <f>IF(AL143&lt;&gt;""," -R","")</f>
        <v/>
      </c>
      <c r="AN142" s="12">
        <f>IF(AN143&lt;&gt;""," -R","")</f>
        <v/>
      </c>
      <c r="AP142" s="12">
        <f>IF(AP143&lt;&gt;""," -R","")</f>
        <v/>
      </c>
      <c r="AR142" s="12">
        <f>IF(AR143&lt;&gt;""," -R","")</f>
        <v/>
      </c>
      <c r="AT142" s="12">
        <f>IF(AT143&lt;&gt;""," -R","")</f>
        <v/>
      </c>
      <c r="AV142" s="12">
        <f>IF(AV143&lt;&gt;""," -R","")</f>
        <v/>
      </c>
      <c r="AX142" s="12">
        <f>IF(AX143&lt;&gt;""," -R","")</f>
        <v/>
      </c>
      <c r="AZ142" s="12">
        <f>IF(AZ143&lt;&gt;""," -R","")</f>
        <v/>
      </c>
      <c r="BB142" s="12">
        <f>IF(BB143&lt;&gt;""," -R","")</f>
        <v/>
      </c>
      <c r="BD142" s="12">
        <f>IF(BD143&lt;&gt;""," -R","")</f>
        <v/>
      </c>
      <c r="BF142" s="12">
        <f>IF(BF143&lt;&gt;""," -R","")</f>
        <v/>
      </c>
      <c r="BH142" s="12">
        <f>IF(BH143&lt;&gt;""," -R","")</f>
        <v/>
      </c>
      <c r="BJ142" s="12">
        <f>IF(BJ143&lt;&gt;""," -R","")</f>
        <v/>
      </c>
    </row>
    <row r="143">
      <c r="M143" s="12" t="n">
        <v>1.67</v>
      </c>
      <c r="N143" s="12">
        <f>IFERROR(VLOOKUP(M143,'CRUCE RIESGOS'!$C$9:$D$50,2,FALSE),"")</f>
        <v/>
      </c>
      <c r="O143" s="12" t="n">
        <v>2.67000000000002</v>
      </c>
      <c r="P143" s="12">
        <f>IFERROR(VLOOKUP(O143,'CRUCE RIESGOS'!$C$9:$D$50,2,FALSE),"")</f>
        <v/>
      </c>
      <c r="Q143" s="12" t="n">
        <v>3.67000000000004</v>
      </c>
      <c r="R143" s="12">
        <f>IFERROR(VLOOKUP(Q143,'CRUCE RIESGOS'!$C$9:$D$50,2,FALSE),"")</f>
        <v/>
      </c>
      <c r="S143" s="12" t="n">
        <v>4.67000000000006</v>
      </c>
      <c r="T143" s="12">
        <f>IFERROR(VLOOKUP(S143,'CRUCE RIESGOS'!$C$9:$D$50,2,FALSE),"")</f>
        <v/>
      </c>
      <c r="U143" s="12" t="n">
        <v>5.67000000000008</v>
      </c>
      <c r="V143" s="12">
        <f>IFERROR(VLOOKUP(U143,'CRUCE RIESGOS'!$C$9:$D$50,2,FALSE),"")</f>
        <v/>
      </c>
      <c r="W143" s="12" t="n">
        <v>6.6700000000001</v>
      </c>
      <c r="X143" s="12">
        <f>IFERROR(VLOOKUP(W143,'CRUCE RIESGOS'!$C$9:$D$50,2,FALSE),"")</f>
        <v/>
      </c>
      <c r="Y143" s="12" t="n">
        <v>7.67000000000012</v>
      </c>
      <c r="Z143" s="12">
        <f>IFERROR(VLOOKUP(Y143,'CRUCE RIESGOS'!$C$9:$D$50,2,FALSE),"")</f>
        <v/>
      </c>
      <c r="AA143" s="12" t="n">
        <v>8.67000000000014</v>
      </c>
      <c r="AB143" s="12">
        <f>IFERROR(VLOOKUP(AA143,'CRUCE RIESGOS'!$C$9:$D$50,2,FALSE),"")</f>
        <v/>
      </c>
      <c r="AC143" s="12" t="n">
        <v>9.67000000000016</v>
      </c>
      <c r="AD143" s="12">
        <f>IFERROR(VLOOKUP(AC143,'CRUCE RIESGOS'!$C$9:$D$50,2,FALSE),"")</f>
        <v/>
      </c>
      <c r="AE143" s="12" t="n">
        <v>10.6700000000002</v>
      </c>
      <c r="AF143" s="12">
        <f>IFERROR(VLOOKUP(AE143,'CRUCE RIESGOS'!$C$9:$D$50,2,FALSE),"")</f>
        <v/>
      </c>
      <c r="AG143" s="12" t="n">
        <v>11.6700000000002</v>
      </c>
      <c r="AH143" s="12">
        <f>IFERROR(VLOOKUP(AG143,'CRUCE RIESGOS'!$C$9:$D$50,2,FALSE),"")</f>
        <v/>
      </c>
      <c r="AI143" s="12" t="n">
        <v>12.6700000000002</v>
      </c>
      <c r="AJ143" s="12">
        <f>IFERROR(VLOOKUP(AI143,'CRUCE RIESGOS'!$C$9:$D$50,2,FALSE),"")</f>
        <v/>
      </c>
      <c r="AK143" s="12" t="n">
        <v>13.6700000000002</v>
      </c>
      <c r="AL143" s="12">
        <f>IFERROR(VLOOKUP(AK143,'CRUCE RIESGOS'!$C$9:$D$50,2,FALSE),"")</f>
        <v/>
      </c>
      <c r="AM143" s="12" t="n">
        <v>14.6700000000003</v>
      </c>
      <c r="AN143" s="12">
        <f>IFERROR(VLOOKUP(AM143,'CRUCE RIESGOS'!$C$9:$D$50,2,FALSE),"")</f>
        <v/>
      </c>
      <c r="AO143" s="12" t="n">
        <v>15.6700000000003</v>
      </c>
      <c r="AP143" s="12">
        <f>IFERROR(VLOOKUP(AO143,'CRUCE RIESGOS'!$C$9:$D$50,2,FALSE),"")</f>
        <v/>
      </c>
      <c r="AQ143" s="12" t="n">
        <v>16.6700000000003</v>
      </c>
      <c r="AR143" s="12">
        <f>IFERROR(VLOOKUP(AQ143,'CRUCE RIESGOS'!$C$9:$D$50,2,FALSE),"")</f>
        <v/>
      </c>
      <c r="AS143" s="12" t="n">
        <v>17.6700000000003</v>
      </c>
      <c r="AT143" s="12">
        <f>IFERROR(VLOOKUP(AS143,'CRUCE RIESGOS'!$C$9:$D$50,2,FALSE),"")</f>
        <v/>
      </c>
      <c r="AU143" s="12" t="n">
        <v>18.6700000000003</v>
      </c>
      <c r="AV143" s="12">
        <f>IFERROR(VLOOKUP(AU143,'CRUCE RIESGOS'!$C$9:$D$50,2,FALSE),"")</f>
        <v/>
      </c>
      <c r="AW143" s="12" t="n">
        <v>19.6700000000004</v>
      </c>
      <c r="AX143" s="12">
        <f>IFERROR(VLOOKUP(AW143,'CRUCE RIESGOS'!$C$9:$D$50,2,FALSE),"")</f>
        <v/>
      </c>
      <c r="AY143" s="12" t="n">
        <v>20.6700000000004</v>
      </c>
      <c r="AZ143" s="12">
        <f>IFERROR(VLOOKUP(AY143,'CRUCE RIESGOS'!$C$9:$D$50,2,FALSE),"")</f>
        <v/>
      </c>
      <c r="BA143" s="12" t="n">
        <v>21.6700000000004</v>
      </c>
      <c r="BB143" s="12">
        <f>IFERROR(VLOOKUP(BA143,'CRUCE RIESGOS'!$C$9:$D$50,2,FALSE),"")</f>
        <v/>
      </c>
      <c r="BC143" s="12" t="n">
        <v>22.6700000000004</v>
      </c>
      <c r="BD143" s="12">
        <f>IFERROR(VLOOKUP(BC143,'CRUCE RIESGOS'!$C$9:$D$50,2,FALSE),"")</f>
        <v/>
      </c>
      <c r="BE143" s="12" t="n">
        <v>23.6700000000004</v>
      </c>
      <c r="BF143" s="12">
        <f>IFERROR(VLOOKUP(BE143,'CRUCE RIESGOS'!$C$9:$D$50,2,FALSE),"")</f>
        <v/>
      </c>
      <c r="BG143" s="12" t="n">
        <v>24.6700000000005</v>
      </c>
      <c r="BH143" s="12">
        <f>IFERROR(VLOOKUP(BG143,'CRUCE RIESGOS'!$C$9:$D$50,2,FALSE),"")</f>
        <v/>
      </c>
      <c r="BI143" s="12" t="n">
        <v>25.6700000000005</v>
      </c>
      <c r="BJ143" s="12">
        <f>IFERROR(VLOOKUP(BI143,'CRUCE RIESGOS'!$C$9:$D$50,2,FALSE),"")</f>
        <v/>
      </c>
    </row>
    <row r="144">
      <c r="N144" s="12">
        <f>IF(N145&lt;&gt;""," -R","")</f>
        <v/>
      </c>
      <c r="P144" s="12">
        <f>IF(P145&lt;&gt;""," -R","")</f>
        <v/>
      </c>
      <c r="R144" s="12">
        <f>IF(R145&lt;&gt;""," -R","")</f>
        <v/>
      </c>
      <c r="T144" s="12">
        <f>IF(T145&lt;&gt;""," -R","")</f>
        <v/>
      </c>
      <c r="V144" s="12">
        <f>IF(V145&lt;&gt;""," -R","")</f>
        <v/>
      </c>
      <c r="X144" s="12">
        <f>IF(X145&lt;&gt;""," -R","")</f>
        <v/>
      </c>
      <c r="Z144" s="12">
        <f>IF(Z145&lt;&gt;""," -R","")</f>
        <v/>
      </c>
      <c r="AB144" s="12">
        <f>IF(AB145&lt;&gt;""," -R","")</f>
        <v/>
      </c>
      <c r="AD144" s="12">
        <f>IF(AD145&lt;&gt;""," -R","")</f>
        <v/>
      </c>
      <c r="AF144" s="12">
        <f>IF(AF145&lt;&gt;""," -R","")</f>
        <v/>
      </c>
      <c r="AH144" s="12">
        <f>IF(AH145&lt;&gt;""," -R","")</f>
        <v/>
      </c>
      <c r="AJ144" s="12">
        <f>IF(AJ145&lt;&gt;""," -R","")</f>
        <v/>
      </c>
      <c r="AL144" s="12">
        <f>IF(AL145&lt;&gt;""," -R","")</f>
        <v/>
      </c>
      <c r="AN144" s="12">
        <f>IF(AN145&lt;&gt;""," -R","")</f>
        <v/>
      </c>
      <c r="AP144" s="12">
        <f>IF(AP145&lt;&gt;""," -R","")</f>
        <v/>
      </c>
      <c r="AR144" s="12">
        <f>IF(AR145&lt;&gt;""," -R","")</f>
        <v/>
      </c>
      <c r="AT144" s="12">
        <f>IF(AT145&lt;&gt;""," -R","")</f>
        <v/>
      </c>
      <c r="AV144" s="12">
        <f>IF(AV145&lt;&gt;""," -R","")</f>
        <v/>
      </c>
      <c r="AX144" s="12">
        <f>IF(AX145&lt;&gt;""," -R","")</f>
        <v/>
      </c>
      <c r="AZ144" s="12">
        <f>IF(AZ145&lt;&gt;""," -R","")</f>
        <v/>
      </c>
      <c r="BB144" s="12">
        <f>IF(BB145&lt;&gt;""," -R","")</f>
        <v/>
      </c>
      <c r="BD144" s="12">
        <f>IF(BD145&lt;&gt;""," -R","")</f>
        <v/>
      </c>
      <c r="BF144" s="12">
        <f>IF(BF145&lt;&gt;""," -R","")</f>
        <v/>
      </c>
      <c r="BH144" s="12">
        <f>IF(BH145&lt;&gt;""," -R","")</f>
        <v/>
      </c>
      <c r="BJ144" s="12">
        <f>IF(BJ145&lt;&gt;""," -R","")</f>
        <v/>
      </c>
    </row>
    <row r="145">
      <c r="M145" s="12" t="n">
        <v>1.68</v>
      </c>
      <c r="N145" s="12">
        <f>IFERROR(VLOOKUP(M145,'CRUCE RIESGOS'!$C$9:$D$50,2,FALSE),"")</f>
        <v/>
      </c>
      <c r="O145" s="12" t="n">
        <v>2.68000000000001</v>
      </c>
      <c r="P145" s="12">
        <f>IFERROR(VLOOKUP(O145,'CRUCE RIESGOS'!$C$9:$D$50,2,FALSE),"")</f>
        <v/>
      </c>
      <c r="Q145" s="12" t="n">
        <v>3.68000000000002</v>
      </c>
      <c r="R145" s="12">
        <f>IFERROR(VLOOKUP(Q145,'CRUCE RIESGOS'!$C$9:$D$50,2,FALSE),"")</f>
        <v/>
      </c>
      <c r="S145" s="12" t="n">
        <v>4.68000000000003</v>
      </c>
      <c r="T145" s="12">
        <f>IFERROR(VLOOKUP(S145,'CRUCE RIESGOS'!$C$9:$D$50,2,FALSE),"")</f>
        <v/>
      </c>
      <c r="U145" s="12" t="n">
        <v>5.68000000000004</v>
      </c>
      <c r="V145" s="12">
        <f>IFERROR(VLOOKUP(U145,'CRUCE RIESGOS'!$C$9:$D$50,2,FALSE),"")</f>
        <v/>
      </c>
      <c r="W145" s="12" t="n">
        <v>6.68000000000005</v>
      </c>
      <c r="X145" s="12">
        <f>IFERROR(VLOOKUP(W145,'CRUCE RIESGOS'!$C$9:$D$50,2,FALSE),"")</f>
        <v/>
      </c>
      <c r="Y145" s="12" t="n">
        <v>7.68000000000006</v>
      </c>
      <c r="Z145" s="12">
        <f>IFERROR(VLOOKUP(Y145,'CRUCE RIESGOS'!$C$9:$D$50,2,FALSE),"")</f>
        <v/>
      </c>
      <c r="AA145" s="12" t="n">
        <v>8.680000000000071</v>
      </c>
      <c r="AB145" s="12">
        <f>IFERROR(VLOOKUP(AA145,'CRUCE RIESGOS'!$C$9:$D$50,2,FALSE),"")</f>
        <v/>
      </c>
      <c r="AC145" s="12" t="n">
        <v>9.68000000000008</v>
      </c>
      <c r="AD145" s="12">
        <f>IFERROR(VLOOKUP(AC145,'CRUCE RIESGOS'!$C$9:$D$50,2,FALSE),"")</f>
        <v/>
      </c>
      <c r="AE145" s="12" t="n">
        <v>10.6800000000001</v>
      </c>
      <c r="AF145" s="12">
        <f>IFERROR(VLOOKUP(AE145,'CRUCE RIESGOS'!$C$9:$D$50,2,FALSE),"")</f>
        <v/>
      </c>
      <c r="AG145" s="12" t="n">
        <v>11.6800000000001</v>
      </c>
      <c r="AH145" s="12">
        <f>IFERROR(VLOOKUP(AG145,'CRUCE RIESGOS'!$C$9:$D$50,2,FALSE),"")</f>
        <v/>
      </c>
      <c r="AI145" s="12" t="n">
        <v>12.6800000000001</v>
      </c>
      <c r="AJ145" s="12">
        <f>IFERROR(VLOOKUP(AI145,'CRUCE RIESGOS'!$C$9:$D$50,2,FALSE),"")</f>
        <v/>
      </c>
      <c r="AK145" s="12" t="n">
        <v>13.6800000000001</v>
      </c>
      <c r="AL145" s="12">
        <f>IFERROR(VLOOKUP(AK145,'CRUCE RIESGOS'!$C$9:$D$50,2,FALSE),"")</f>
        <v/>
      </c>
      <c r="AM145" s="12" t="n">
        <v>14.6800000000001</v>
      </c>
      <c r="AN145" s="12">
        <f>IFERROR(VLOOKUP(AM145,'CRUCE RIESGOS'!$C$9:$D$50,2,FALSE),"")</f>
        <v/>
      </c>
      <c r="AO145" s="12" t="n">
        <v>15.6800000000001</v>
      </c>
      <c r="AP145" s="12">
        <f>IFERROR(VLOOKUP(AO145,'CRUCE RIESGOS'!$C$9:$D$50,2,FALSE),"")</f>
        <v/>
      </c>
      <c r="AQ145" s="12" t="n">
        <v>16.6800000000001</v>
      </c>
      <c r="AR145" s="12">
        <f>IFERROR(VLOOKUP(AQ145,'CRUCE RIESGOS'!$C$9:$D$50,2,FALSE),"")</f>
        <v/>
      </c>
      <c r="AS145" s="12" t="n">
        <v>17.6800000000002</v>
      </c>
      <c r="AT145" s="12">
        <f>IFERROR(VLOOKUP(AS145,'CRUCE RIESGOS'!$C$9:$D$50,2,FALSE),"")</f>
        <v/>
      </c>
      <c r="AU145" s="12" t="n">
        <v>18.6800000000002</v>
      </c>
      <c r="AV145" s="12">
        <f>IFERROR(VLOOKUP(AU145,'CRUCE RIESGOS'!$C$9:$D$50,2,FALSE),"")</f>
        <v/>
      </c>
      <c r="AW145" s="12" t="n">
        <v>19.6800000000002</v>
      </c>
      <c r="AX145" s="12">
        <f>IFERROR(VLOOKUP(AW145,'CRUCE RIESGOS'!$C$9:$D$50,2,FALSE),"")</f>
        <v/>
      </c>
      <c r="AY145" s="12" t="n">
        <v>20.6800000000002</v>
      </c>
      <c r="AZ145" s="12">
        <f>IFERROR(VLOOKUP(AY145,'CRUCE RIESGOS'!$C$9:$D$50,2,FALSE),"")</f>
        <v/>
      </c>
      <c r="BA145" s="12" t="n">
        <v>21.6800000000002</v>
      </c>
      <c r="BB145" s="12">
        <f>IFERROR(VLOOKUP(BA145,'CRUCE RIESGOS'!$C$9:$D$50,2,FALSE),"")</f>
        <v/>
      </c>
      <c r="BC145" s="12" t="n">
        <v>22.6800000000002</v>
      </c>
      <c r="BD145" s="12">
        <f>IFERROR(VLOOKUP(BC145,'CRUCE RIESGOS'!$C$9:$D$50,2,FALSE),"")</f>
        <v/>
      </c>
      <c r="BE145" s="12" t="n">
        <v>23.6800000000002</v>
      </c>
      <c r="BF145" s="12">
        <f>IFERROR(VLOOKUP(BE145,'CRUCE RIESGOS'!$C$9:$D$50,2,FALSE),"")</f>
        <v/>
      </c>
      <c r="BG145" s="12" t="n">
        <v>24.6800000000002</v>
      </c>
      <c r="BH145" s="12">
        <f>IFERROR(VLOOKUP(BG145,'CRUCE RIESGOS'!$C$9:$D$50,2,FALSE),"")</f>
        <v/>
      </c>
      <c r="BI145" s="12" t="n">
        <v>25.6800000000002</v>
      </c>
      <c r="BJ145" s="12">
        <f>IFERROR(VLOOKUP(BI145,'CRUCE RIESGOS'!$C$9:$D$50,2,FALSE),"")</f>
        <v/>
      </c>
    </row>
    <row r="146">
      <c r="N146" s="12">
        <f>IF(N147&lt;&gt;""," -R","")</f>
        <v/>
      </c>
      <c r="P146" s="12">
        <f>IF(P147&lt;&gt;""," -R","")</f>
        <v/>
      </c>
      <c r="R146" s="12">
        <f>IF(R147&lt;&gt;""," -R","")</f>
        <v/>
      </c>
      <c r="T146" s="12">
        <f>IF(T147&lt;&gt;""," -R","")</f>
        <v/>
      </c>
      <c r="V146" s="12">
        <f>IF(V147&lt;&gt;""," -R","")</f>
        <v/>
      </c>
      <c r="X146" s="12">
        <f>IF(X147&lt;&gt;""," -R","")</f>
        <v/>
      </c>
      <c r="Z146" s="12">
        <f>IF(Z147&lt;&gt;""," -R","")</f>
        <v/>
      </c>
      <c r="AB146" s="12">
        <f>IF(AB147&lt;&gt;""," -R","")</f>
        <v/>
      </c>
      <c r="AD146" s="12">
        <f>IF(AD147&lt;&gt;""," -R","")</f>
        <v/>
      </c>
      <c r="AF146" s="12">
        <f>IF(AF147&lt;&gt;""," -R","")</f>
        <v/>
      </c>
      <c r="AH146" s="12">
        <f>IF(AH147&lt;&gt;""," -R","")</f>
        <v/>
      </c>
      <c r="AJ146" s="12">
        <f>IF(AJ147&lt;&gt;""," -R","")</f>
        <v/>
      </c>
      <c r="AL146" s="12">
        <f>IF(AL147&lt;&gt;""," -R","")</f>
        <v/>
      </c>
      <c r="AN146" s="12">
        <f>IF(AN147&lt;&gt;""," -R","")</f>
        <v/>
      </c>
      <c r="AP146" s="12">
        <f>IF(AP147&lt;&gt;""," -R","")</f>
        <v/>
      </c>
      <c r="AR146" s="12">
        <f>IF(AR147&lt;&gt;""," -R","")</f>
        <v/>
      </c>
      <c r="AT146" s="12">
        <f>IF(AT147&lt;&gt;""," -R","")</f>
        <v/>
      </c>
      <c r="AV146" s="12">
        <f>IF(AV147&lt;&gt;""," -R","")</f>
        <v/>
      </c>
      <c r="AX146" s="12">
        <f>IF(AX147&lt;&gt;""," -R","")</f>
        <v/>
      </c>
      <c r="AZ146" s="12">
        <f>IF(AZ147&lt;&gt;""," -R","")</f>
        <v/>
      </c>
      <c r="BB146" s="12">
        <f>IF(BB147&lt;&gt;""," -R","")</f>
        <v/>
      </c>
      <c r="BD146" s="12">
        <f>IF(BD147&lt;&gt;""," -R","")</f>
        <v/>
      </c>
      <c r="BF146" s="12">
        <f>IF(BF147&lt;&gt;""," -R","")</f>
        <v/>
      </c>
      <c r="BH146" s="12">
        <f>IF(BH147&lt;&gt;""," -R","")</f>
        <v/>
      </c>
      <c r="BJ146" s="12">
        <f>IF(BJ147&lt;&gt;""," -R","")</f>
        <v/>
      </c>
    </row>
    <row r="147">
      <c r="M147" s="12" t="n">
        <v>1.69</v>
      </c>
      <c r="N147" s="12">
        <f>IFERROR(VLOOKUP(M147,'CRUCE RIESGOS'!$C$9:$D$50,2,FALSE),"")</f>
        <v/>
      </c>
      <c r="O147" s="12" t="n">
        <v>2.69000000000001</v>
      </c>
      <c r="P147" s="12">
        <f>IFERROR(VLOOKUP(O147,'CRUCE RIESGOS'!$C$9:$D$50,2,FALSE),"")</f>
        <v/>
      </c>
      <c r="Q147" s="12" t="n">
        <v>3.69000000000002</v>
      </c>
      <c r="R147" s="12">
        <f>IFERROR(VLOOKUP(Q147,'CRUCE RIESGOS'!$C$9:$D$50,2,FALSE),"")</f>
        <v/>
      </c>
      <c r="S147" s="12" t="n">
        <v>4.69000000000003</v>
      </c>
      <c r="T147" s="12">
        <f>IFERROR(VLOOKUP(S147,'CRUCE RIESGOS'!$C$9:$D$50,2,FALSE),"")</f>
        <v/>
      </c>
      <c r="U147" s="12" t="n">
        <v>5.69000000000004</v>
      </c>
      <c r="V147" s="12">
        <f>IFERROR(VLOOKUP(U147,'CRUCE RIESGOS'!$C$9:$D$50,2,FALSE),"")</f>
        <v/>
      </c>
      <c r="W147" s="12" t="n">
        <v>6.69000000000005</v>
      </c>
      <c r="X147" s="12">
        <f>IFERROR(VLOOKUP(W147,'CRUCE RIESGOS'!$C$9:$D$50,2,FALSE),"")</f>
        <v/>
      </c>
      <c r="Y147" s="12" t="n">
        <v>7.69000000000006</v>
      </c>
      <c r="Z147" s="12">
        <f>IFERROR(VLOOKUP(Y147,'CRUCE RIESGOS'!$C$9:$D$50,2,FALSE),"")</f>
        <v/>
      </c>
      <c r="AA147" s="12" t="n">
        <v>8.690000000000071</v>
      </c>
      <c r="AB147" s="12">
        <f>IFERROR(VLOOKUP(AA147,'CRUCE RIESGOS'!$C$9:$D$50,2,FALSE),"")</f>
        <v/>
      </c>
      <c r="AC147" s="12" t="n">
        <v>9.690000000000079</v>
      </c>
      <c r="AD147" s="12">
        <f>IFERROR(VLOOKUP(AC147,'CRUCE RIESGOS'!$C$9:$D$50,2,FALSE),"")</f>
        <v/>
      </c>
      <c r="AE147" s="12" t="n">
        <v>10.6900000000001</v>
      </c>
      <c r="AF147" s="12">
        <f>IFERROR(VLOOKUP(AE147,'CRUCE RIESGOS'!$C$9:$D$50,2,FALSE),"")</f>
        <v/>
      </c>
      <c r="AG147" s="12" t="n">
        <v>11.6900000000001</v>
      </c>
      <c r="AH147" s="12">
        <f>IFERROR(VLOOKUP(AG147,'CRUCE RIESGOS'!$C$9:$D$50,2,FALSE),"")</f>
        <v/>
      </c>
      <c r="AI147" s="12" t="n">
        <v>12.6900000000001</v>
      </c>
      <c r="AJ147" s="12">
        <f>IFERROR(VLOOKUP(AI147,'CRUCE RIESGOS'!$C$9:$D$50,2,FALSE),"")</f>
        <v/>
      </c>
      <c r="AK147" s="12" t="n">
        <v>13.6900000000001</v>
      </c>
      <c r="AL147" s="12">
        <f>IFERROR(VLOOKUP(AK147,'CRUCE RIESGOS'!$C$9:$D$50,2,FALSE),"")</f>
        <v/>
      </c>
      <c r="AM147" s="12" t="n">
        <v>14.6900000000001</v>
      </c>
      <c r="AN147" s="12">
        <f>IFERROR(VLOOKUP(AM147,'CRUCE RIESGOS'!$C$9:$D$50,2,FALSE),"")</f>
        <v/>
      </c>
      <c r="AO147" s="12" t="n">
        <v>15.6900000000001</v>
      </c>
      <c r="AP147" s="12">
        <f>IFERROR(VLOOKUP(AO147,'CRUCE RIESGOS'!$C$9:$D$50,2,FALSE),"")</f>
        <v/>
      </c>
      <c r="AQ147" s="12" t="n">
        <v>16.6900000000002</v>
      </c>
      <c r="AR147" s="12">
        <f>IFERROR(VLOOKUP(AQ147,'CRUCE RIESGOS'!$C$9:$D$50,2,FALSE),"")</f>
        <v/>
      </c>
      <c r="AS147" s="12" t="n">
        <v>17.6900000000002</v>
      </c>
      <c r="AT147" s="12">
        <f>IFERROR(VLOOKUP(AS147,'CRUCE RIESGOS'!$C$9:$D$50,2,FALSE),"")</f>
        <v/>
      </c>
      <c r="AU147" s="12" t="n">
        <v>18.6900000000002</v>
      </c>
      <c r="AV147" s="12">
        <f>IFERROR(VLOOKUP(AU147,'CRUCE RIESGOS'!$C$9:$D$50,2,FALSE),"")</f>
        <v/>
      </c>
      <c r="AW147" s="12" t="n">
        <v>19.6900000000002</v>
      </c>
      <c r="AX147" s="12">
        <f>IFERROR(VLOOKUP(AW147,'CRUCE RIESGOS'!$C$9:$D$50,2,FALSE),"")</f>
        <v/>
      </c>
      <c r="AY147" s="12" t="n">
        <v>20.6900000000002</v>
      </c>
      <c r="AZ147" s="12">
        <f>IFERROR(VLOOKUP(AY147,'CRUCE RIESGOS'!$C$9:$D$50,2,FALSE),"")</f>
        <v/>
      </c>
      <c r="BA147" s="12" t="n">
        <v>21.6900000000002</v>
      </c>
      <c r="BB147" s="12">
        <f>IFERROR(VLOOKUP(BA147,'CRUCE RIESGOS'!$C$9:$D$50,2,FALSE),"")</f>
        <v/>
      </c>
      <c r="BC147" s="12" t="n">
        <v>22.6900000000002</v>
      </c>
      <c r="BD147" s="12">
        <f>IFERROR(VLOOKUP(BC147,'CRUCE RIESGOS'!$C$9:$D$50,2,FALSE),"")</f>
        <v/>
      </c>
      <c r="BE147" s="12" t="n">
        <v>23.6900000000002</v>
      </c>
      <c r="BF147" s="12">
        <f>IFERROR(VLOOKUP(BE147,'CRUCE RIESGOS'!$C$9:$D$50,2,FALSE),"")</f>
        <v/>
      </c>
      <c r="BG147" s="12" t="n">
        <v>24.6900000000002</v>
      </c>
      <c r="BH147" s="12">
        <f>IFERROR(VLOOKUP(BG147,'CRUCE RIESGOS'!$C$9:$D$50,2,FALSE),"")</f>
        <v/>
      </c>
      <c r="BI147" s="12" t="n">
        <v>25.6900000000002</v>
      </c>
      <c r="BJ147" s="12">
        <f>IFERROR(VLOOKUP(BI147,'CRUCE RIESGOS'!$C$9:$D$50,2,FALSE),"")</f>
        <v/>
      </c>
    </row>
    <row r="148">
      <c r="N148" s="12">
        <f>IF(N149&lt;&gt;""," -R","")</f>
        <v/>
      </c>
      <c r="P148" s="12">
        <f>IF(P149&lt;&gt;""," -R","")</f>
        <v/>
      </c>
      <c r="R148" s="12">
        <f>IF(R149&lt;&gt;""," -R","")</f>
        <v/>
      </c>
      <c r="T148" s="12">
        <f>IF(T149&lt;&gt;""," -R","")</f>
        <v/>
      </c>
      <c r="V148" s="12">
        <f>IF(V149&lt;&gt;""," -R","")</f>
        <v/>
      </c>
      <c r="X148" s="12">
        <f>IF(X149&lt;&gt;""," -R","")</f>
        <v/>
      </c>
      <c r="Z148" s="12">
        <f>IF(Z149&lt;&gt;""," -R","")</f>
        <v/>
      </c>
      <c r="AB148" s="12">
        <f>IF(AB149&lt;&gt;""," -R","")</f>
        <v/>
      </c>
      <c r="AD148" s="12">
        <f>IF(AD149&lt;&gt;""," -R","")</f>
        <v/>
      </c>
      <c r="AF148" s="12">
        <f>IF(AF149&lt;&gt;""," -R","")</f>
        <v/>
      </c>
      <c r="AH148" s="12">
        <f>IF(AH149&lt;&gt;""," -R","")</f>
        <v/>
      </c>
      <c r="AJ148" s="12">
        <f>IF(AJ149&lt;&gt;""," -R","")</f>
        <v/>
      </c>
      <c r="AL148" s="12">
        <f>IF(AL149&lt;&gt;""," -R","")</f>
        <v/>
      </c>
      <c r="AN148" s="12">
        <f>IF(AN149&lt;&gt;""," -R","")</f>
        <v/>
      </c>
      <c r="AP148" s="12">
        <f>IF(AP149&lt;&gt;""," -R","")</f>
        <v/>
      </c>
      <c r="AR148" s="12">
        <f>IF(AR149&lt;&gt;""," -R","")</f>
        <v/>
      </c>
      <c r="AT148" s="12">
        <f>IF(AT149&lt;&gt;""," -R","")</f>
        <v/>
      </c>
      <c r="AV148" s="12">
        <f>IF(AV149&lt;&gt;""," -R","")</f>
        <v/>
      </c>
      <c r="AX148" s="12">
        <f>IF(AX149&lt;&gt;""," -R","")</f>
        <v/>
      </c>
      <c r="AZ148" s="12">
        <f>IF(AZ149&lt;&gt;""," -R","")</f>
        <v/>
      </c>
      <c r="BB148" s="12">
        <f>IF(BB149&lt;&gt;""," -R","")</f>
        <v/>
      </c>
      <c r="BD148" s="12">
        <f>IF(BD149&lt;&gt;""," -R","")</f>
        <v/>
      </c>
      <c r="BF148" s="12">
        <f>IF(BF149&lt;&gt;""," -R","")</f>
        <v/>
      </c>
      <c r="BH148" s="12">
        <f>IF(BH149&lt;&gt;""," -R","")</f>
        <v/>
      </c>
      <c r="BJ148" s="12">
        <f>IF(BJ149&lt;&gt;""," -R","")</f>
        <v/>
      </c>
    </row>
    <row r="149">
      <c r="M149" s="12" t="n">
        <v>1.7</v>
      </c>
      <c r="N149" s="12">
        <f>IFERROR(VLOOKUP(M149,'CRUCE RIESGOS'!$C$9:$D$50,2,FALSE),"")</f>
        <v/>
      </c>
      <c r="O149" s="12" t="n">
        <v>2.70000000000001</v>
      </c>
      <c r="P149" s="12">
        <f>IFERROR(VLOOKUP(O149,'CRUCE RIESGOS'!$C$9:$D$50,2,FALSE),"")</f>
        <v/>
      </c>
      <c r="Q149" s="12" t="n">
        <v>3.70000000000002</v>
      </c>
      <c r="R149" s="12">
        <f>IFERROR(VLOOKUP(Q149,'CRUCE RIESGOS'!$C$9:$D$50,2,FALSE),"")</f>
        <v/>
      </c>
      <c r="S149" s="12" t="n">
        <v>4.70000000000003</v>
      </c>
      <c r="T149" s="12">
        <f>IFERROR(VLOOKUP(S149,'CRUCE RIESGOS'!$C$9:$D$50,2,FALSE),"")</f>
        <v/>
      </c>
      <c r="U149" s="12" t="n">
        <v>5.70000000000004</v>
      </c>
      <c r="V149" s="12">
        <f>IFERROR(VLOOKUP(U149,'CRUCE RIESGOS'!$C$9:$D$50,2,FALSE),"")</f>
        <v/>
      </c>
      <c r="W149" s="12" t="n">
        <v>6.70000000000005</v>
      </c>
      <c r="X149" s="12">
        <f>IFERROR(VLOOKUP(W149,'CRUCE RIESGOS'!$C$9:$D$50,2,FALSE),"")</f>
        <v/>
      </c>
      <c r="Y149" s="12" t="n">
        <v>7.70000000000006</v>
      </c>
      <c r="Z149" s="12">
        <f>IFERROR(VLOOKUP(Y149,'CRUCE RIESGOS'!$C$9:$D$50,2,FALSE),"")</f>
        <v/>
      </c>
      <c r="AA149" s="12" t="n">
        <v>8.70000000000007</v>
      </c>
      <c r="AB149" s="12">
        <f>IFERROR(VLOOKUP(AA149,'CRUCE RIESGOS'!$C$9:$D$50,2,FALSE),"")</f>
        <v/>
      </c>
      <c r="AC149" s="12" t="n">
        <v>9.700000000000079</v>
      </c>
      <c r="AD149" s="12">
        <f>IFERROR(VLOOKUP(AC149,'CRUCE RIESGOS'!$C$9:$D$50,2,FALSE),"")</f>
        <v/>
      </c>
      <c r="AE149" s="12" t="n">
        <v>10.7000000000001</v>
      </c>
      <c r="AF149" s="12">
        <f>IFERROR(VLOOKUP(AE149,'CRUCE RIESGOS'!$C$9:$D$50,2,FALSE),"")</f>
        <v/>
      </c>
      <c r="AG149" s="12" t="n">
        <v>11.7000000000001</v>
      </c>
      <c r="AH149" s="12">
        <f>IFERROR(VLOOKUP(AG149,'CRUCE RIESGOS'!$C$9:$D$50,2,FALSE),"")</f>
        <v/>
      </c>
      <c r="AI149" s="12" t="n">
        <v>12.7000000000001</v>
      </c>
      <c r="AJ149" s="12">
        <f>IFERROR(VLOOKUP(AI149,'CRUCE RIESGOS'!$C$9:$D$50,2,FALSE),"")</f>
        <v/>
      </c>
      <c r="AK149" s="12" t="n">
        <v>13.7000000000001</v>
      </c>
      <c r="AL149" s="12">
        <f>IFERROR(VLOOKUP(AK149,'CRUCE RIESGOS'!$C$9:$D$50,2,FALSE),"")</f>
        <v/>
      </c>
      <c r="AM149" s="12" t="n">
        <v>14.7000000000001</v>
      </c>
      <c r="AN149" s="12">
        <f>IFERROR(VLOOKUP(AM149,'CRUCE RIESGOS'!$C$9:$D$50,2,FALSE),"")</f>
        <v/>
      </c>
      <c r="AO149" s="12" t="n">
        <v>15.7000000000001</v>
      </c>
      <c r="AP149" s="12">
        <f>IFERROR(VLOOKUP(AO149,'CRUCE RIESGOS'!$C$9:$D$50,2,FALSE),"")</f>
        <v/>
      </c>
      <c r="AQ149" s="12" t="n">
        <v>16.7000000000001</v>
      </c>
      <c r="AR149" s="12">
        <f>IFERROR(VLOOKUP(AQ149,'CRUCE RIESGOS'!$C$9:$D$50,2,FALSE),"")</f>
        <v/>
      </c>
      <c r="AS149" s="12" t="n">
        <v>17.7000000000002</v>
      </c>
      <c r="AT149" s="12">
        <f>IFERROR(VLOOKUP(AS149,'CRUCE RIESGOS'!$C$9:$D$50,2,FALSE),"")</f>
        <v/>
      </c>
      <c r="AU149" s="12" t="n">
        <v>18.7000000000002</v>
      </c>
      <c r="AV149" s="12">
        <f>IFERROR(VLOOKUP(AU149,'CRUCE RIESGOS'!$C$9:$D$50,2,FALSE),"")</f>
        <v/>
      </c>
      <c r="AW149" s="12" t="n">
        <v>19.7000000000002</v>
      </c>
      <c r="AX149" s="12">
        <f>IFERROR(VLOOKUP(AW149,'CRUCE RIESGOS'!$C$9:$D$50,2,FALSE),"")</f>
        <v/>
      </c>
      <c r="AY149" s="12" t="n">
        <v>20.7000000000002</v>
      </c>
      <c r="AZ149" s="12">
        <f>IFERROR(VLOOKUP(AY149,'CRUCE RIESGOS'!$C$9:$D$50,2,FALSE),"")</f>
        <v/>
      </c>
      <c r="BA149" s="12" t="n">
        <v>21.7000000000002</v>
      </c>
      <c r="BB149" s="12">
        <f>IFERROR(VLOOKUP(BA149,'CRUCE RIESGOS'!$C$9:$D$50,2,FALSE),"")</f>
        <v/>
      </c>
      <c r="BC149" s="12" t="n">
        <v>22.7000000000002</v>
      </c>
      <c r="BD149" s="12">
        <f>IFERROR(VLOOKUP(BC149,'CRUCE RIESGOS'!$C$9:$D$50,2,FALSE),"")</f>
        <v/>
      </c>
      <c r="BE149" s="12" t="n">
        <v>23.7000000000002</v>
      </c>
      <c r="BF149" s="12">
        <f>IFERROR(VLOOKUP(BE149,'CRUCE RIESGOS'!$C$9:$D$50,2,FALSE),"")</f>
        <v/>
      </c>
      <c r="BG149" s="12" t="n">
        <v>24.7000000000002</v>
      </c>
      <c r="BH149" s="12">
        <f>IFERROR(VLOOKUP(BG149,'CRUCE RIESGOS'!$C$9:$D$50,2,FALSE),"")</f>
        <v/>
      </c>
      <c r="BI149" s="12" t="n">
        <v>25.7000000000002</v>
      </c>
      <c r="BJ149" s="12">
        <f>IFERROR(VLOOKUP(BI149,'CRUCE RIESGOS'!$C$9:$D$50,2,FALSE),"")</f>
        <v/>
      </c>
    </row>
    <row r="150">
      <c r="N150" s="12">
        <f>IF(N151&lt;&gt;""," -R","")</f>
        <v/>
      </c>
      <c r="P150" s="12">
        <f>IF(P151&lt;&gt;""," -R","")</f>
        <v/>
      </c>
      <c r="R150" s="12">
        <f>IF(R151&lt;&gt;""," -R","")</f>
        <v/>
      </c>
      <c r="T150" s="12">
        <f>IF(T151&lt;&gt;""," -R","")</f>
        <v/>
      </c>
      <c r="V150" s="12">
        <f>IF(V151&lt;&gt;""," -R","")</f>
        <v/>
      </c>
      <c r="X150" s="12">
        <f>IF(X151&lt;&gt;""," -R","")</f>
        <v/>
      </c>
      <c r="Z150" s="12">
        <f>IF(Z151&lt;&gt;""," -R","")</f>
        <v/>
      </c>
      <c r="AB150" s="12">
        <f>IF(AB151&lt;&gt;""," -R","")</f>
        <v/>
      </c>
      <c r="AD150" s="12">
        <f>IF(AD151&lt;&gt;""," -R","")</f>
        <v/>
      </c>
      <c r="AF150" s="12">
        <f>IF(AF151&lt;&gt;""," -R","")</f>
        <v/>
      </c>
      <c r="AH150" s="12">
        <f>IF(AH151&lt;&gt;""," -R","")</f>
        <v/>
      </c>
      <c r="AJ150" s="12">
        <f>IF(AJ151&lt;&gt;""," -R","")</f>
        <v/>
      </c>
      <c r="AL150" s="12">
        <f>IF(AL151&lt;&gt;""," -R","")</f>
        <v/>
      </c>
      <c r="AN150" s="12">
        <f>IF(AN151&lt;&gt;""," -R","")</f>
        <v/>
      </c>
      <c r="AP150" s="12">
        <f>IF(AP151&lt;&gt;""," -R","")</f>
        <v/>
      </c>
      <c r="AR150" s="12">
        <f>IF(AR151&lt;&gt;""," -R","")</f>
        <v/>
      </c>
      <c r="AT150" s="12">
        <f>IF(AT151&lt;&gt;""," -R","")</f>
        <v/>
      </c>
      <c r="AV150" s="12">
        <f>IF(AV151&lt;&gt;""," -R","")</f>
        <v/>
      </c>
      <c r="AX150" s="12">
        <f>IF(AX151&lt;&gt;""," -R","")</f>
        <v/>
      </c>
      <c r="AZ150" s="12">
        <f>IF(AZ151&lt;&gt;""," -R","")</f>
        <v/>
      </c>
      <c r="BB150" s="12">
        <f>IF(BB151&lt;&gt;""," -R","")</f>
        <v/>
      </c>
      <c r="BD150" s="12">
        <f>IF(BD151&lt;&gt;""," -R","")</f>
        <v/>
      </c>
      <c r="BF150" s="12">
        <f>IF(BF151&lt;&gt;""," -R","")</f>
        <v/>
      </c>
      <c r="BH150" s="12">
        <f>IF(BH151&lt;&gt;""," -R","")</f>
        <v/>
      </c>
      <c r="BJ150" s="12">
        <f>IF(BJ151&lt;&gt;""," -R","")</f>
        <v/>
      </c>
    </row>
    <row r="151">
      <c r="M151" s="12" t="n">
        <v>1.71</v>
      </c>
      <c r="N151" s="12">
        <f>IFERROR(VLOOKUP(M151,'CRUCE RIESGOS'!$C$9:$D$50,2,FALSE),"")</f>
        <v/>
      </c>
      <c r="O151" s="12" t="n">
        <v>2.71000000000002</v>
      </c>
      <c r="P151" s="12">
        <f>IFERROR(VLOOKUP(O151,'CRUCE RIESGOS'!$C$9:$D$50,2,FALSE),"")</f>
        <v/>
      </c>
      <c r="Q151" s="12" t="n">
        <v>3.71000000000004</v>
      </c>
      <c r="R151" s="12">
        <f>IFERROR(VLOOKUP(Q151,'CRUCE RIESGOS'!$C$9:$D$50,2,FALSE),"")</f>
        <v/>
      </c>
      <c r="S151" s="12" t="n">
        <v>4.71000000000006</v>
      </c>
      <c r="T151" s="12">
        <f>IFERROR(VLOOKUP(S151,'CRUCE RIESGOS'!$C$9:$D$50,2,FALSE),"")</f>
        <v/>
      </c>
      <c r="U151" s="12" t="n">
        <v>5.71000000000008</v>
      </c>
      <c r="V151" s="12">
        <f>IFERROR(VLOOKUP(U151,'CRUCE RIESGOS'!$C$9:$D$50,2,FALSE),"")</f>
        <v/>
      </c>
      <c r="W151" s="12" t="n">
        <v>6.7100000000001</v>
      </c>
      <c r="X151" s="12">
        <f>IFERROR(VLOOKUP(W151,'CRUCE RIESGOS'!$C$9:$D$50,2,FALSE),"")</f>
        <v/>
      </c>
      <c r="Y151" s="12" t="n">
        <v>7.71000000000012</v>
      </c>
      <c r="Z151" s="12">
        <f>IFERROR(VLOOKUP(Y151,'CRUCE RIESGOS'!$C$9:$D$50,2,FALSE),"")</f>
        <v/>
      </c>
      <c r="AA151" s="12" t="n">
        <v>8.710000000000139</v>
      </c>
      <c r="AB151" s="12">
        <f>IFERROR(VLOOKUP(AA151,'CRUCE RIESGOS'!$C$9:$D$50,2,FALSE),"")</f>
        <v/>
      </c>
      <c r="AC151" s="12" t="n">
        <v>9.710000000000161</v>
      </c>
      <c r="AD151" s="12">
        <f>IFERROR(VLOOKUP(AC151,'CRUCE RIESGOS'!$C$9:$D$50,2,FALSE),"")</f>
        <v/>
      </c>
      <c r="AE151" s="12" t="n">
        <v>10.7100000000002</v>
      </c>
      <c r="AF151" s="12">
        <f>IFERROR(VLOOKUP(AE151,'CRUCE RIESGOS'!$C$9:$D$50,2,FALSE),"")</f>
        <v/>
      </c>
      <c r="AG151" s="12" t="n">
        <v>11.7100000000002</v>
      </c>
      <c r="AH151" s="12">
        <f>IFERROR(VLOOKUP(AG151,'CRUCE RIESGOS'!$C$9:$D$50,2,FALSE),"")</f>
        <v/>
      </c>
      <c r="AI151" s="12" t="n">
        <v>12.7100000000002</v>
      </c>
      <c r="AJ151" s="12">
        <f>IFERROR(VLOOKUP(AI151,'CRUCE RIESGOS'!$C$9:$D$50,2,FALSE),"")</f>
        <v/>
      </c>
      <c r="AK151" s="12" t="n">
        <v>13.7100000000002</v>
      </c>
      <c r="AL151" s="12">
        <f>IFERROR(VLOOKUP(AK151,'CRUCE RIESGOS'!$C$9:$D$50,2,FALSE),"")</f>
        <v/>
      </c>
      <c r="AM151" s="12" t="n">
        <v>14.7100000000003</v>
      </c>
      <c r="AN151" s="12">
        <f>IFERROR(VLOOKUP(AM151,'CRUCE RIESGOS'!$C$9:$D$50,2,FALSE),"")</f>
        <v/>
      </c>
      <c r="AO151" s="12" t="n">
        <v>15.7100000000003</v>
      </c>
      <c r="AP151" s="12">
        <f>IFERROR(VLOOKUP(AO151,'CRUCE RIESGOS'!$C$9:$D$50,2,FALSE),"")</f>
        <v/>
      </c>
      <c r="AQ151" s="12" t="n">
        <v>16.7100000000003</v>
      </c>
      <c r="AR151" s="12">
        <f>IFERROR(VLOOKUP(AQ151,'CRUCE RIESGOS'!$C$9:$D$50,2,FALSE),"")</f>
        <v/>
      </c>
      <c r="AS151" s="12" t="n">
        <v>17.7100000000003</v>
      </c>
      <c r="AT151" s="12">
        <f>IFERROR(VLOOKUP(AS151,'CRUCE RIESGOS'!$C$9:$D$50,2,FALSE),"")</f>
        <v/>
      </c>
      <c r="AU151" s="12" t="n">
        <v>18.7100000000003</v>
      </c>
      <c r="AV151" s="12">
        <f>IFERROR(VLOOKUP(AU151,'CRUCE RIESGOS'!$C$9:$D$50,2,FALSE),"")</f>
        <v/>
      </c>
      <c r="AW151" s="12" t="n">
        <v>19.7100000000004</v>
      </c>
      <c r="AX151" s="12">
        <f>IFERROR(VLOOKUP(AW151,'CRUCE RIESGOS'!$C$9:$D$50,2,FALSE),"")</f>
        <v/>
      </c>
      <c r="AY151" s="12" t="n">
        <v>20.7100000000004</v>
      </c>
      <c r="AZ151" s="12">
        <f>IFERROR(VLOOKUP(AY151,'CRUCE RIESGOS'!$C$9:$D$50,2,FALSE),"")</f>
        <v/>
      </c>
      <c r="BA151" s="12" t="n">
        <v>21.7100000000004</v>
      </c>
      <c r="BB151" s="12">
        <f>IFERROR(VLOOKUP(BA151,'CRUCE RIESGOS'!$C$9:$D$50,2,FALSE),"")</f>
        <v/>
      </c>
      <c r="BC151" s="12" t="n">
        <v>22.7100000000004</v>
      </c>
      <c r="BD151" s="12">
        <f>IFERROR(VLOOKUP(BC151,'CRUCE RIESGOS'!$C$9:$D$50,2,FALSE),"")</f>
        <v/>
      </c>
      <c r="BE151" s="12" t="n">
        <v>23.7100000000004</v>
      </c>
      <c r="BF151" s="12">
        <f>IFERROR(VLOOKUP(BE151,'CRUCE RIESGOS'!$C$9:$D$50,2,FALSE),"")</f>
        <v/>
      </c>
      <c r="BG151" s="12" t="n">
        <v>24.7100000000005</v>
      </c>
      <c r="BH151" s="12">
        <f>IFERROR(VLOOKUP(BG151,'CRUCE RIESGOS'!$C$9:$D$50,2,FALSE),"")</f>
        <v/>
      </c>
      <c r="BI151" s="12" t="n">
        <v>25.7100000000005</v>
      </c>
      <c r="BJ151" s="12">
        <f>IFERROR(VLOOKUP(BI151,'CRUCE RIESGOS'!$C$9:$D$50,2,FALSE),"")</f>
        <v/>
      </c>
    </row>
    <row r="152">
      <c r="N152" s="12">
        <f>IF(N153&lt;&gt;""," -R","")</f>
        <v/>
      </c>
      <c r="P152" s="12">
        <f>IF(P153&lt;&gt;""," -R","")</f>
        <v/>
      </c>
      <c r="R152" s="12">
        <f>IF(R153&lt;&gt;""," -R","")</f>
        <v/>
      </c>
      <c r="T152" s="12">
        <f>IF(T153&lt;&gt;""," -R","")</f>
        <v/>
      </c>
      <c r="V152" s="12">
        <f>IF(V153&lt;&gt;""," -R","")</f>
        <v/>
      </c>
      <c r="X152" s="12">
        <f>IF(X153&lt;&gt;""," -R","")</f>
        <v/>
      </c>
      <c r="Z152" s="12">
        <f>IF(Z153&lt;&gt;""," -R","")</f>
        <v/>
      </c>
      <c r="AB152" s="12">
        <f>IF(AB153&lt;&gt;""," -R","")</f>
        <v/>
      </c>
      <c r="AD152" s="12">
        <f>IF(AD153&lt;&gt;""," -R","")</f>
        <v/>
      </c>
      <c r="AF152" s="12">
        <f>IF(AF153&lt;&gt;""," -R","")</f>
        <v/>
      </c>
      <c r="AH152" s="12">
        <f>IF(AH153&lt;&gt;""," -R","")</f>
        <v/>
      </c>
      <c r="AJ152" s="12">
        <f>IF(AJ153&lt;&gt;""," -R","")</f>
        <v/>
      </c>
      <c r="AL152" s="12">
        <f>IF(AL153&lt;&gt;""," -R","")</f>
        <v/>
      </c>
      <c r="AN152" s="12">
        <f>IF(AN153&lt;&gt;""," -R","")</f>
        <v/>
      </c>
      <c r="AP152" s="12">
        <f>IF(AP153&lt;&gt;""," -R","")</f>
        <v/>
      </c>
      <c r="AR152" s="12">
        <f>IF(AR153&lt;&gt;""," -R","")</f>
        <v/>
      </c>
      <c r="AT152" s="12">
        <f>IF(AT153&lt;&gt;""," -R","")</f>
        <v/>
      </c>
      <c r="AV152" s="12">
        <f>IF(AV153&lt;&gt;""," -R","")</f>
        <v/>
      </c>
      <c r="AX152" s="12">
        <f>IF(AX153&lt;&gt;""," -R","")</f>
        <v/>
      </c>
      <c r="AZ152" s="12">
        <f>IF(AZ153&lt;&gt;""," -R","")</f>
        <v/>
      </c>
      <c r="BB152" s="12">
        <f>IF(BB153&lt;&gt;""," -R","")</f>
        <v/>
      </c>
      <c r="BD152" s="12">
        <f>IF(BD153&lt;&gt;""," -R","")</f>
        <v/>
      </c>
      <c r="BF152" s="12">
        <f>IF(BF153&lt;&gt;""," -R","")</f>
        <v/>
      </c>
      <c r="BH152" s="12">
        <f>IF(BH153&lt;&gt;""," -R","")</f>
        <v/>
      </c>
      <c r="BJ152" s="12">
        <f>IF(BJ153&lt;&gt;""," -R","")</f>
        <v/>
      </c>
    </row>
    <row r="153">
      <c r="M153" s="12" t="n">
        <v>1.72</v>
      </c>
      <c r="N153" s="12">
        <f>IFERROR(VLOOKUP(M153,'CRUCE RIESGOS'!$C$9:$D$50,2,FALSE),"")</f>
        <v/>
      </c>
      <c r="O153" s="12" t="n">
        <v>2.72000000000002</v>
      </c>
      <c r="P153" s="12">
        <f>IFERROR(VLOOKUP(O153,'CRUCE RIESGOS'!$C$9:$D$50,2,FALSE),"")</f>
        <v/>
      </c>
      <c r="Q153" s="12" t="n">
        <v>3.72000000000004</v>
      </c>
      <c r="R153" s="12">
        <f>IFERROR(VLOOKUP(Q153,'CRUCE RIESGOS'!$C$9:$D$50,2,FALSE),"")</f>
        <v/>
      </c>
      <c r="S153" s="12" t="n">
        <v>4.72000000000006</v>
      </c>
      <c r="T153" s="12">
        <f>IFERROR(VLOOKUP(S153,'CRUCE RIESGOS'!$C$9:$D$50,2,FALSE),"")</f>
        <v/>
      </c>
      <c r="U153" s="12" t="n">
        <v>5.72000000000008</v>
      </c>
      <c r="V153" s="12">
        <f>IFERROR(VLOOKUP(U153,'CRUCE RIESGOS'!$C$9:$D$50,2,FALSE),"")</f>
        <v/>
      </c>
      <c r="W153" s="12" t="n">
        <v>6.7200000000001</v>
      </c>
      <c r="X153" s="12">
        <f>IFERROR(VLOOKUP(W153,'CRUCE RIESGOS'!$C$9:$D$50,2,FALSE),"")</f>
        <v/>
      </c>
      <c r="Y153" s="12" t="n">
        <v>7.72000000000012</v>
      </c>
      <c r="Z153" s="12">
        <f>IFERROR(VLOOKUP(Y153,'CRUCE RIESGOS'!$C$9:$D$50,2,FALSE),"")</f>
        <v/>
      </c>
      <c r="AA153" s="12" t="n">
        <v>8.720000000000139</v>
      </c>
      <c r="AB153" s="12">
        <f>IFERROR(VLOOKUP(AA153,'CRUCE RIESGOS'!$C$9:$D$50,2,FALSE),"")</f>
        <v/>
      </c>
      <c r="AC153" s="12" t="n">
        <v>9.720000000000161</v>
      </c>
      <c r="AD153" s="12">
        <f>IFERROR(VLOOKUP(AC153,'CRUCE RIESGOS'!$C$9:$D$50,2,FALSE),"")</f>
        <v/>
      </c>
      <c r="AE153" s="12" t="n">
        <v>10.7200000000002</v>
      </c>
      <c r="AF153" s="12">
        <f>IFERROR(VLOOKUP(AE153,'CRUCE RIESGOS'!$C$9:$D$50,2,FALSE),"")</f>
        <v/>
      </c>
      <c r="AG153" s="12" t="n">
        <v>11.7200000000002</v>
      </c>
      <c r="AH153" s="12">
        <f>IFERROR(VLOOKUP(AG153,'CRUCE RIESGOS'!$C$9:$D$50,2,FALSE),"")</f>
        <v/>
      </c>
      <c r="AI153" s="12" t="n">
        <v>12.7200000000002</v>
      </c>
      <c r="AJ153" s="12">
        <f>IFERROR(VLOOKUP(AI153,'CRUCE RIESGOS'!$C$9:$D$50,2,FALSE),"")</f>
        <v/>
      </c>
      <c r="AK153" s="12" t="n">
        <v>13.7200000000002</v>
      </c>
      <c r="AL153" s="12">
        <f>IFERROR(VLOOKUP(AK153,'CRUCE RIESGOS'!$C$9:$D$50,2,FALSE),"")</f>
        <v/>
      </c>
      <c r="AM153" s="12" t="n">
        <v>14.7200000000003</v>
      </c>
      <c r="AN153" s="12">
        <f>IFERROR(VLOOKUP(AM153,'CRUCE RIESGOS'!$C$9:$D$50,2,FALSE),"")</f>
        <v/>
      </c>
      <c r="AO153" s="12" t="n">
        <v>15.7200000000003</v>
      </c>
      <c r="AP153" s="12">
        <f>IFERROR(VLOOKUP(AO153,'CRUCE RIESGOS'!$C$9:$D$50,2,FALSE),"")</f>
        <v/>
      </c>
      <c r="AQ153" s="12" t="n">
        <v>16.7200000000003</v>
      </c>
      <c r="AR153" s="12">
        <f>IFERROR(VLOOKUP(AQ153,'CRUCE RIESGOS'!$C$9:$D$50,2,FALSE),"")</f>
        <v/>
      </c>
      <c r="AS153" s="12" t="n">
        <v>17.7200000000003</v>
      </c>
      <c r="AT153" s="12">
        <f>IFERROR(VLOOKUP(AS153,'CRUCE RIESGOS'!$C$9:$D$50,2,FALSE),"")</f>
        <v/>
      </c>
      <c r="AU153" s="12" t="n">
        <v>18.7200000000003</v>
      </c>
      <c r="AV153" s="12">
        <f>IFERROR(VLOOKUP(AU153,'CRUCE RIESGOS'!$C$9:$D$50,2,FALSE),"")</f>
        <v/>
      </c>
      <c r="AW153" s="12" t="n">
        <v>19.7200000000004</v>
      </c>
      <c r="AX153" s="12">
        <f>IFERROR(VLOOKUP(AW153,'CRUCE RIESGOS'!$C$9:$D$50,2,FALSE),"")</f>
        <v/>
      </c>
      <c r="AY153" s="12" t="n">
        <v>20.7200000000004</v>
      </c>
      <c r="AZ153" s="12">
        <f>IFERROR(VLOOKUP(AY153,'CRUCE RIESGOS'!$C$9:$D$50,2,FALSE),"")</f>
        <v/>
      </c>
      <c r="BA153" s="12" t="n">
        <v>21.7200000000004</v>
      </c>
      <c r="BB153" s="12">
        <f>IFERROR(VLOOKUP(BA153,'CRUCE RIESGOS'!$C$9:$D$50,2,FALSE),"")</f>
        <v/>
      </c>
      <c r="BC153" s="12" t="n">
        <v>22.7200000000004</v>
      </c>
      <c r="BD153" s="12">
        <f>IFERROR(VLOOKUP(BC153,'CRUCE RIESGOS'!$C$9:$D$50,2,FALSE),"")</f>
        <v/>
      </c>
      <c r="BE153" s="12" t="n">
        <v>23.7200000000004</v>
      </c>
      <c r="BF153" s="12">
        <f>IFERROR(VLOOKUP(BE153,'CRUCE RIESGOS'!$C$9:$D$50,2,FALSE),"")</f>
        <v/>
      </c>
      <c r="BG153" s="12" t="n">
        <v>24.7200000000005</v>
      </c>
      <c r="BH153" s="12">
        <f>IFERROR(VLOOKUP(BG153,'CRUCE RIESGOS'!$C$9:$D$50,2,FALSE),"")</f>
        <v/>
      </c>
      <c r="BI153" s="12" t="n">
        <v>25.7200000000005</v>
      </c>
      <c r="BJ153" s="12">
        <f>IFERROR(VLOOKUP(BI153,'CRUCE RIESGOS'!$C$9:$D$50,2,FALSE),"")</f>
        <v/>
      </c>
    </row>
    <row r="154">
      <c r="N154" s="12">
        <f>IF(N155&lt;&gt;""," -R","")</f>
        <v/>
      </c>
      <c r="P154" s="12">
        <f>IF(P155&lt;&gt;""," -R","")</f>
        <v/>
      </c>
      <c r="R154" s="12">
        <f>IF(R155&lt;&gt;""," -R","")</f>
        <v/>
      </c>
      <c r="T154" s="12">
        <f>IF(T155&lt;&gt;""," -R","")</f>
        <v/>
      </c>
      <c r="V154" s="12">
        <f>IF(V155&lt;&gt;""," -R","")</f>
        <v/>
      </c>
      <c r="X154" s="12">
        <f>IF(X155&lt;&gt;""," -R","")</f>
        <v/>
      </c>
      <c r="Z154" s="12">
        <f>IF(Z155&lt;&gt;""," -R","")</f>
        <v/>
      </c>
      <c r="AB154" s="12">
        <f>IF(AB155&lt;&gt;""," -R","")</f>
        <v/>
      </c>
      <c r="AD154" s="12">
        <f>IF(AD155&lt;&gt;""," -R","")</f>
        <v/>
      </c>
      <c r="AF154" s="12">
        <f>IF(AF155&lt;&gt;""," -R","")</f>
        <v/>
      </c>
      <c r="AH154" s="12">
        <f>IF(AH155&lt;&gt;""," -R","")</f>
        <v/>
      </c>
      <c r="AJ154" s="12">
        <f>IF(AJ155&lt;&gt;""," -R","")</f>
        <v/>
      </c>
      <c r="AL154" s="12">
        <f>IF(AL155&lt;&gt;""," -R","")</f>
        <v/>
      </c>
      <c r="AN154" s="12">
        <f>IF(AN155&lt;&gt;""," -R","")</f>
        <v/>
      </c>
      <c r="AP154" s="12">
        <f>IF(AP155&lt;&gt;""," -R","")</f>
        <v/>
      </c>
      <c r="AR154" s="12">
        <f>IF(AR155&lt;&gt;""," -R","")</f>
        <v/>
      </c>
      <c r="AT154" s="12">
        <f>IF(AT155&lt;&gt;""," -R","")</f>
        <v/>
      </c>
      <c r="AV154" s="12">
        <f>IF(AV155&lt;&gt;""," -R","")</f>
        <v/>
      </c>
      <c r="AX154" s="12">
        <f>IF(AX155&lt;&gt;""," -R","")</f>
        <v/>
      </c>
      <c r="AZ154" s="12">
        <f>IF(AZ155&lt;&gt;""," -R","")</f>
        <v/>
      </c>
      <c r="BB154" s="12">
        <f>IF(BB155&lt;&gt;""," -R","")</f>
        <v/>
      </c>
      <c r="BD154" s="12">
        <f>IF(BD155&lt;&gt;""," -R","")</f>
        <v/>
      </c>
      <c r="BF154" s="12">
        <f>IF(BF155&lt;&gt;""," -R","")</f>
        <v/>
      </c>
      <c r="BH154" s="12">
        <f>IF(BH155&lt;&gt;""," -R","")</f>
        <v/>
      </c>
      <c r="BJ154" s="12">
        <f>IF(BJ155&lt;&gt;""," -R","")</f>
        <v/>
      </c>
    </row>
    <row r="155">
      <c r="M155" s="12" t="n">
        <v>1.73</v>
      </c>
      <c r="N155" s="12">
        <f>IFERROR(VLOOKUP(M155,'CRUCE RIESGOS'!$C$9:$D$50,2,FALSE),"")</f>
        <v/>
      </c>
      <c r="O155" s="12" t="n">
        <v>2.73000000000002</v>
      </c>
      <c r="P155" s="12">
        <f>IFERROR(VLOOKUP(O155,'CRUCE RIESGOS'!$C$9:$D$50,2,FALSE),"")</f>
        <v/>
      </c>
      <c r="Q155" s="12" t="n">
        <v>3.73000000000004</v>
      </c>
      <c r="R155" s="12">
        <f>IFERROR(VLOOKUP(Q155,'CRUCE RIESGOS'!$C$9:$D$50,2,FALSE),"")</f>
        <v/>
      </c>
      <c r="S155" s="12" t="n">
        <v>4.73000000000006</v>
      </c>
      <c r="T155" s="12">
        <f>IFERROR(VLOOKUP(S155,'CRUCE RIESGOS'!$C$9:$D$50,2,FALSE),"")</f>
        <v/>
      </c>
      <c r="U155" s="12" t="n">
        <v>5.73000000000008</v>
      </c>
      <c r="V155" s="12">
        <f>IFERROR(VLOOKUP(U155,'CRUCE RIESGOS'!$C$9:$D$50,2,FALSE),"")</f>
        <v/>
      </c>
      <c r="W155" s="12" t="n">
        <v>6.7300000000001</v>
      </c>
      <c r="X155" s="12">
        <f>IFERROR(VLOOKUP(W155,'CRUCE RIESGOS'!$C$9:$D$50,2,FALSE),"")</f>
        <v/>
      </c>
      <c r="Y155" s="12" t="n">
        <v>7.73000000000012</v>
      </c>
      <c r="Z155" s="12">
        <f>IFERROR(VLOOKUP(Y155,'CRUCE RIESGOS'!$C$9:$D$50,2,FALSE),"")</f>
        <v/>
      </c>
      <c r="AA155" s="12" t="n">
        <v>8.730000000000141</v>
      </c>
      <c r="AB155" s="12">
        <f>IFERROR(VLOOKUP(AA155,'CRUCE RIESGOS'!$C$9:$D$50,2,FALSE),"")</f>
        <v/>
      </c>
      <c r="AC155" s="12" t="n">
        <v>9.73000000000016</v>
      </c>
      <c r="AD155" s="12">
        <f>IFERROR(VLOOKUP(AC155,'CRUCE RIESGOS'!$C$9:$D$50,2,FALSE),"")</f>
        <v/>
      </c>
      <c r="AE155" s="12" t="n">
        <v>10.7300000000002</v>
      </c>
      <c r="AF155" s="12">
        <f>IFERROR(VLOOKUP(AE155,'CRUCE RIESGOS'!$C$9:$D$50,2,FALSE),"")</f>
        <v/>
      </c>
      <c r="AG155" s="12" t="n">
        <v>11.7300000000002</v>
      </c>
      <c r="AH155" s="12">
        <f>IFERROR(VLOOKUP(AG155,'CRUCE RIESGOS'!$C$9:$D$50,2,FALSE),"")</f>
        <v/>
      </c>
      <c r="AI155" s="12" t="n">
        <v>12.7300000000002</v>
      </c>
      <c r="AJ155" s="12">
        <f>IFERROR(VLOOKUP(AI155,'CRUCE RIESGOS'!$C$9:$D$50,2,FALSE),"")</f>
        <v/>
      </c>
      <c r="AK155" s="12" t="n">
        <v>13.7300000000002</v>
      </c>
      <c r="AL155" s="12">
        <f>IFERROR(VLOOKUP(AK155,'CRUCE RIESGOS'!$C$9:$D$50,2,FALSE),"")</f>
        <v/>
      </c>
      <c r="AM155" s="12" t="n">
        <v>14.7300000000003</v>
      </c>
      <c r="AN155" s="12">
        <f>IFERROR(VLOOKUP(AM155,'CRUCE RIESGOS'!$C$9:$D$50,2,FALSE),"")</f>
        <v/>
      </c>
      <c r="AO155" s="12" t="n">
        <v>15.7300000000003</v>
      </c>
      <c r="AP155" s="12">
        <f>IFERROR(VLOOKUP(AO155,'CRUCE RIESGOS'!$C$9:$D$50,2,FALSE),"")</f>
        <v/>
      </c>
      <c r="AQ155" s="12" t="n">
        <v>16.7300000000003</v>
      </c>
      <c r="AR155" s="12">
        <f>IFERROR(VLOOKUP(AQ155,'CRUCE RIESGOS'!$C$9:$D$50,2,FALSE),"")</f>
        <v/>
      </c>
      <c r="AS155" s="12" t="n">
        <v>17.7300000000003</v>
      </c>
      <c r="AT155" s="12">
        <f>IFERROR(VLOOKUP(AS155,'CRUCE RIESGOS'!$C$9:$D$50,2,FALSE),"")</f>
        <v/>
      </c>
      <c r="AU155" s="12" t="n">
        <v>18.7300000000003</v>
      </c>
      <c r="AV155" s="12">
        <f>IFERROR(VLOOKUP(AU155,'CRUCE RIESGOS'!$C$9:$D$50,2,FALSE),"")</f>
        <v/>
      </c>
      <c r="AW155" s="12" t="n">
        <v>19.7300000000004</v>
      </c>
      <c r="AX155" s="12">
        <f>IFERROR(VLOOKUP(AW155,'CRUCE RIESGOS'!$C$9:$D$50,2,FALSE),"")</f>
        <v/>
      </c>
      <c r="AY155" s="12" t="n">
        <v>20.7300000000004</v>
      </c>
      <c r="AZ155" s="12">
        <f>IFERROR(VLOOKUP(AY155,'CRUCE RIESGOS'!$C$9:$D$50,2,FALSE),"")</f>
        <v/>
      </c>
      <c r="BA155" s="12" t="n">
        <v>21.7300000000004</v>
      </c>
      <c r="BB155" s="12">
        <f>IFERROR(VLOOKUP(BA155,'CRUCE RIESGOS'!$C$9:$D$50,2,FALSE),"")</f>
        <v/>
      </c>
      <c r="BC155" s="12" t="n">
        <v>22.7300000000004</v>
      </c>
      <c r="BD155" s="12">
        <f>IFERROR(VLOOKUP(BC155,'CRUCE RIESGOS'!$C$9:$D$50,2,FALSE),"")</f>
        <v/>
      </c>
      <c r="BE155" s="12" t="n">
        <v>23.7300000000004</v>
      </c>
      <c r="BF155" s="12">
        <f>IFERROR(VLOOKUP(BE155,'CRUCE RIESGOS'!$C$9:$D$50,2,FALSE),"")</f>
        <v/>
      </c>
      <c r="BG155" s="12" t="n">
        <v>24.7300000000005</v>
      </c>
      <c r="BH155" s="12">
        <f>IFERROR(VLOOKUP(BG155,'CRUCE RIESGOS'!$C$9:$D$50,2,FALSE),"")</f>
        <v/>
      </c>
      <c r="BI155" s="12" t="n">
        <v>25.7300000000005</v>
      </c>
      <c r="BJ155" s="12">
        <f>IFERROR(VLOOKUP(BI155,'CRUCE RIESGOS'!$C$9:$D$50,2,FALSE),"")</f>
        <v/>
      </c>
    </row>
    <row r="156">
      <c r="N156" s="12">
        <f>IF(N157&lt;&gt;""," -R","")</f>
        <v/>
      </c>
      <c r="P156" s="12">
        <f>IF(P157&lt;&gt;""," -R","")</f>
        <v/>
      </c>
      <c r="R156" s="12">
        <f>IF(R157&lt;&gt;""," -R","")</f>
        <v/>
      </c>
      <c r="T156" s="12">
        <f>IF(T157&lt;&gt;""," -R","")</f>
        <v/>
      </c>
      <c r="V156" s="12">
        <f>IF(V157&lt;&gt;""," -R","")</f>
        <v/>
      </c>
      <c r="X156" s="12">
        <f>IF(X157&lt;&gt;""," -R","")</f>
        <v/>
      </c>
      <c r="Z156" s="12">
        <f>IF(Z157&lt;&gt;""," -R","")</f>
        <v/>
      </c>
      <c r="AB156" s="12">
        <f>IF(AB157&lt;&gt;""," -R","")</f>
        <v/>
      </c>
      <c r="AD156" s="12">
        <f>IF(AD157&lt;&gt;""," -R","")</f>
        <v/>
      </c>
      <c r="AF156" s="12">
        <f>IF(AF157&lt;&gt;""," -R","")</f>
        <v/>
      </c>
      <c r="AH156" s="12">
        <f>IF(AH157&lt;&gt;""," -R","")</f>
        <v/>
      </c>
      <c r="AJ156" s="12">
        <f>IF(AJ157&lt;&gt;""," -R","")</f>
        <v/>
      </c>
      <c r="AL156" s="12">
        <f>IF(AL157&lt;&gt;""," -R","")</f>
        <v/>
      </c>
      <c r="AN156" s="12">
        <f>IF(AN157&lt;&gt;""," -R","")</f>
        <v/>
      </c>
      <c r="AP156" s="12">
        <f>IF(AP157&lt;&gt;""," -R","")</f>
        <v/>
      </c>
      <c r="AR156" s="12">
        <f>IF(AR157&lt;&gt;""," -R","")</f>
        <v/>
      </c>
      <c r="AT156" s="12">
        <f>IF(AT157&lt;&gt;""," -R","")</f>
        <v/>
      </c>
      <c r="AV156" s="12">
        <f>IF(AV157&lt;&gt;""," -R","")</f>
        <v/>
      </c>
      <c r="AX156" s="12">
        <f>IF(AX157&lt;&gt;""," -R","")</f>
        <v/>
      </c>
      <c r="AZ156" s="12">
        <f>IF(AZ157&lt;&gt;""," -R","")</f>
        <v/>
      </c>
      <c r="BB156" s="12">
        <f>IF(BB157&lt;&gt;""," -R","")</f>
        <v/>
      </c>
      <c r="BD156" s="12">
        <f>IF(BD157&lt;&gt;""," -R","")</f>
        <v/>
      </c>
      <c r="BF156" s="12">
        <f>IF(BF157&lt;&gt;""," -R","")</f>
        <v/>
      </c>
      <c r="BH156" s="12">
        <f>IF(BH157&lt;&gt;""," -R","")</f>
        <v/>
      </c>
      <c r="BJ156" s="12">
        <f>IF(BJ157&lt;&gt;""," -R","")</f>
        <v/>
      </c>
    </row>
    <row r="157">
      <c r="M157" s="12" t="n">
        <v>1.74</v>
      </c>
      <c r="N157" s="12">
        <f>IFERROR(VLOOKUP(M157,'CRUCE RIESGOS'!$C$9:$D$50,2,FALSE),"")</f>
        <v/>
      </c>
      <c r="O157" s="12" t="n">
        <v>2.74000000000002</v>
      </c>
      <c r="P157" s="12">
        <f>IFERROR(VLOOKUP(O157,'CRUCE RIESGOS'!$C$9:$D$50,2,FALSE),"")</f>
        <v/>
      </c>
      <c r="Q157" s="12" t="n">
        <v>3.74000000000004</v>
      </c>
      <c r="R157" s="12">
        <f>IFERROR(VLOOKUP(Q157,'CRUCE RIESGOS'!$C$9:$D$50,2,FALSE),"")</f>
        <v/>
      </c>
      <c r="S157" s="12" t="n">
        <v>4.74000000000006</v>
      </c>
      <c r="T157" s="12">
        <f>IFERROR(VLOOKUP(S157,'CRUCE RIESGOS'!$C$9:$D$50,2,FALSE),"")</f>
        <v/>
      </c>
      <c r="U157" s="12" t="n">
        <v>5.74000000000008</v>
      </c>
      <c r="V157" s="12">
        <f>IFERROR(VLOOKUP(U157,'CRUCE RIESGOS'!$C$9:$D$50,2,FALSE),"")</f>
        <v/>
      </c>
      <c r="W157" s="12" t="n">
        <v>6.7400000000001</v>
      </c>
      <c r="X157" s="12">
        <f>IFERROR(VLOOKUP(W157,'CRUCE RIESGOS'!$C$9:$D$50,2,FALSE),"")</f>
        <v/>
      </c>
      <c r="Y157" s="12" t="n">
        <v>7.74000000000012</v>
      </c>
      <c r="Z157" s="12">
        <f>IFERROR(VLOOKUP(Y157,'CRUCE RIESGOS'!$C$9:$D$50,2,FALSE),"")</f>
        <v/>
      </c>
      <c r="AA157" s="12" t="n">
        <v>8.740000000000141</v>
      </c>
      <c r="AB157" s="12">
        <f>IFERROR(VLOOKUP(AA157,'CRUCE RIESGOS'!$C$9:$D$50,2,FALSE),"")</f>
        <v/>
      </c>
      <c r="AC157" s="12" t="n">
        <v>9.74000000000016</v>
      </c>
      <c r="AD157" s="12">
        <f>IFERROR(VLOOKUP(AC157,'CRUCE RIESGOS'!$C$9:$D$50,2,FALSE),"")</f>
        <v/>
      </c>
      <c r="AE157" s="12" t="n">
        <v>10.7400000000002</v>
      </c>
      <c r="AF157" s="12">
        <f>IFERROR(VLOOKUP(AE157,'CRUCE RIESGOS'!$C$9:$D$50,2,FALSE),"")</f>
        <v/>
      </c>
      <c r="AG157" s="12" t="n">
        <v>11.7400000000002</v>
      </c>
      <c r="AH157" s="12">
        <f>IFERROR(VLOOKUP(AG157,'CRUCE RIESGOS'!$C$9:$D$50,2,FALSE),"")</f>
        <v/>
      </c>
      <c r="AI157" s="12" t="n">
        <v>12.7400000000002</v>
      </c>
      <c r="AJ157" s="12">
        <f>IFERROR(VLOOKUP(AI157,'CRUCE RIESGOS'!$C$9:$D$50,2,FALSE),"")</f>
        <v/>
      </c>
      <c r="AK157" s="12" t="n">
        <v>13.7400000000002</v>
      </c>
      <c r="AL157" s="12">
        <f>IFERROR(VLOOKUP(AK157,'CRUCE RIESGOS'!$C$9:$D$50,2,FALSE),"")</f>
        <v/>
      </c>
      <c r="AM157" s="12" t="n">
        <v>14.7400000000003</v>
      </c>
      <c r="AN157" s="12">
        <f>IFERROR(VLOOKUP(AM157,'CRUCE RIESGOS'!$C$9:$D$50,2,FALSE),"")</f>
        <v/>
      </c>
      <c r="AO157" s="12" t="n">
        <v>15.7400000000003</v>
      </c>
      <c r="AP157" s="12">
        <f>IFERROR(VLOOKUP(AO157,'CRUCE RIESGOS'!$C$9:$D$50,2,FALSE),"")</f>
        <v/>
      </c>
      <c r="AQ157" s="12" t="n">
        <v>16.7400000000003</v>
      </c>
      <c r="AR157" s="12">
        <f>IFERROR(VLOOKUP(AQ157,'CRUCE RIESGOS'!$C$9:$D$50,2,FALSE),"")</f>
        <v/>
      </c>
      <c r="AS157" s="12" t="n">
        <v>17.7400000000003</v>
      </c>
      <c r="AT157" s="12">
        <f>IFERROR(VLOOKUP(AS157,'CRUCE RIESGOS'!$C$9:$D$50,2,FALSE),"")</f>
        <v/>
      </c>
      <c r="AU157" s="12" t="n">
        <v>18.7400000000003</v>
      </c>
      <c r="AV157" s="12">
        <f>IFERROR(VLOOKUP(AU157,'CRUCE RIESGOS'!$C$9:$D$50,2,FALSE),"")</f>
        <v/>
      </c>
      <c r="AW157" s="12" t="n">
        <v>19.7400000000004</v>
      </c>
      <c r="AX157" s="12">
        <f>IFERROR(VLOOKUP(AW157,'CRUCE RIESGOS'!$C$9:$D$50,2,FALSE),"")</f>
        <v/>
      </c>
      <c r="AY157" s="12" t="n">
        <v>20.7400000000004</v>
      </c>
      <c r="AZ157" s="12">
        <f>IFERROR(VLOOKUP(AY157,'CRUCE RIESGOS'!$C$9:$D$50,2,FALSE),"")</f>
        <v/>
      </c>
      <c r="BA157" s="12" t="n">
        <v>21.7400000000004</v>
      </c>
      <c r="BB157" s="12">
        <f>IFERROR(VLOOKUP(BA157,'CRUCE RIESGOS'!$C$9:$D$50,2,FALSE),"")</f>
        <v/>
      </c>
      <c r="BC157" s="12" t="n">
        <v>22.7400000000004</v>
      </c>
      <c r="BD157" s="12">
        <f>IFERROR(VLOOKUP(BC157,'CRUCE RIESGOS'!$C$9:$D$50,2,FALSE),"")</f>
        <v/>
      </c>
      <c r="BE157" s="12" t="n">
        <v>23.7400000000004</v>
      </c>
      <c r="BF157" s="12">
        <f>IFERROR(VLOOKUP(BE157,'CRUCE RIESGOS'!$C$9:$D$50,2,FALSE),"")</f>
        <v/>
      </c>
      <c r="BG157" s="12" t="n">
        <v>24.7400000000005</v>
      </c>
      <c r="BH157" s="12">
        <f>IFERROR(VLOOKUP(BG157,'CRUCE RIESGOS'!$C$9:$D$50,2,FALSE),"")</f>
        <v/>
      </c>
      <c r="BI157" s="12" t="n">
        <v>25.7400000000005</v>
      </c>
      <c r="BJ157" s="12">
        <f>IFERROR(VLOOKUP(BI157,'CRUCE RIESGOS'!$C$9:$D$50,2,FALSE),"")</f>
        <v/>
      </c>
    </row>
    <row r="158">
      <c r="N158" s="12">
        <f>IF(N159&lt;&gt;""," -R","")</f>
        <v/>
      </c>
      <c r="P158" s="12">
        <f>IF(P159&lt;&gt;""," -R","")</f>
        <v/>
      </c>
      <c r="R158" s="12">
        <f>IF(R159&lt;&gt;""," -R","")</f>
        <v/>
      </c>
      <c r="T158" s="12">
        <f>IF(T159&lt;&gt;""," -R","")</f>
        <v/>
      </c>
      <c r="V158" s="12">
        <f>IF(V159&lt;&gt;""," -R","")</f>
        <v/>
      </c>
      <c r="X158" s="12">
        <f>IF(X159&lt;&gt;""," -R","")</f>
        <v/>
      </c>
      <c r="Z158" s="12">
        <f>IF(Z159&lt;&gt;""," -R","")</f>
        <v/>
      </c>
      <c r="AB158" s="12">
        <f>IF(AB159&lt;&gt;""," -R","")</f>
        <v/>
      </c>
      <c r="AD158" s="12">
        <f>IF(AD159&lt;&gt;""," -R","")</f>
        <v/>
      </c>
      <c r="AF158" s="12">
        <f>IF(AF159&lt;&gt;""," -R","")</f>
        <v/>
      </c>
      <c r="AH158" s="12">
        <f>IF(AH159&lt;&gt;""," -R","")</f>
        <v/>
      </c>
      <c r="AJ158" s="12">
        <f>IF(AJ159&lt;&gt;""," -R","")</f>
        <v/>
      </c>
      <c r="AL158" s="12">
        <f>IF(AL159&lt;&gt;""," -R","")</f>
        <v/>
      </c>
      <c r="AN158" s="12">
        <f>IF(AN159&lt;&gt;""," -R","")</f>
        <v/>
      </c>
      <c r="AP158" s="12">
        <f>IF(AP159&lt;&gt;""," -R","")</f>
        <v/>
      </c>
      <c r="AR158" s="12">
        <f>IF(AR159&lt;&gt;""," -R","")</f>
        <v/>
      </c>
      <c r="AT158" s="12">
        <f>IF(AT159&lt;&gt;""," -R","")</f>
        <v/>
      </c>
      <c r="AV158" s="12">
        <f>IF(AV159&lt;&gt;""," -R","")</f>
        <v/>
      </c>
      <c r="AX158" s="12">
        <f>IF(AX159&lt;&gt;""," -R","")</f>
        <v/>
      </c>
      <c r="AZ158" s="12">
        <f>IF(AZ159&lt;&gt;""," -R","")</f>
        <v/>
      </c>
      <c r="BB158" s="12">
        <f>IF(BB159&lt;&gt;""," -R","")</f>
        <v/>
      </c>
      <c r="BD158" s="12">
        <f>IF(BD159&lt;&gt;""," -R","")</f>
        <v/>
      </c>
      <c r="BF158" s="12">
        <f>IF(BF159&lt;&gt;""," -R","")</f>
        <v/>
      </c>
      <c r="BH158" s="12">
        <f>IF(BH159&lt;&gt;""," -R","")</f>
        <v/>
      </c>
      <c r="BJ158" s="12">
        <f>IF(BJ159&lt;&gt;""," -R","")</f>
        <v/>
      </c>
    </row>
    <row r="159">
      <c r="M159" s="12" t="n">
        <v>1.75</v>
      </c>
      <c r="N159" s="12">
        <f>IFERROR(VLOOKUP(M159,'CRUCE RIESGOS'!$C$9:$D$50,2,FALSE),"")</f>
        <v/>
      </c>
      <c r="O159" s="12" t="n">
        <v>2.75000000000002</v>
      </c>
      <c r="P159" s="12">
        <f>IFERROR(VLOOKUP(O159,'CRUCE RIESGOS'!$C$9:$D$50,2,FALSE),"")</f>
        <v/>
      </c>
      <c r="Q159" s="12" t="n">
        <v>3.75000000000004</v>
      </c>
      <c r="R159" s="12">
        <f>IFERROR(VLOOKUP(Q159,'CRUCE RIESGOS'!$C$9:$D$50,2,FALSE),"")</f>
        <v/>
      </c>
      <c r="S159" s="12" t="n">
        <v>4.75000000000006</v>
      </c>
      <c r="T159" s="12">
        <f>IFERROR(VLOOKUP(S159,'CRUCE RIESGOS'!$C$9:$D$50,2,FALSE),"")</f>
        <v/>
      </c>
      <c r="U159" s="12" t="n">
        <v>5.75000000000008</v>
      </c>
      <c r="V159" s="12">
        <f>IFERROR(VLOOKUP(U159,'CRUCE RIESGOS'!$C$9:$D$50,2,FALSE),"")</f>
        <v/>
      </c>
      <c r="W159" s="12" t="n">
        <v>6.7500000000001</v>
      </c>
      <c r="X159" s="12">
        <f>IFERROR(VLOOKUP(W159,'CRUCE RIESGOS'!$C$9:$D$50,2,FALSE),"")</f>
        <v/>
      </c>
      <c r="Y159" s="12" t="n">
        <v>7.75000000000012</v>
      </c>
      <c r="Z159" s="12">
        <f>IFERROR(VLOOKUP(Y159,'CRUCE RIESGOS'!$C$9:$D$50,2,FALSE),"")</f>
        <v/>
      </c>
      <c r="AA159" s="12" t="n">
        <v>8.75000000000014</v>
      </c>
      <c r="AB159" s="12">
        <f>IFERROR(VLOOKUP(AA159,'CRUCE RIESGOS'!$C$9:$D$50,2,FALSE),"")</f>
        <v/>
      </c>
      <c r="AC159" s="12" t="n">
        <v>9.75000000000016</v>
      </c>
      <c r="AD159" s="12">
        <f>IFERROR(VLOOKUP(AC159,'CRUCE RIESGOS'!$C$9:$D$50,2,FALSE),"")</f>
        <v/>
      </c>
      <c r="AE159" s="12" t="n">
        <v>10.7500000000002</v>
      </c>
      <c r="AF159" s="12">
        <f>IFERROR(VLOOKUP(AE159,'CRUCE RIESGOS'!$C$9:$D$50,2,FALSE),"")</f>
        <v/>
      </c>
      <c r="AG159" s="12" t="n">
        <v>11.7500000000002</v>
      </c>
      <c r="AH159" s="12">
        <f>IFERROR(VLOOKUP(AG159,'CRUCE RIESGOS'!$C$9:$D$50,2,FALSE),"")</f>
        <v/>
      </c>
      <c r="AI159" s="12" t="n">
        <v>12.7500000000002</v>
      </c>
      <c r="AJ159" s="12">
        <f>IFERROR(VLOOKUP(AI159,'CRUCE RIESGOS'!$C$9:$D$50,2,FALSE),"")</f>
        <v/>
      </c>
      <c r="AK159" s="12" t="n">
        <v>13.7500000000002</v>
      </c>
      <c r="AL159" s="12">
        <f>IFERROR(VLOOKUP(AK159,'CRUCE RIESGOS'!$C$9:$D$50,2,FALSE),"")</f>
        <v/>
      </c>
      <c r="AM159" s="12" t="n">
        <v>14.7500000000003</v>
      </c>
      <c r="AN159" s="12">
        <f>IFERROR(VLOOKUP(AM159,'CRUCE RIESGOS'!$C$9:$D$50,2,FALSE),"")</f>
        <v/>
      </c>
      <c r="AO159" s="12" t="n">
        <v>15.7500000000003</v>
      </c>
      <c r="AP159" s="12">
        <f>IFERROR(VLOOKUP(AO159,'CRUCE RIESGOS'!$C$9:$D$50,2,FALSE),"")</f>
        <v/>
      </c>
      <c r="AQ159" s="12" t="n">
        <v>16.7500000000003</v>
      </c>
      <c r="AR159" s="12">
        <f>IFERROR(VLOOKUP(AQ159,'CRUCE RIESGOS'!$C$9:$D$50,2,FALSE),"")</f>
        <v/>
      </c>
      <c r="AS159" s="12" t="n">
        <v>17.7500000000003</v>
      </c>
      <c r="AT159" s="12">
        <f>IFERROR(VLOOKUP(AS159,'CRUCE RIESGOS'!$C$9:$D$50,2,FALSE),"")</f>
        <v/>
      </c>
      <c r="AU159" s="12" t="n">
        <v>18.7500000000003</v>
      </c>
      <c r="AV159" s="12">
        <f>IFERROR(VLOOKUP(AU159,'CRUCE RIESGOS'!$C$9:$D$50,2,FALSE),"")</f>
        <v/>
      </c>
      <c r="AW159" s="12" t="n">
        <v>19.7500000000004</v>
      </c>
      <c r="AX159" s="12">
        <f>IFERROR(VLOOKUP(AW159,'CRUCE RIESGOS'!$C$9:$D$50,2,FALSE),"")</f>
        <v/>
      </c>
      <c r="AY159" s="12" t="n">
        <v>20.7500000000004</v>
      </c>
      <c r="AZ159" s="12">
        <f>IFERROR(VLOOKUP(AY159,'CRUCE RIESGOS'!$C$9:$D$50,2,FALSE),"")</f>
        <v/>
      </c>
      <c r="BA159" s="12" t="n">
        <v>21.7500000000004</v>
      </c>
      <c r="BB159" s="12">
        <f>IFERROR(VLOOKUP(BA159,'CRUCE RIESGOS'!$C$9:$D$50,2,FALSE),"")</f>
        <v/>
      </c>
      <c r="BC159" s="12" t="n">
        <v>22.7500000000004</v>
      </c>
      <c r="BD159" s="12">
        <f>IFERROR(VLOOKUP(BC159,'CRUCE RIESGOS'!$C$9:$D$50,2,FALSE),"")</f>
        <v/>
      </c>
      <c r="BE159" s="12" t="n">
        <v>23.7500000000004</v>
      </c>
      <c r="BF159" s="12">
        <f>IFERROR(VLOOKUP(BE159,'CRUCE RIESGOS'!$C$9:$D$50,2,FALSE),"")</f>
        <v/>
      </c>
      <c r="BG159" s="12" t="n">
        <v>24.7500000000005</v>
      </c>
      <c r="BH159" s="12">
        <f>IFERROR(VLOOKUP(BG159,'CRUCE RIESGOS'!$C$9:$D$50,2,FALSE),"")</f>
        <v/>
      </c>
      <c r="BI159" s="12" t="n">
        <v>25.7500000000005</v>
      </c>
      <c r="BJ159" s="12">
        <f>IFERROR(VLOOKUP(BI159,'CRUCE RIESGOS'!$C$9:$D$50,2,FALSE),"")</f>
        <v/>
      </c>
    </row>
    <row r="160">
      <c r="N160" s="12">
        <f>IF(N161&lt;&gt;""," -R","")</f>
        <v/>
      </c>
      <c r="P160" s="12">
        <f>IF(P161&lt;&gt;""," -R","")</f>
        <v/>
      </c>
      <c r="R160" s="12">
        <f>IF(R161&lt;&gt;""," -R","")</f>
        <v/>
      </c>
      <c r="T160" s="12">
        <f>IF(T161&lt;&gt;""," -R","")</f>
        <v/>
      </c>
      <c r="V160" s="12">
        <f>IF(V161&lt;&gt;""," -R","")</f>
        <v/>
      </c>
      <c r="X160" s="12">
        <f>IF(X161&lt;&gt;""," -R","")</f>
        <v/>
      </c>
      <c r="Z160" s="12">
        <f>IF(Z161&lt;&gt;""," -R","")</f>
        <v/>
      </c>
      <c r="AB160" s="12">
        <f>IF(AB161&lt;&gt;""," -R","")</f>
        <v/>
      </c>
      <c r="AD160" s="12">
        <f>IF(AD161&lt;&gt;""," -R","")</f>
        <v/>
      </c>
      <c r="AF160" s="12">
        <f>IF(AF161&lt;&gt;""," -R","")</f>
        <v/>
      </c>
      <c r="AH160" s="12">
        <f>IF(AH161&lt;&gt;""," -R","")</f>
        <v/>
      </c>
      <c r="AJ160" s="12">
        <f>IF(AJ161&lt;&gt;""," -R","")</f>
        <v/>
      </c>
      <c r="AL160" s="12">
        <f>IF(AL161&lt;&gt;""," -R","")</f>
        <v/>
      </c>
      <c r="AN160" s="12">
        <f>IF(AN161&lt;&gt;""," -R","")</f>
        <v/>
      </c>
      <c r="AP160" s="12">
        <f>IF(AP161&lt;&gt;""," -R","")</f>
        <v/>
      </c>
      <c r="AR160" s="12">
        <f>IF(AR161&lt;&gt;""," -R","")</f>
        <v/>
      </c>
      <c r="AT160" s="12">
        <f>IF(AT161&lt;&gt;""," -R","")</f>
        <v/>
      </c>
      <c r="AV160" s="12">
        <f>IF(AV161&lt;&gt;""," -R","")</f>
        <v/>
      </c>
      <c r="AX160" s="12">
        <f>IF(AX161&lt;&gt;""," -R","")</f>
        <v/>
      </c>
      <c r="AZ160" s="12">
        <f>IF(AZ161&lt;&gt;""," -R","")</f>
        <v/>
      </c>
      <c r="BB160" s="12">
        <f>IF(BB161&lt;&gt;""," -R","")</f>
        <v/>
      </c>
      <c r="BD160" s="12">
        <f>IF(BD161&lt;&gt;""," -R","")</f>
        <v/>
      </c>
      <c r="BF160" s="12">
        <f>IF(BF161&lt;&gt;""," -R","")</f>
        <v/>
      </c>
      <c r="BH160" s="12">
        <f>IF(BH161&lt;&gt;""," -R","")</f>
        <v/>
      </c>
      <c r="BJ160" s="12">
        <f>IF(BJ161&lt;&gt;""," -R","")</f>
        <v/>
      </c>
    </row>
    <row r="161">
      <c r="M161" s="12" t="n">
        <v>1.76</v>
      </c>
      <c r="N161" s="12">
        <f>IFERROR(VLOOKUP(M161,'CRUCE RIESGOS'!$C$9:$D$50,2,FALSE),"")</f>
        <v/>
      </c>
      <c r="O161" s="12" t="n">
        <v>2.76000000000002</v>
      </c>
      <c r="P161" s="12">
        <f>IFERROR(VLOOKUP(O161,'CRUCE RIESGOS'!$C$9:$D$50,2,FALSE),"")</f>
        <v/>
      </c>
      <c r="Q161" s="12" t="n">
        <v>3.76000000000004</v>
      </c>
      <c r="R161" s="12">
        <f>IFERROR(VLOOKUP(Q161,'CRUCE RIESGOS'!$C$9:$D$50,2,FALSE),"")</f>
        <v/>
      </c>
      <c r="S161" s="12" t="n">
        <v>4.76000000000006</v>
      </c>
      <c r="T161" s="12">
        <f>IFERROR(VLOOKUP(S161,'CRUCE RIESGOS'!$C$9:$D$50,2,FALSE),"")</f>
        <v/>
      </c>
      <c r="U161" s="12" t="n">
        <v>5.76000000000008</v>
      </c>
      <c r="V161" s="12">
        <f>IFERROR(VLOOKUP(U161,'CRUCE RIESGOS'!$C$9:$D$50,2,FALSE),"")</f>
        <v/>
      </c>
      <c r="W161" s="12" t="n">
        <v>6.7600000000001</v>
      </c>
      <c r="X161" s="12">
        <f>IFERROR(VLOOKUP(W161,'CRUCE RIESGOS'!$C$9:$D$50,2,FALSE),"")</f>
        <v/>
      </c>
      <c r="Y161" s="12" t="n">
        <v>7.76000000000012</v>
      </c>
      <c r="Z161" s="12">
        <f>IFERROR(VLOOKUP(Y161,'CRUCE RIESGOS'!$C$9:$D$50,2,FALSE),"")</f>
        <v/>
      </c>
      <c r="AA161" s="12" t="n">
        <v>8.76000000000014</v>
      </c>
      <c r="AB161" s="12">
        <f>IFERROR(VLOOKUP(AA161,'CRUCE RIESGOS'!$C$9:$D$50,2,FALSE),"")</f>
        <v/>
      </c>
      <c r="AC161" s="12" t="n">
        <v>9.76000000000016</v>
      </c>
      <c r="AD161" s="12">
        <f>IFERROR(VLOOKUP(AC161,'CRUCE RIESGOS'!$C$9:$D$50,2,FALSE),"")</f>
        <v/>
      </c>
      <c r="AE161" s="12" t="n">
        <v>10.7600000000002</v>
      </c>
      <c r="AF161" s="12">
        <f>IFERROR(VLOOKUP(AE161,'CRUCE RIESGOS'!$C$9:$D$50,2,FALSE),"")</f>
        <v/>
      </c>
      <c r="AG161" s="12" t="n">
        <v>11.7600000000002</v>
      </c>
      <c r="AH161" s="12">
        <f>IFERROR(VLOOKUP(AG161,'CRUCE RIESGOS'!$C$9:$D$50,2,FALSE),"")</f>
        <v/>
      </c>
      <c r="AI161" s="12" t="n">
        <v>12.7600000000002</v>
      </c>
      <c r="AJ161" s="12">
        <f>IFERROR(VLOOKUP(AI161,'CRUCE RIESGOS'!$C$9:$D$50,2,FALSE),"")</f>
        <v/>
      </c>
      <c r="AK161" s="12" t="n">
        <v>13.7600000000002</v>
      </c>
      <c r="AL161" s="12">
        <f>IFERROR(VLOOKUP(AK161,'CRUCE RIESGOS'!$C$9:$D$50,2,FALSE),"")</f>
        <v/>
      </c>
      <c r="AM161" s="12" t="n">
        <v>14.7600000000003</v>
      </c>
      <c r="AN161" s="12">
        <f>IFERROR(VLOOKUP(AM161,'CRUCE RIESGOS'!$C$9:$D$50,2,FALSE),"")</f>
        <v/>
      </c>
      <c r="AO161" s="12" t="n">
        <v>15.7600000000003</v>
      </c>
      <c r="AP161" s="12">
        <f>IFERROR(VLOOKUP(AO161,'CRUCE RIESGOS'!$C$9:$D$50,2,FALSE),"")</f>
        <v/>
      </c>
      <c r="AQ161" s="12" t="n">
        <v>16.7600000000003</v>
      </c>
      <c r="AR161" s="12">
        <f>IFERROR(VLOOKUP(AQ161,'CRUCE RIESGOS'!$C$9:$D$50,2,FALSE),"")</f>
        <v/>
      </c>
      <c r="AS161" s="12" t="n">
        <v>17.7600000000003</v>
      </c>
      <c r="AT161" s="12">
        <f>IFERROR(VLOOKUP(AS161,'CRUCE RIESGOS'!$C$9:$D$50,2,FALSE),"")</f>
        <v/>
      </c>
      <c r="AU161" s="12" t="n">
        <v>18.7600000000003</v>
      </c>
      <c r="AV161" s="12">
        <f>IFERROR(VLOOKUP(AU161,'CRUCE RIESGOS'!$C$9:$D$50,2,FALSE),"")</f>
        <v/>
      </c>
      <c r="AW161" s="12" t="n">
        <v>19.7600000000004</v>
      </c>
      <c r="AX161" s="12">
        <f>IFERROR(VLOOKUP(AW161,'CRUCE RIESGOS'!$C$9:$D$50,2,FALSE),"")</f>
        <v/>
      </c>
      <c r="AY161" s="12" t="n">
        <v>20.7600000000004</v>
      </c>
      <c r="AZ161" s="12">
        <f>IFERROR(VLOOKUP(AY161,'CRUCE RIESGOS'!$C$9:$D$50,2,FALSE),"")</f>
        <v/>
      </c>
      <c r="BA161" s="12" t="n">
        <v>21.7600000000004</v>
      </c>
      <c r="BB161" s="12">
        <f>IFERROR(VLOOKUP(BA161,'CRUCE RIESGOS'!$C$9:$D$50,2,FALSE),"")</f>
        <v/>
      </c>
      <c r="BC161" s="12" t="n">
        <v>22.7600000000004</v>
      </c>
      <c r="BD161" s="12">
        <f>IFERROR(VLOOKUP(BC161,'CRUCE RIESGOS'!$C$9:$D$50,2,FALSE),"")</f>
        <v/>
      </c>
      <c r="BE161" s="12" t="n">
        <v>23.7600000000004</v>
      </c>
      <c r="BF161" s="12">
        <f>IFERROR(VLOOKUP(BE161,'CRUCE RIESGOS'!$C$9:$D$50,2,FALSE),"")</f>
        <v/>
      </c>
      <c r="BG161" s="12" t="n">
        <v>24.7600000000005</v>
      </c>
      <c r="BH161" s="12">
        <f>IFERROR(VLOOKUP(BG161,'CRUCE RIESGOS'!$C$9:$D$50,2,FALSE),"")</f>
        <v/>
      </c>
      <c r="BI161" s="12" t="n">
        <v>25.7600000000005</v>
      </c>
      <c r="BJ161" s="12">
        <f>IFERROR(VLOOKUP(BI161,'CRUCE RIESGOS'!$C$9:$D$50,2,FALSE),"")</f>
        <v/>
      </c>
    </row>
    <row r="162">
      <c r="N162" s="12">
        <f>IF(N163&lt;&gt;""," -R","")</f>
        <v/>
      </c>
      <c r="P162" s="12">
        <f>IF(P163&lt;&gt;""," -R","")</f>
        <v/>
      </c>
      <c r="R162" s="12">
        <f>IF(R163&lt;&gt;""," -R","")</f>
        <v/>
      </c>
      <c r="T162" s="12">
        <f>IF(T163&lt;&gt;""," -R","")</f>
        <v/>
      </c>
      <c r="V162" s="12">
        <f>IF(V163&lt;&gt;""," -R","")</f>
        <v/>
      </c>
      <c r="X162" s="12">
        <f>IF(X163&lt;&gt;""," -R","")</f>
        <v/>
      </c>
      <c r="Z162" s="12">
        <f>IF(Z163&lt;&gt;""," -R","")</f>
        <v/>
      </c>
      <c r="AB162" s="12">
        <f>IF(AB163&lt;&gt;""," -R","")</f>
        <v/>
      </c>
      <c r="AD162" s="12">
        <f>IF(AD163&lt;&gt;""," -R","")</f>
        <v/>
      </c>
      <c r="AF162" s="12">
        <f>IF(AF163&lt;&gt;""," -R","")</f>
        <v/>
      </c>
      <c r="AH162" s="12">
        <f>IF(AH163&lt;&gt;""," -R","")</f>
        <v/>
      </c>
      <c r="AJ162" s="12">
        <f>IF(AJ163&lt;&gt;""," -R","")</f>
        <v/>
      </c>
      <c r="AL162" s="12">
        <f>IF(AL163&lt;&gt;""," -R","")</f>
        <v/>
      </c>
      <c r="AN162" s="12">
        <f>IF(AN163&lt;&gt;""," -R","")</f>
        <v/>
      </c>
      <c r="AP162" s="12">
        <f>IF(AP163&lt;&gt;""," -R","")</f>
        <v/>
      </c>
      <c r="AR162" s="12">
        <f>IF(AR163&lt;&gt;""," -R","")</f>
        <v/>
      </c>
      <c r="AT162" s="12">
        <f>IF(AT163&lt;&gt;""," -R","")</f>
        <v/>
      </c>
      <c r="AV162" s="12">
        <f>IF(AV163&lt;&gt;""," -R","")</f>
        <v/>
      </c>
      <c r="AX162" s="12">
        <f>IF(AX163&lt;&gt;""," -R","")</f>
        <v/>
      </c>
      <c r="AZ162" s="12">
        <f>IF(AZ163&lt;&gt;""," -R","")</f>
        <v/>
      </c>
      <c r="BB162" s="12">
        <f>IF(BB163&lt;&gt;""," -R","")</f>
        <v/>
      </c>
      <c r="BD162" s="12">
        <f>IF(BD163&lt;&gt;""," -R","")</f>
        <v/>
      </c>
      <c r="BF162" s="12">
        <f>IF(BF163&lt;&gt;""," -R","")</f>
        <v/>
      </c>
      <c r="BH162" s="12">
        <f>IF(BH163&lt;&gt;""," -R","")</f>
        <v/>
      </c>
      <c r="BJ162" s="12">
        <f>IF(BJ163&lt;&gt;""," -R","")</f>
        <v/>
      </c>
    </row>
    <row r="163">
      <c r="M163" s="12" t="n">
        <v>1.77</v>
      </c>
      <c r="N163" s="12">
        <f>IFERROR(VLOOKUP(M163,'CRUCE RIESGOS'!$C$9:$D$50,2,FALSE),"")</f>
        <v/>
      </c>
      <c r="O163" s="12" t="n">
        <v>2.77000000000002</v>
      </c>
      <c r="P163" s="12">
        <f>IFERROR(VLOOKUP(O163,'CRUCE RIESGOS'!$C$9:$D$50,2,FALSE),"")</f>
        <v/>
      </c>
      <c r="Q163" s="12" t="n">
        <v>3.77000000000004</v>
      </c>
      <c r="R163" s="12">
        <f>IFERROR(VLOOKUP(Q163,'CRUCE RIESGOS'!$C$9:$D$50,2,FALSE),"")</f>
        <v/>
      </c>
      <c r="S163" s="12" t="n">
        <v>4.77000000000006</v>
      </c>
      <c r="T163" s="12">
        <f>IFERROR(VLOOKUP(S163,'CRUCE RIESGOS'!$C$9:$D$50,2,FALSE),"")</f>
        <v/>
      </c>
      <c r="U163" s="12" t="n">
        <v>5.77000000000008</v>
      </c>
      <c r="V163" s="12">
        <f>IFERROR(VLOOKUP(U163,'CRUCE RIESGOS'!$C$9:$D$50,2,FALSE),"")</f>
        <v/>
      </c>
      <c r="W163" s="12" t="n">
        <v>6.7700000000001</v>
      </c>
      <c r="X163" s="12">
        <f>IFERROR(VLOOKUP(W163,'CRUCE RIESGOS'!$C$9:$D$50,2,FALSE),"")</f>
        <v/>
      </c>
      <c r="Y163" s="12" t="n">
        <v>7.77000000000012</v>
      </c>
      <c r="Z163" s="12">
        <f>IFERROR(VLOOKUP(Y163,'CRUCE RIESGOS'!$C$9:$D$50,2,FALSE),"")</f>
        <v/>
      </c>
      <c r="AA163" s="12" t="n">
        <v>8.77000000000014</v>
      </c>
      <c r="AB163" s="12">
        <f>IFERROR(VLOOKUP(AA163,'CRUCE RIESGOS'!$C$9:$D$50,2,FALSE),"")</f>
        <v/>
      </c>
      <c r="AC163" s="12" t="n">
        <v>9.770000000000159</v>
      </c>
      <c r="AD163" s="12">
        <f>IFERROR(VLOOKUP(AC163,'CRUCE RIESGOS'!$C$9:$D$50,2,FALSE),"")</f>
        <v/>
      </c>
      <c r="AE163" s="12" t="n">
        <v>10.7700000000002</v>
      </c>
      <c r="AF163" s="12">
        <f>IFERROR(VLOOKUP(AE163,'CRUCE RIESGOS'!$C$9:$D$50,2,FALSE),"")</f>
        <v/>
      </c>
      <c r="AG163" s="12" t="n">
        <v>11.7700000000002</v>
      </c>
      <c r="AH163" s="12">
        <f>IFERROR(VLOOKUP(AG163,'CRUCE RIESGOS'!$C$9:$D$50,2,FALSE),"")</f>
        <v/>
      </c>
      <c r="AI163" s="12" t="n">
        <v>12.7700000000002</v>
      </c>
      <c r="AJ163" s="12">
        <f>IFERROR(VLOOKUP(AI163,'CRUCE RIESGOS'!$C$9:$D$50,2,FALSE),"")</f>
        <v/>
      </c>
      <c r="AK163" s="12" t="n">
        <v>13.7700000000002</v>
      </c>
      <c r="AL163" s="12">
        <f>IFERROR(VLOOKUP(AK163,'CRUCE RIESGOS'!$C$9:$D$50,2,FALSE),"")</f>
        <v/>
      </c>
      <c r="AM163" s="12" t="n">
        <v>14.7700000000003</v>
      </c>
      <c r="AN163" s="12">
        <f>IFERROR(VLOOKUP(AM163,'CRUCE RIESGOS'!$C$9:$D$50,2,FALSE),"")</f>
        <v/>
      </c>
      <c r="AO163" s="12" t="n">
        <v>15.7700000000003</v>
      </c>
      <c r="AP163" s="12">
        <f>IFERROR(VLOOKUP(AO163,'CRUCE RIESGOS'!$C$9:$D$50,2,FALSE),"")</f>
        <v/>
      </c>
      <c r="AQ163" s="12" t="n">
        <v>16.7700000000003</v>
      </c>
      <c r="AR163" s="12">
        <f>IFERROR(VLOOKUP(AQ163,'CRUCE RIESGOS'!$C$9:$D$50,2,FALSE),"")</f>
        <v/>
      </c>
      <c r="AS163" s="12" t="n">
        <v>17.7700000000003</v>
      </c>
      <c r="AT163" s="12">
        <f>IFERROR(VLOOKUP(AS163,'CRUCE RIESGOS'!$C$9:$D$50,2,FALSE),"")</f>
        <v/>
      </c>
      <c r="AU163" s="12" t="n">
        <v>18.7700000000003</v>
      </c>
      <c r="AV163" s="12">
        <f>IFERROR(VLOOKUP(AU163,'CRUCE RIESGOS'!$C$9:$D$50,2,FALSE),"")</f>
        <v/>
      </c>
      <c r="AW163" s="12" t="n">
        <v>19.7700000000004</v>
      </c>
      <c r="AX163" s="12">
        <f>IFERROR(VLOOKUP(AW163,'CRUCE RIESGOS'!$C$9:$D$50,2,FALSE),"")</f>
        <v/>
      </c>
      <c r="AY163" s="12" t="n">
        <v>20.7700000000004</v>
      </c>
      <c r="AZ163" s="12">
        <f>IFERROR(VLOOKUP(AY163,'CRUCE RIESGOS'!$C$9:$D$50,2,FALSE),"")</f>
        <v/>
      </c>
      <c r="BA163" s="12" t="n">
        <v>21.7700000000004</v>
      </c>
      <c r="BB163" s="12">
        <f>IFERROR(VLOOKUP(BA163,'CRUCE RIESGOS'!$C$9:$D$50,2,FALSE),"")</f>
        <v/>
      </c>
      <c r="BC163" s="12" t="n">
        <v>22.7700000000004</v>
      </c>
      <c r="BD163" s="12">
        <f>IFERROR(VLOOKUP(BC163,'CRUCE RIESGOS'!$C$9:$D$50,2,FALSE),"")</f>
        <v/>
      </c>
      <c r="BE163" s="12" t="n">
        <v>23.7700000000004</v>
      </c>
      <c r="BF163" s="12">
        <f>IFERROR(VLOOKUP(BE163,'CRUCE RIESGOS'!$C$9:$D$50,2,FALSE),"")</f>
        <v/>
      </c>
      <c r="BG163" s="12" t="n">
        <v>24.7700000000005</v>
      </c>
      <c r="BH163" s="12">
        <f>IFERROR(VLOOKUP(BG163,'CRUCE RIESGOS'!$C$9:$D$50,2,FALSE),"")</f>
        <v/>
      </c>
      <c r="BI163" s="12" t="n">
        <v>25.7700000000005</v>
      </c>
      <c r="BJ163" s="12">
        <f>IFERROR(VLOOKUP(BI163,'CRUCE RIESGOS'!$C$9:$D$50,2,FALSE),"")</f>
        <v/>
      </c>
    </row>
    <row r="164">
      <c r="N164" s="12">
        <f>IF(N165&lt;&gt;""," -R","")</f>
        <v/>
      </c>
      <c r="P164" s="12">
        <f>IF(P165&lt;&gt;""," -R","")</f>
        <v/>
      </c>
      <c r="R164" s="12">
        <f>IF(R165&lt;&gt;""," -R","")</f>
        <v/>
      </c>
      <c r="T164" s="12">
        <f>IF(T165&lt;&gt;""," -R","")</f>
        <v/>
      </c>
      <c r="V164" s="12">
        <f>IF(V165&lt;&gt;""," -R","")</f>
        <v/>
      </c>
      <c r="X164" s="12">
        <f>IF(X165&lt;&gt;""," -R","")</f>
        <v/>
      </c>
      <c r="Z164" s="12">
        <f>IF(Z165&lt;&gt;""," -R","")</f>
        <v/>
      </c>
      <c r="AB164" s="12">
        <f>IF(AB165&lt;&gt;""," -R","")</f>
        <v/>
      </c>
      <c r="AD164" s="12">
        <f>IF(AD165&lt;&gt;""," -R","")</f>
        <v/>
      </c>
      <c r="AF164" s="12">
        <f>IF(AF165&lt;&gt;""," -R","")</f>
        <v/>
      </c>
      <c r="AH164" s="12">
        <f>IF(AH165&lt;&gt;""," -R","")</f>
        <v/>
      </c>
      <c r="AJ164" s="12">
        <f>IF(AJ165&lt;&gt;""," -R","")</f>
        <v/>
      </c>
      <c r="AL164" s="12">
        <f>IF(AL165&lt;&gt;""," -R","")</f>
        <v/>
      </c>
      <c r="AN164" s="12">
        <f>IF(AN165&lt;&gt;""," -R","")</f>
        <v/>
      </c>
      <c r="AP164" s="12">
        <f>IF(AP165&lt;&gt;""," -R","")</f>
        <v/>
      </c>
      <c r="AR164" s="12">
        <f>IF(AR165&lt;&gt;""," -R","")</f>
        <v/>
      </c>
      <c r="AT164" s="12">
        <f>IF(AT165&lt;&gt;""," -R","")</f>
        <v/>
      </c>
      <c r="AV164" s="12">
        <f>IF(AV165&lt;&gt;""," -R","")</f>
        <v/>
      </c>
      <c r="AX164" s="12">
        <f>IF(AX165&lt;&gt;""," -R","")</f>
        <v/>
      </c>
      <c r="AZ164" s="12">
        <f>IF(AZ165&lt;&gt;""," -R","")</f>
        <v/>
      </c>
      <c r="BB164" s="12">
        <f>IF(BB165&lt;&gt;""," -R","")</f>
        <v/>
      </c>
      <c r="BD164" s="12">
        <f>IF(BD165&lt;&gt;""," -R","")</f>
        <v/>
      </c>
      <c r="BF164" s="12">
        <f>IF(BF165&lt;&gt;""," -R","")</f>
        <v/>
      </c>
      <c r="BH164" s="12">
        <f>IF(BH165&lt;&gt;""," -R","")</f>
        <v/>
      </c>
      <c r="BJ164" s="12">
        <f>IF(BJ165&lt;&gt;""," -R","")</f>
        <v/>
      </c>
    </row>
    <row r="165">
      <c r="M165" s="12" t="n">
        <v>1.78</v>
      </c>
      <c r="N165" s="12">
        <f>IFERROR(VLOOKUP(M165,'CRUCE RIESGOS'!$C$9:$D$50,2,FALSE),"")</f>
        <v/>
      </c>
      <c r="O165" s="12" t="n">
        <v>2.78000000000002</v>
      </c>
      <c r="P165" s="12">
        <f>IFERROR(VLOOKUP(O165,'CRUCE RIESGOS'!$C$9:$D$50,2,FALSE),"")</f>
        <v/>
      </c>
      <c r="Q165" s="12" t="n">
        <v>3.78000000000004</v>
      </c>
      <c r="R165" s="12">
        <f>IFERROR(VLOOKUP(Q165,'CRUCE RIESGOS'!$C$9:$D$50,2,FALSE),"")</f>
        <v/>
      </c>
      <c r="S165" s="12" t="n">
        <v>4.78000000000006</v>
      </c>
      <c r="T165" s="12">
        <f>IFERROR(VLOOKUP(S165,'CRUCE RIESGOS'!$C$9:$D$50,2,FALSE),"")</f>
        <v/>
      </c>
      <c r="U165" s="12" t="n">
        <v>5.78000000000008</v>
      </c>
      <c r="V165" s="12">
        <f>IFERROR(VLOOKUP(U165,'CRUCE RIESGOS'!$C$9:$D$50,2,FALSE),"")</f>
        <v/>
      </c>
      <c r="W165" s="12" t="n">
        <v>6.7800000000001</v>
      </c>
      <c r="X165" s="12">
        <f>IFERROR(VLOOKUP(W165,'CRUCE RIESGOS'!$C$9:$D$50,2,FALSE),"")</f>
        <v/>
      </c>
      <c r="Y165" s="12" t="n">
        <v>7.78000000000012</v>
      </c>
      <c r="Z165" s="12">
        <f>IFERROR(VLOOKUP(Y165,'CRUCE RIESGOS'!$C$9:$D$50,2,FALSE),"")</f>
        <v/>
      </c>
      <c r="AA165" s="12" t="n">
        <v>8.78000000000014</v>
      </c>
      <c r="AB165" s="12">
        <f>IFERROR(VLOOKUP(AA165,'CRUCE RIESGOS'!$C$9:$D$50,2,FALSE),"")</f>
        <v/>
      </c>
      <c r="AC165" s="12" t="n">
        <v>9.780000000000159</v>
      </c>
      <c r="AD165" s="12">
        <f>IFERROR(VLOOKUP(AC165,'CRUCE RIESGOS'!$C$9:$D$50,2,FALSE),"")</f>
        <v/>
      </c>
      <c r="AE165" s="12" t="n">
        <v>10.7800000000002</v>
      </c>
      <c r="AF165" s="12">
        <f>IFERROR(VLOOKUP(AE165,'CRUCE RIESGOS'!$C$9:$D$50,2,FALSE),"")</f>
        <v/>
      </c>
      <c r="AG165" s="12" t="n">
        <v>11.7800000000002</v>
      </c>
      <c r="AH165" s="12">
        <f>IFERROR(VLOOKUP(AG165,'CRUCE RIESGOS'!$C$9:$D$50,2,FALSE),"")</f>
        <v/>
      </c>
      <c r="AI165" s="12" t="n">
        <v>12.7800000000002</v>
      </c>
      <c r="AJ165" s="12">
        <f>IFERROR(VLOOKUP(AI165,'CRUCE RIESGOS'!$C$9:$D$50,2,FALSE),"")</f>
        <v/>
      </c>
      <c r="AK165" s="12" t="n">
        <v>13.7800000000002</v>
      </c>
      <c r="AL165" s="12">
        <f>IFERROR(VLOOKUP(AK165,'CRUCE RIESGOS'!$C$9:$D$50,2,FALSE),"")</f>
        <v/>
      </c>
      <c r="AM165" s="12" t="n">
        <v>14.7800000000003</v>
      </c>
      <c r="AN165" s="12">
        <f>IFERROR(VLOOKUP(AM165,'CRUCE RIESGOS'!$C$9:$D$50,2,FALSE),"")</f>
        <v/>
      </c>
      <c r="AO165" s="12" t="n">
        <v>15.7800000000003</v>
      </c>
      <c r="AP165" s="12">
        <f>IFERROR(VLOOKUP(AO165,'CRUCE RIESGOS'!$C$9:$D$50,2,FALSE),"")</f>
        <v/>
      </c>
      <c r="AQ165" s="12" t="n">
        <v>16.7800000000003</v>
      </c>
      <c r="AR165" s="12">
        <f>IFERROR(VLOOKUP(AQ165,'CRUCE RIESGOS'!$C$9:$D$50,2,FALSE),"")</f>
        <v/>
      </c>
      <c r="AS165" s="12" t="n">
        <v>17.7800000000003</v>
      </c>
      <c r="AT165" s="12">
        <f>IFERROR(VLOOKUP(AS165,'CRUCE RIESGOS'!$C$9:$D$50,2,FALSE),"")</f>
        <v/>
      </c>
      <c r="AU165" s="12" t="n">
        <v>18.7800000000003</v>
      </c>
      <c r="AV165" s="12">
        <f>IFERROR(VLOOKUP(AU165,'CRUCE RIESGOS'!$C$9:$D$50,2,FALSE),"")</f>
        <v/>
      </c>
      <c r="AW165" s="12" t="n">
        <v>19.7800000000004</v>
      </c>
      <c r="AX165" s="12">
        <f>IFERROR(VLOOKUP(AW165,'CRUCE RIESGOS'!$C$9:$D$50,2,FALSE),"")</f>
        <v/>
      </c>
      <c r="AY165" s="12" t="n">
        <v>20.7800000000004</v>
      </c>
      <c r="AZ165" s="12">
        <f>IFERROR(VLOOKUP(AY165,'CRUCE RIESGOS'!$C$9:$D$50,2,FALSE),"")</f>
        <v/>
      </c>
      <c r="BA165" s="12" t="n">
        <v>21.7800000000004</v>
      </c>
      <c r="BB165" s="12">
        <f>IFERROR(VLOOKUP(BA165,'CRUCE RIESGOS'!$C$9:$D$50,2,FALSE),"")</f>
        <v/>
      </c>
      <c r="BC165" s="12" t="n">
        <v>22.7800000000004</v>
      </c>
      <c r="BD165" s="12">
        <f>IFERROR(VLOOKUP(BC165,'CRUCE RIESGOS'!$C$9:$D$50,2,FALSE),"")</f>
        <v/>
      </c>
      <c r="BE165" s="12" t="n">
        <v>23.7800000000004</v>
      </c>
      <c r="BF165" s="12">
        <f>IFERROR(VLOOKUP(BE165,'CRUCE RIESGOS'!$C$9:$D$50,2,FALSE),"")</f>
        <v/>
      </c>
      <c r="BG165" s="12" t="n">
        <v>24.7800000000005</v>
      </c>
      <c r="BH165" s="12">
        <f>IFERROR(VLOOKUP(BG165,'CRUCE RIESGOS'!$C$9:$D$50,2,FALSE),"")</f>
        <v/>
      </c>
      <c r="BI165" s="12" t="n">
        <v>25.7800000000005</v>
      </c>
      <c r="BJ165" s="12">
        <f>IFERROR(VLOOKUP(BI165,'CRUCE RIESGOS'!$C$9:$D$50,2,FALSE),"")</f>
        <v/>
      </c>
    </row>
    <row r="166">
      <c r="N166" s="12">
        <f>IF(N167&lt;&gt;""," -R","")</f>
        <v/>
      </c>
      <c r="P166" s="12">
        <f>IF(P167&lt;&gt;""," -R","")</f>
        <v/>
      </c>
      <c r="R166" s="12">
        <f>IF(R167&lt;&gt;""," -R","")</f>
        <v/>
      </c>
      <c r="T166" s="12">
        <f>IF(T167&lt;&gt;""," -R","")</f>
        <v/>
      </c>
      <c r="V166" s="12">
        <f>IF(V167&lt;&gt;""," -R","")</f>
        <v/>
      </c>
      <c r="X166" s="12">
        <f>IF(X167&lt;&gt;""," -R","")</f>
        <v/>
      </c>
      <c r="Z166" s="12">
        <f>IF(Z167&lt;&gt;""," -R","")</f>
        <v/>
      </c>
      <c r="AB166" s="12">
        <f>IF(AB167&lt;&gt;""," -R","")</f>
        <v/>
      </c>
      <c r="AD166" s="12">
        <f>IF(AD167&lt;&gt;""," -R","")</f>
        <v/>
      </c>
      <c r="AF166" s="12">
        <f>IF(AF167&lt;&gt;""," -R","")</f>
        <v/>
      </c>
      <c r="AH166" s="12">
        <f>IF(AH167&lt;&gt;""," -R","")</f>
        <v/>
      </c>
      <c r="AJ166" s="12">
        <f>IF(AJ167&lt;&gt;""," -R","")</f>
        <v/>
      </c>
      <c r="AL166" s="12">
        <f>IF(AL167&lt;&gt;""," -R","")</f>
        <v/>
      </c>
      <c r="AN166" s="12">
        <f>IF(AN167&lt;&gt;""," -R","")</f>
        <v/>
      </c>
      <c r="AP166" s="12">
        <f>IF(AP167&lt;&gt;""," -R","")</f>
        <v/>
      </c>
      <c r="AR166" s="12">
        <f>IF(AR167&lt;&gt;""," -R","")</f>
        <v/>
      </c>
      <c r="AT166" s="12">
        <f>IF(AT167&lt;&gt;""," -R","")</f>
        <v/>
      </c>
      <c r="AV166" s="12">
        <f>IF(AV167&lt;&gt;""," -R","")</f>
        <v/>
      </c>
      <c r="AX166" s="12">
        <f>IF(AX167&lt;&gt;""," -R","")</f>
        <v/>
      </c>
      <c r="AZ166" s="12">
        <f>IF(AZ167&lt;&gt;""," -R","")</f>
        <v/>
      </c>
      <c r="BB166" s="12">
        <f>IF(BB167&lt;&gt;""," -R","")</f>
        <v/>
      </c>
      <c r="BD166" s="12">
        <f>IF(BD167&lt;&gt;""," -R","")</f>
        <v/>
      </c>
      <c r="BF166" s="12">
        <f>IF(BF167&lt;&gt;""," -R","")</f>
        <v/>
      </c>
      <c r="BH166" s="12">
        <f>IF(BH167&lt;&gt;""," -R","")</f>
        <v/>
      </c>
      <c r="BJ166" s="12">
        <f>IF(BJ167&lt;&gt;""," -R","")</f>
        <v/>
      </c>
    </row>
    <row r="167">
      <c r="M167" s="12" t="n">
        <v>1.79</v>
      </c>
      <c r="N167" s="12">
        <f>IFERROR(VLOOKUP(M167,'CRUCE RIESGOS'!$C$9:$D$50,2,FALSE),"")</f>
        <v/>
      </c>
      <c r="O167" s="12" t="n">
        <v>2.79000000000002</v>
      </c>
      <c r="P167" s="12">
        <f>IFERROR(VLOOKUP(O167,'CRUCE RIESGOS'!$C$9:$D$50,2,FALSE),"")</f>
        <v/>
      </c>
      <c r="Q167" s="12" t="n">
        <v>3.79000000000004</v>
      </c>
      <c r="R167" s="12">
        <f>IFERROR(VLOOKUP(Q167,'CRUCE RIESGOS'!$C$9:$D$50,2,FALSE),"")</f>
        <v/>
      </c>
      <c r="S167" s="12" t="n">
        <v>4.79000000000006</v>
      </c>
      <c r="T167" s="12">
        <f>IFERROR(VLOOKUP(S167,'CRUCE RIESGOS'!$C$9:$D$50,2,FALSE),"")</f>
        <v/>
      </c>
      <c r="U167" s="12" t="n">
        <v>5.79000000000008</v>
      </c>
      <c r="V167" s="12">
        <f>IFERROR(VLOOKUP(U167,'CRUCE RIESGOS'!$C$9:$D$50,2,FALSE),"")</f>
        <v/>
      </c>
      <c r="W167" s="12" t="n">
        <v>6.7900000000001</v>
      </c>
      <c r="X167" s="12">
        <f>IFERROR(VLOOKUP(W167,'CRUCE RIESGOS'!$C$9:$D$50,2,FALSE),"")</f>
        <v/>
      </c>
      <c r="Y167" s="12" t="n">
        <v>7.79000000000012</v>
      </c>
      <c r="Z167" s="12">
        <f>IFERROR(VLOOKUP(Y167,'CRUCE RIESGOS'!$C$9:$D$50,2,FALSE),"")</f>
        <v/>
      </c>
      <c r="AA167" s="12" t="n">
        <v>8.790000000000139</v>
      </c>
      <c r="AB167" s="12">
        <f>IFERROR(VLOOKUP(AA167,'CRUCE RIESGOS'!$C$9:$D$50,2,FALSE),"")</f>
        <v/>
      </c>
      <c r="AC167" s="12" t="n">
        <v>9.790000000000161</v>
      </c>
      <c r="AD167" s="12">
        <f>IFERROR(VLOOKUP(AC167,'CRUCE RIESGOS'!$C$9:$D$50,2,FALSE),"")</f>
        <v/>
      </c>
      <c r="AE167" s="12" t="n">
        <v>10.7900000000002</v>
      </c>
      <c r="AF167" s="12">
        <f>IFERROR(VLOOKUP(AE167,'CRUCE RIESGOS'!$C$9:$D$50,2,FALSE),"")</f>
        <v/>
      </c>
      <c r="AG167" s="12" t="n">
        <v>11.7900000000002</v>
      </c>
      <c r="AH167" s="12">
        <f>IFERROR(VLOOKUP(AG167,'CRUCE RIESGOS'!$C$9:$D$50,2,FALSE),"")</f>
        <v/>
      </c>
      <c r="AI167" s="12" t="n">
        <v>12.7900000000002</v>
      </c>
      <c r="AJ167" s="12">
        <f>IFERROR(VLOOKUP(AI167,'CRUCE RIESGOS'!$C$9:$D$50,2,FALSE),"")</f>
        <v/>
      </c>
      <c r="AK167" s="12" t="n">
        <v>13.7900000000002</v>
      </c>
      <c r="AL167" s="12">
        <f>IFERROR(VLOOKUP(AK167,'CRUCE RIESGOS'!$C$9:$D$50,2,FALSE),"")</f>
        <v/>
      </c>
      <c r="AM167" s="12" t="n">
        <v>14.7900000000003</v>
      </c>
      <c r="AN167" s="12">
        <f>IFERROR(VLOOKUP(AM167,'CRUCE RIESGOS'!$C$9:$D$50,2,FALSE),"")</f>
        <v/>
      </c>
      <c r="AO167" s="12" t="n">
        <v>15.7900000000003</v>
      </c>
      <c r="AP167" s="12">
        <f>IFERROR(VLOOKUP(AO167,'CRUCE RIESGOS'!$C$9:$D$50,2,FALSE),"")</f>
        <v/>
      </c>
      <c r="AQ167" s="12" t="n">
        <v>16.7900000000003</v>
      </c>
      <c r="AR167" s="12">
        <f>IFERROR(VLOOKUP(AQ167,'CRUCE RIESGOS'!$C$9:$D$50,2,FALSE),"")</f>
        <v/>
      </c>
      <c r="AS167" s="12" t="n">
        <v>17.7900000000003</v>
      </c>
      <c r="AT167" s="12">
        <f>IFERROR(VLOOKUP(AS167,'CRUCE RIESGOS'!$C$9:$D$50,2,FALSE),"")</f>
        <v/>
      </c>
      <c r="AU167" s="12" t="n">
        <v>18.7900000000003</v>
      </c>
      <c r="AV167" s="12">
        <f>IFERROR(VLOOKUP(AU167,'CRUCE RIESGOS'!$C$9:$D$50,2,FALSE),"")</f>
        <v/>
      </c>
      <c r="AW167" s="12" t="n">
        <v>19.7900000000004</v>
      </c>
      <c r="AX167" s="12">
        <f>IFERROR(VLOOKUP(AW167,'CRUCE RIESGOS'!$C$9:$D$50,2,FALSE),"")</f>
        <v/>
      </c>
      <c r="AY167" s="12" t="n">
        <v>20.7900000000004</v>
      </c>
      <c r="AZ167" s="12">
        <f>IFERROR(VLOOKUP(AY167,'CRUCE RIESGOS'!$C$9:$D$50,2,FALSE),"")</f>
        <v/>
      </c>
      <c r="BA167" s="12" t="n">
        <v>21.7900000000004</v>
      </c>
      <c r="BB167" s="12">
        <f>IFERROR(VLOOKUP(BA167,'CRUCE RIESGOS'!$C$9:$D$50,2,FALSE),"")</f>
        <v/>
      </c>
      <c r="BC167" s="12" t="n">
        <v>22.7900000000004</v>
      </c>
      <c r="BD167" s="12">
        <f>IFERROR(VLOOKUP(BC167,'CRUCE RIESGOS'!$C$9:$D$50,2,FALSE),"")</f>
        <v/>
      </c>
      <c r="BE167" s="12" t="n">
        <v>23.7900000000004</v>
      </c>
      <c r="BF167" s="12">
        <f>IFERROR(VLOOKUP(BE167,'CRUCE RIESGOS'!$C$9:$D$50,2,FALSE),"")</f>
        <v/>
      </c>
      <c r="BG167" s="12" t="n">
        <v>24.7900000000005</v>
      </c>
      <c r="BH167" s="12">
        <f>IFERROR(VLOOKUP(BG167,'CRUCE RIESGOS'!$C$9:$D$50,2,FALSE),"")</f>
        <v/>
      </c>
      <c r="BI167" s="12" t="n">
        <v>25.7900000000005</v>
      </c>
      <c r="BJ167" s="12">
        <f>IFERROR(VLOOKUP(BI167,'CRUCE RIESGOS'!$C$9:$D$50,2,FALSE),"")</f>
        <v/>
      </c>
    </row>
    <row r="168">
      <c r="N168" s="12">
        <f>IF(N169&lt;&gt;""," -R","")</f>
        <v/>
      </c>
      <c r="P168" s="12">
        <f>IF(P169&lt;&gt;""," -R","")</f>
        <v/>
      </c>
      <c r="R168" s="12">
        <f>IF(R169&lt;&gt;""," -R","")</f>
        <v/>
      </c>
      <c r="T168" s="12">
        <f>IF(T169&lt;&gt;""," -R","")</f>
        <v/>
      </c>
      <c r="V168" s="12">
        <f>IF(V169&lt;&gt;""," -R","")</f>
        <v/>
      </c>
      <c r="X168" s="12">
        <f>IF(X169&lt;&gt;""," -R","")</f>
        <v/>
      </c>
      <c r="Z168" s="12">
        <f>IF(Z169&lt;&gt;""," -R","")</f>
        <v/>
      </c>
      <c r="AB168" s="12">
        <f>IF(AB169&lt;&gt;""," -R","")</f>
        <v/>
      </c>
      <c r="AD168" s="12">
        <f>IF(AD169&lt;&gt;""," -R","")</f>
        <v/>
      </c>
      <c r="AF168" s="12">
        <f>IF(AF169&lt;&gt;""," -R","")</f>
        <v/>
      </c>
      <c r="AH168" s="12">
        <f>IF(AH169&lt;&gt;""," -R","")</f>
        <v/>
      </c>
      <c r="AJ168" s="12">
        <f>IF(AJ169&lt;&gt;""," -R","")</f>
        <v/>
      </c>
      <c r="AL168" s="12">
        <f>IF(AL169&lt;&gt;""," -R","")</f>
        <v/>
      </c>
      <c r="AN168" s="12">
        <f>IF(AN169&lt;&gt;""," -R","")</f>
        <v/>
      </c>
      <c r="AP168" s="12">
        <f>IF(AP169&lt;&gt;""," -R","")</f>
        <v/>
      </c>
      <c r="AR168" s="12">
        <f>IF(AR169&lt;&gt;""," -R","")</f>
        <v/>
      </c>
      <c r="AT168" s="12">
        <f>IF(AT169&lt;&gt;""," -R","")</f>
        <v/>
      </c>
      <c r="AV168" s="12">
        <f>IF(AV169&lt;&gt;""," -R","")</f>
        <v/>
      </c>
      <c r="AX168" s="12">
        <f>IF(AX169&lt;&gt;""," -R","")</f>
        <v/>
      </c>
      <c r="AZ168" s="12">
        <f>IF(AZ169&lt;&gt;""," -R","")</f>
        <v/>
      </c>
      <c r="BB168" s="12">
        <f>IF(BB169&lt;&gt;""," -R","")</f>
        <v/>
      </c>
      <c r="BD168" s="12">
        <f>IF(BD169&lt;&gt;""," -R","")</f>
        <v/>
      </c>
      <c r="BF168" s="12">
        <f>IF(BF169&lt;&gt;""," -R","")</f>
        <v/>
      </c>
      <c r="BH168" s="12">
        <f>IF(BH169&lt;&gt;""," -R","")</f>
        <v/>
      </c>
      <c r="BJ168" s="12">
        <f>IF(BJ169&lt;&gt;""," -R","")</f>
        <v/>
      </c>
    </row>
    <row r="169">
      <c r="M169" s="12" t="n">
        <v>1.8</v>
      </c>
      <c r="N169" s="12">
        <f>IFERROR(VLOOKUP(M169,'CRUCE RIESGOS'!$C$9:$D$50,2,FALSE),"")</f>
        <v/>
      </c>
      <c r="O169" s="12" t="n">
        <v>2.80000000000002</v>
      </c>
      <c r="P169" s="12">
        <f>IFERROR(VLOOKUP(O169,'CRUCE RIESGOS'!$C$9:$D$50,2,FALSE),"")</f>
        <v/>
      </c>
      <c r="Q169" s="12" t="n">
        <v>3.80000000000004</v>
      </c>
      <c r="R169" s="12">
        <f>IFERROR(VLOOKUP(Q169,'CRUCE RIESGOS'!$C$9:$D$50,2,FALSE),"")</f>
        <v/>
      </c>
      <c r="S169" s="12" t="n">
        <v>4.80000000000006</v>
      </c>
      <c r="T169" s="12">
        <f>IFERROR(VLOOKUP(S169,'CRUCE RIESGOS'!$C$9:$D$50,2,FALSE),"")</f>
        <v/>
      </c>
      <c r="U169" s="12" t="n">
        <v>5.80000000000008</v>
      </c>
      <c r="V169" s="12">
        <f>IFERROR(VLOOKUP(U169,'CRUCE RIESGOS'!$C$9:$D$50,2,FALSE),"")</f>
        <v/>
      </c>
      <c r="W169" s="12" t="n">
        <v>6.8000000000001</v>
      </c>
      <c r="X169" s="12">
        <f>IFERROR(VLOOKUP(W169,'CRUCE RIESGOS'!$C$9:$D$50,2,FALSE),"")</f>
        <v/>
      </c>
      <c r="Y169" s="12" t="n">
        <v>7.80000000000012</v>
      </c>
      <c r="Z169" s="12">
        <f>IFERROR(VLOOKUP(Y169,'CRUCE RIESGOS'!$C$9:$D$50,2,FALSE),"")</f>
        <v/>
      </c>
      <c r="AA169" s="12" t="n">
        <v>8.800000000000139</v>
      </c>
      <c r="AB169" s="12">
        <f>IFERROR(VLOOKUP(AA169,'CRUCE RIESGOS'!$C$9:$D$50,2,FALSE),"")</f>
        <v/>
      </c>
      <c r="AC169" s="12" t="n">
        <v>9.800000000000161</v>
      </c>
      <c r="AD169" s="12">
        <f>IFERROR(VLOOKUP(AC169,'CRUCE RIESGOS'!$C$9:$D$50,2,FALSE),"")</f>
        <v/>
      </c>
      <c r="AE169" s="12" t="n">
        <v>10.8000000000002</v>
      </c>
      <c r="AF169" s="12">
        <f>IFERROR(VLOOKUP(AE169,'CRUCE RIESGOS'!$C$9:$D$50,2,FALSE),"")</f>
        <v/>
      </c>
      <c r="AG169" s="12" t="n">
        <v>11.8000000000002</v>
      </c>
      <c r="AH169" s="12">
        <f>IFERROR(VLOOKUP(AG169,'CRUCE RIESGOS'!$C$9:$D$50,2,FALSE),"")</f>
        <v/>
      </c>
      <c r="AI169" s="12" t="n">
        <v>12.8000000000002</v>
      </c>
      <c r="AJ169" s="12">
        <f>IFERROR(VLOOKUP(AI169,'CRUCE RIESGOS'!$C$9:$D$50,2,FALSE),"")</f>
        <v/>
      </c>
      <c r="AK169" s="12" t="n">
        <v>13.8000000000002</v>
      </c>
      <c r="AL169" s="12">
        <f>IFERROR(VLOOKUP(AK169,'CRUCE RIESGOS'!$C$9:$D$50,2,FALSE),"")</f>
        <v/>
      </c>
      <c r="AM169" s="12" t="n">
        <v>14.8000000000003</v>
      </c>
      <c r="AN169" s="12">
        <f>IFERROR(VLOOKUP(AM169,'CRUCE RIESGOS'!$C$9:$D$50,2,FALSE),"")</f>
        <v/>
      </c>
      <c r="AO169" s="12" t="n">
        <v>15.8000000000003</v>
      </c>
      <c r="AP169" s="12">
        <f>IFERROR(VLOOKUP(AO169,'CRUCE RIESGOS'!$C$9:$D$50,2,FALSE),"")</f>
        <v/>
      </c>
      <c r="AQ169" s="12" t="n">
        <v>16.8000000000003</v>
      </c>
      <c r="AR169" s="12">
        <f>IFERROR(VLOOKUP(AQ169,'CRUCE RIESGOS'!$C$9:$D$50,2,FALSE),"")</f>
        <v/>
      </c>
      <c r="AS169" s="12" t="n">
        <v>17.8000000000003</v>
      </c>
      <c r="AT169" s="12">
        <f>IFERROR(VLOOKUP(AS169,'CRUCE RIESGOS'!$C$9:$D$50,2,FALSE),"")</f>
        <v/>
      </c>
      <c r="AU169" s="12" t="n">
        <v>18.8000000000003</v>
      </c>
      <c r="AV169" s="12">
        <f>IFERROR(VLOOKUP(AU169,'CRUCE RIESGOS'!$C$9:$D$50,2,FALSE),"")</f>
        <v/>
      </c>
      <c r="AW169" s="12" t="n">
        <v>19.8000000000004</v>
      </c>
      <c r="AX169" s="12">
        <f>IFERROR(VLOOKUP(AW169,'CRUCE RIESGOS'!$C$9:$D$50,2,FALSE),"")</f>
        <v/>
      </c>
      <c r="AY169" s="12" t="n">
        <v>20.8000000000004</v>
      </c>
      <c r="AZ169" s="12">
        <f>IFERROR(VLOOKUP(AY169,'CRUCE RIESGOS'!$C$9:$D$50,2,FALSE),"")</f>
        <v/>
      </c>
      <c r="BA169" s="12" t="n">
        <v>21.8000000000004</v>
      </c>
      <c r="BB169" s="12">
        <f>IFERROR(VLOOKUP(BA169,'CRUCE RIESGOS'!$C$9:$D$50,2,FALSE),"")</f>
        <v/>
      </c>
      <c r="BC169" s="12" t="n">
        <v>22.8000000000004</v>
      </c>
      <c r="BD169" s="12">
        <f>IFERROR(VLOOKUP(BC169,'CRUCE RIESGOS'!$C$9:$D$50,2,FALSE),"")</f>
        <v/>
      </c>
      <c r="BE169" s="12" t="n">
        <v>23.8000000000004</v>
      </c>
      <c r="BF169" s="12">
        <f>IFERROR(VLOOKUP(BE169,'CRUCE RIESGOS'!$C$9:$D$50,2,FALSE),"")</f>
        <v/>
      </c>
      <c r="BG169" s="12" t="n">
        <v>24.8000000000005</v>
      </c>
      <c r="BH169" s="12">
        <f>IFERROR(VLOOKUP(BG169,'CRUCE RIESGOS'!$C$9:$D$50,2,FALSE),"")</f>
        <v/>
      </c>
      <c r="BI169" s="12" t="n">
        <v>25.8000000000005</v>
      </c>
      <c r="BJ169" s="12">
        <f>IFERROR(VLOOKUP(BI169,'CRUCE RIESGOS'!$C$9:$D$50,2,FALSE),"")</f>
        <v/>
      </c>
    </row>
    <row r="170">
      <c r="N170" s="12">
        <f>IF(N171&lt;&gt;""," -R","")</f>
        <v/>
      </c>
      <c r="P170" s="12">
        <f>IF(P171&lt;&gt;""," -R","")</f>
        <v/>
      </c>
      <c r="R170" s="12">
        <f>IF(R171&lt;&gt;""," -R","")</f>
        <v/>
      </c>
      <c r="T170" s="12">
        <f>IF(T171&lt;&gt;""," -R","")</f>
        <v/>
      </c>
      <c r="V170" s="12">
        <f>IF(V171&lt;&gt;""," -R","")</f>
        <v/>
      </c>
      <c r="X170" s="12">
        <f>IF(X171&lt;&gt;""," -R","")</f>
        <v/>
      </c>
      <c r="Z170" s="12">
        <f>IF(Z171&lt;&gt;""," -R","")</f>
        <v/>
      </c>
      <c r="AB170" s="12">
        <f>IF(AB171&lt;&gt;""," -R","")</f>
        <v/>
      </c>
      <c r="AD170" s="12">
        <f>IF(AD171&lt;&gt;""," -R","")</f>
        <v/>
      </c>
      <c r="AF170" s="12">
        <f>IF(AF171&lt;&gt;""," -R","")</f>
        <v/>
      </c>
      <c r="AH170" s="12">
        <f>IF(AH171&lt;&gt;""," -R","")</f>
        <v/>
      </c>
      <c r="AJ170" s="12">
        <f>IF(AJ171&lt;&gt;""," -R","")</f>
        <v/>
      </c>
      <c r="AL170" s="12">
        <f>IF(AL171&lt;&gt;""," -R","")</f>
        <v/>
      </c>
      <c r="AN170" s="12">
        <f>IF(AN171&lt;&gt;""," -R","")</f>
        <v/>
      </c>
      <c r="AP170" s="12">
        <f>IF(AP171&lt;&gt;""," -R","")</f>
        <v/>
      </c>
      <c r="AR170" s="12">
        <f>IF(AR171&lt;&gt;""," -R","")</f>
        <v/>
      </c>
      <c r="AT170" s="12">
        <f>IF(AT171&lt;&gt;""," -R","")</f>
        <v/>
      </c>
      <c r="AV170" s="12">
        <f>IF(AV171&lt;&gt;""," -R","")</f>
        <v/>
      </c>
      <c r="AX170" s="12">
        <f>IF(AX171&lt;&gt;""," -R","")</f>
        <v/>
      </c>
      <c r="AZ170" s="12">
        <f>IF(AZ171&lt;&gt;""," -R","")</f>
        <v/>
      </c>
      <c r="BB170" s="12">
        <f>IF(BB171&lt;&gt;""," -R","")</f>
        <v/>
      </c>
      <c r="BD170" s="12">
        <f>IF(BD171&lt;&gt;""," -R","")</f>
        <v/>
      </c>
      <c r="BF170" s="12">
        <f>IF(BF171&lt;&gt;""," -R","")</f>
        <v/>
      </c>
      <c r="BH170" s="12">
        <f>IF(BH171&lt;&gt;""," -R","")</f>
        <v/>
      </c>
      <c r="BJ170" s="12">
        <f>IF(BJ171&lt;&gt;""," -R","")</f>
        <v/>
      </c>
    </row>
    <row r="171">
      <c r="M171" s="12" t="n">
        <v>1.81</v>
      </c>
      <c r="N171" s="12">
        <f>IFERROR(VLOOKUP(M171,'CRUCE RIESGOS'!$C$9:$D$50,2,FALSE),"")</f>
        <v/>
      </c>
      <c r="O171" s="12" t="n">
        <v>2.81000000000002</v>
      </c>
      <c r="P171" s="12">
        <f>IFERROR(VLOOKUP(O171,'CRUCE RIESGOS'!$C$9:$D$50,2,FALSE),"")</f>
        <v/>
      </c>
      <c r="Q171" s="12" t="n">
        <v>3.81000000000004</v>
      </c>
      <c r="R171" s="12">
        <f>IFERROR(VLOOKUP(Q171,'CRUCE RIESGOS'!$C$9:$D$50,2,FALSE),"")</f>
        <v/>
      </c>
      <c r="S171" s="12" t="n">
        <v>4.81000000000006</v>
      </c>
      <c r="T171" s="12">
        <f>IFERROR(VLOOKUP(S171,'CRUCE RIESGOS'!$C$9:$D$50,2,FALSE),"")</f>
        <v/>
      </c>
      <c r="U171" s="12" t="n">
        <v>5.81000000000008</v>
      </c>
      <c r="V171" s="12">
        <f>IFERROR(VLOOKUP(U171,'CRUCE RIESGOS'!$C$9:$D$50,2,FALSE),"")</f>
        <v/>
      </c>
      <c r="W171" s="12" t="n">
        <v>6.8100000000001</v>
      </c>
      <c r="X171" s="12">
        <f>IFERROR(VLOOKUP(W171,'CRUCE RIESGOS'!$C$9:$D$50,2,FALSE),"")</f>
        <v/>
      </c>
      <c r="Y171" s="12" t="n">
        <v>7.81000000000012</v>
      </c>
      <c r="Z171" s="12">
        <f>IFERROR(VLOOKUP(Y171,'CRUCE RIESGOS'!$C$9:$D$50,2,FALSE),"")</f>
        <v/>
      </c>
      <c r="AA171" s="12" t="n">
        <v>8.810000000000141</v>
      </c>
      <c r="AB171" s="12">
        <f>IFERROR(VLOOKUP(AA171,'CRUCE RIESGOS'!$C$9:$D$50,2,FALSE),"")</f>
        <v/>
      </c>
      <c r="AC171" s="12" t="n">
        <v>9.81000000000016</v>
      </c>
      <c r="AD171" s="12">
        <f>IFERROR(VLOOKUP(AC171,'CRUCE RIESGOS'!$C$9:$D$50,2,FALSE),"")</f>
        <v/>
      </c>
      <c r="AE171" s="12" t="n">
        <v>10.8100000000002</v>
      </c>
      <c r="AF171" s="12">
        <f>IFERROR(VLOOKUP(AE171,'CRUCE RIESGOS'!$C$9:$D$50,2,FALSE),"")</f>
        <v/>
      </c>
      <c r="AG171" s="12" t="n">
        <v>11.8100000000002</v>
      </c>
      <c r="AH171" s="12">
        <f>IFERROR(VLOOKUP(AG171,'CRUCE RIESGOS'!$C$9:$D$50,2,FALSE),"")</f>
        <v/>
      </c>
      <c r="AI171" s="12" t="n">
        <v>12.8100000000002</v>
      </c>
      <c r="AJ171" s="12">
        <f>IFERROR(VLOOKUP(AI171,'CRUCE RIESGOS'!$C$9:$D$50,2,FALSE),"")</f>
        <v/>
      </c>
      <c r="AK171" s="12" t="n">
        <v>13.8100000000002</v>
      </c>
      <c r="AL171" s="12">
        <f>IFERROR(VLOOKUP(AK171,'CRUCE RIESGOS'!$C$9:$D$50,2,FALSE),"")</f>
        <v/>
      </c>
      <c r="AM171" s="12" t="n">
        <v>14.8100000000003</v>
      </c>
      <c r="AN171" s="12">
        <f>IFERROR(VLOOKUP(AM171,'CRUCE RIESGOS'!$C$9:$D$50,2,FALSE),"")</f>
        <v/>
      </c>
      <c r="AO171" s="12" t="n">
        <v>15.8100000000003</v>
      </c>
      <c r="AP171" s="12">
        <f>IFERROR(VLOOKUP(AO171,'CRUCE RIESGOS'!$C$9:$D$50,2,FALSE),"")</f>
        <v/>
      </c>
      <c r="AQ171" s="12" t="n">
        <v>16.8100000000003</v>
      </c>
      <c r="AR171" s="12">
        <f>IFERROR(VLOOKUP(AQ171,'CRUCE RIESGOS'!$C$9:$D$50,2,FALSE),"")</f>
        <v/>
      </c>
      <c r="AS171" s="12" t="n">
        <v>17.8100000000003</v>
      </c>
      <c r="AT171" s="12">
        <f>IFERROR(VLOOKUP(AS171,'CRUCE RIESGOS'!$C$9:$D$50,2,FALSE),"")</f>
        <v/>
      </c>
      <c r="AU171" s="12" t="n">
        <v>18.8100000000003</v>
      </c>
      <c r="AV171" s="12">
        <f>IFERROR(VLOOKUP(AU171,'CRUCE RIESGOS'!$C$9:$D$50,2,FALSE),"")</f>
        <v/>
      </c>
      <c r="AW171" s="12" t="n">
        <v>19.8100000000004</v>
      </c>
      <c r="AX171" s="12">
        <f>IFERROR(VLOOKUP(AW171,'CRUCE RIESGOS'!$C$9:$D$50,2,FALSE),"")</f>
        <v/>
      </c>
      <c r="AY171" s="12" t="n">
        <v>20.8100000000004</v>
      </c>
      <c r="AZ171" s="12">
        <f>IFERROR(VLOOKUP(AY171,'CRUCE RIESGOS'!$C$9:$D$50,2,FALSE),"")</f>
        <v/>
      </c>
      <c r="BA171" s="12" t="n">
        <v>21.8100000000004</v>
      </c>
      <c r="BB171" s="12">
        <f>IFERROR(VLOOKUP(BA171,'CRUCE RIESGOS'!$C$9:$D$50,2,FALSE),"")</f>
        <v/>
      </c>
      <c r="BC171" s="12" t="n">
        <v>22.8100000000004</v>
      </c>
      <c r="BD171" s="12">
        <f>IFERROR(VLOOKUP(BC171,'CRUCE RIESGOS'!$C$9:$D$50,2,FALSE),"")</f>
        <v/>
      </c>
      <c r="BE171" s="12" t="n">
        <v>23.8100000000004</v>
      </c>
      <c r="BF171" s="12">
        <f>IFERROR(VLOOKUP(BE171,'CRUCE RIESGOS'!$C$9:$D$50,2,FALSE),"")</f>
        <v/>
      </c>
      <c r="BG171" s="12" t="n">
        <v>24.8100000000005</v>
      </c>
      <c r="BH171" s="12">
        <f>IFERROR(VLOOKUP(BG171,'CRUCE RIESGOS'!$C$9:$D$50,2,FALSE),"")</f>
        <v/>
      </c>
      <c r="BI171" s="12" t="n">
        <v>25.8100000000005</v>
      </c>
      <c r="BJ171" s="12">
        <f>IFERROR(VLOOKUP(BI171,'CRUCE RIESGOS'!$C$9:$D$50,2,FALSE),"")</f>
        <v/>
      </c>
    </row>
    <row r="172">
      <c r="N172" s="12">
        <f>IF(N173&lt;&gt;""," -R","")</f>
        <v/>
      </c>
      <c r="P172" s="12">
        <f>IF(P173&lt;&gt;""," -R","")</f>
        <v/>
      </c>
      <c r="R172" s="12">
        <f>IF(R173&lt;&gt;""," -R","")</f>
        <v/>
      </c>
      <c r="T172" s="12">
        <f>IF(T173&lt;&gt;""," -R","")</f>
        <v/>
      </c>
      <c r="V172" s="12">
        <f>IF(V173&lt;&gt;""," -R","")</f>
        <v/>
      </c>
      <c r="X172" s="12">
        <f>IF(X173&lt;&gt;""," -R","")</f>
        <v/>
      </c>
      <c r="Z172" s="12">
        <f>IF(Z173&lt;&gt;""," -R","")</f>
        <v/>
      </c>
      <c r="AB172" s="12">
        <f>IF(AB173&lt;&gt;""," -R","")</f>
        <v/>
      </c>
      <c r="AD172" s="12">
        <f>IF(AD173&lt;&gt;""," -R","")</f>
        <v/>
      </c>
      <c r="AF172" s="12">
        <f>IF(AF173&lt;&gt;""," -R","")</f>
        <v/>
      </c>
      <c r="AH172" s="12">
        <f>IF(AH173&lt;&gt;""," -R","")</f>
        <v/>
      </c>
      <c r="AJ172" s="12">
        <f>IF(AJ173&lt;&gt;""," -R","")</f>
        <v/>
      </c>
      <c r="AL172" s="12">
        <f>IF(AL173&lt;&gt;""," -R","")</f>
        <v/>
      </c>
      <c r="AN172" s="12">
        <f>IF(AN173&lt;&gt;""," -R","")</f>
        <v/>
      </c>
      <c r="AP172" s="12">
        <f>IF(AP173&lt;&gt;""," -R","")</f>
        <v/>
      </c>
      <c r="AR172" s="12">
        <f>IF(AR173&lt;&gt;""," -R","")</f>
        <v/>
      </c>
      <c r="AT172" s="12">
        <f>IF(AT173&lt;&gt;""," -R","")</f>
        <v/>
      </c>
      <c r="AV172" s="12">
        <f>IF(AV173&lt;&gt;""," -R","")</f>
        <v/>
      </c>
      <c r="AX172" s="12">
        <f>IF(AX173&lt;&gt;""," -R","")</f>
        <v/>
      </c>
      <c r="AZ172" s="12">
        <f>IF(AZ173&lt;&gt;""," -R","")</f>
        <v/>
      </c>
      <c r="BB172" s="12">
        <f>IF(BB173&lt;&gt;""," -R","")</f>
        <v/>
      </c>
      <c r="BD172" s="12">
        <f>IF(BD173&lt;&gt;""," -R","")</f>
        <v/>
      </c>
      <c r="BF172" s="12">
        <f>IF(BF173&lt;&gt;""," -R","")</f>
        <v/>
      </c>
      <c r="BH172" s="12">
        <f>IF(BH173&lt;&gt;""," -R","")</f>
        <v/>
      </c>
      <c r="BJ172" s="12">
        <f>IF(BJ173&lt;&gt;""," -R","")</f>
        <v/>
      </c>
    </row>
    <row r="173">
      <c r="M173" s="12" t="n">
        <v>1.82</v>
      </c>
      <c r="N173" s="12">
        <f>IFERROR(VLOOKUP(M173,'CRUCE RIESGOS'!$C$9:$D$50,2,FALSE),"")</f>
        <v/>
      </c>
      <c r="O173" s="12" t="n">
        <v>2.82000000000002</v>
      </c>
      <c r="P173" s="12">
        <f>IFERROR(VLOOKUP(O173,'CRUCE RIESGOS'!$C$9:$D$50,2,FALSE),"")</f>
        <v/>
      </c>
      <c r="Q173" s="12" t="n">
        <v>3.82000000000004</v>
      </c>
      <c r="R173" s="12">
        <f>IFERROR(VLOOKUP(Q173,'CRUCE RIESGOS'!$C$9:$D$50,2,FALSE),"")</f>
        <v/>
      </c>
      <c r="S173" s="12" t="n">
        <v>4.82000000000006</v>
      </c>
      <c r="T173" s="12">
        <f>IFERROR(VLOOKUP(S173,'CRUCE RIESGOS'!$C$9:$D$50,2,FALSE),"")</f>
        <v/>
      </c>
      <c r="U173" s="12" t="n">
        <v>5.82000000000008</v>
      </c>
      <c r="V173" s="12">
        <f>IFERROR(VLOOKUP(U173,'CRUCE RIESGOS'!$C$9:$D$50,2,FALSE),"")</f>
        <v/>
      </c>
      <c r="W173" s="12" t="n">
        <v>6.8200000000001</v>
      </c>
      <c r="X173" s="12">
        <f>IFERROR(VLOOKUP(W173,'CRUCE RIESGOS'!$C$9:$D$50,2,FALSE),"")</f>
        <v/>
      </c>
      <c r="Y173" s="12" t="n">
        <v>7.82000000000012</v>
      </c>
      <c r="Z173" s="12">
        <f>IFERROR(VLOOKUP(Y173,'CRUCE RIESGOS'!$C$9:$D$50,2,FALSE),"")</f>
        <v/>
      </c>
      <c r="AA173" s="12" t="n">
        <v>8.820000000000141</v>
      </c>
      <c r="AB173" s="12">
        <f>IFERROR(VLOOKUP(AA173,'CRUCE RIESGOS'!$C$9:$D$50,2,FALSE),"")</f>
        <v/>
      </c>
      <c r="AC173" s="12" t="n">
        <v>9.82000000000016</v>
      </c>
      <c r="AD173" s="12">
        <f>IFERROR(VLOOKUP(AC173,'CRUCE RIESGOS'!$C$9:$D$50,2,FALSE),"")</f>
        <v/>
      </c>
      <c r="AE173" s="12" t="n">
        <v>10.8200000000002</v>
      </c>
      <c r="AF173" s="12">
        <f>IFERROR(VLOOKUP(AE173,'CRUCE RIESGOS'!$C$9:$D$50,2,FALSE),"")</f>
        <v/>
      </c>
      <c r="AG173" s="12" t="n">
        <v>11.8200000000002</v>
      </c>
      <c r="AH173" s="12">
        <f>IFERROR(VLOOKUP(AG173,'CRUCE RIESGOS'!$C$9:$D$50,2,FALSE),"")</f>
        <v/>
      </c>
      <c r="AI173" s="12" t="n">
        <v>12.8200000000002</v>
      </c>
      <c r="AJ173" s="12">
        <f>IFERROR(VLOOKUP(AI173,'CRUCE RIESGOS'!$C$9:$D$50,2,FALSE),"")</f>
        <v/>
      </c>
      <c r="AK173" s="12" t="n">
        <v>13.8200000000002</v>
      </c>
      <c r="AL173" s="12">
        <f>IFERROR(VLOOKUP(AK173,'CRUCE RIESGOS'!$C$9:$D$50,2,FALSE),"")</f>
        <v/>
      </c>
      <c r="AM173" s="12" t="n">
        <v>14.8200000000003</v>
      </c>
      <c r="AN173" s="12">
        <f>IFERROR(VLOOKUP(AM173,'CRUCE RIESGOS'!$C$9:$D$50,2,FALSE),"")</f>
        <v/>
      </c>
      <c r="AO173" s="12" t="n">
        <v>15.8200000000003</v>
      </c>
      <c r="AP173" s="12">
        <f>IFERROR(VLOOKUP(AO173,'CRUCE RIESGOS'!$C$9:$D$50,2,FALSE),"")</f>
        <v/>
      </c>
      <c r="AQ173" s="12" t="n">
        <v>16.8200000000003</v>
      </c>
      <c r="AR173" s="12">
        <f>IFERROR(VLOOKUP(AQ173,'CRUCE RIESGOS'!$C$9:$D$50,2,FALSE),"")</f>
        <v/>
      </c>
      <c r="AS173" s="12" t="n">
        <v>17.8200000000003</v>
      </c>
      <c r="AT173" s="12">
        <f>IFERROR(VLOOKUP(AS173,'CRUCE RIESGOS'!$C$9:$D$50,2,FALSE),"")</f>
        <v/>
      </c>
      <c r="AU173" s="12" t="n">
        <v>18.8200000000003</v>
      </c>
      <c r="AV173" s="12">
        <f>IFERROR(VLOOKUP(AU173,'CRUCE RIESGOS'!$C$9:$D$50,2,FALSE),"")</f>
        <v/>
      </c>
      <c r="AW173" s="12" t="n">
        <v>19.8200000000004</v>
      </c>
      <c r="AX173" s="12">
        <f>IFERROR(VLOOKUP(AW173,'CRUCE RIESGOS'!$C$9:$D$50,2,FALSE),"")</f>
        <v/>
      </c>
      <c r="AY173" s="12" t="n">
        <v>20.8200000000004</v>
      </c>
      <c r="AZ173" s="12">
        <f>IFERROR(VLOOKUP(AY173,'CRUCE RIESGOS'!$C$9:$D$50,2,FALSE),"")</f>
        <v/>
      </c>
      <c r="BA173" s="12" t="n">
        <v>21.8200000000004</v>
      </c>
      <c r="BB173" s="12">
        <f>IFERROR(VLOOKUP(BA173,'CRUCE RIESGOS'!$C$9:$D$50,2,FALSE),"")</f>
        <v/>
      </c>
      <c r="BC173" s="12" t="n">
        <v>22.8200000000004</v>
      </c>
      <c r="BD173" s="12">
        <f>IFERROR(VLOOKUP(BC173,'CRUCE RIESGOS'!$C$9:$D$50,2,FALSE),"")</f>
        <v/>
      </c>
      <c r="BE173" s="12" t="n">
        <v>23.8200000000004</v>
      </c>
      <c r="BF173" s="12">
        <f>IFERROR(VLOOKUP(BE173,'CRUCE RIESGOS'!$C$9:$D$50,2,FALSE),"")</f>
        <v/>
      </c>
      <c r="BG173" s="12" t="n">
        <v>24.8200000000005</v>
      </c>
      <c r="BH173" s="12">
        <f>IFERROR(VLOOKUP(BG173,'CRUCE RIESGOS'!$C$9:$D$50,2,FALSE),"")</f>
        <v/>
      </c>
      <c r="BI173" s="12" t="n">
        <v>25.8200000000005</v>
      </c>
      <c r="BJ173" s="12">
        <f>IFERROR(VLOOKUP(BI173,'CRUCE RIESGOS'!$C$9:$D$50,2,FALSE),"")</f>
        <v/>
      </c>
    </row>
    <row r="174">
      <c r="N174" s="12">
        <f>IF(N175&lt;&gt;""," -R","")</f>
        <v/>
      </c>
      <c r="P174" s="12">
        <f>IF(P175&lt;&gt;""," -R","")</f>
        <v/>
      </c>
      <c r="R174" s="12">
        <f>IF(R175&lt;&gt;""," -R","")</f>
        <v/>
      </c>
      <c r="T174" s="12">
        <f>IF(T175&lt;&gt;""," -R","")</f>
        <v/>
      </c>
      <c r="V174" s="12">
        <f>IF(V175&lt;&gt;""," -R","")</f>
        <v/>
      </c>
      <c r="X174" s="12">
        <f>IF(X175&lt;&gt;""," -R","")</f>
        <v/>
      </c>
      <c r="Z174" s="12">
        <f>IF(Z175&lt;&gt;""," -R","")</f>
        <v/>
      </c>
      <c r="AB174" s="12">
        <f>IF(AB175&lt;&gt;""," -R","")</f>
        <v/>
      </c>
      <c r="AD174" s="12">
        <f>IF(AD175&lt;&gt;""," -R","")</f>
        <v/>
      </c>
      <c r="AF174" s="12">
        <f>IF(AF175&lt;&gt;""," -R","")</f>
        <v/>
      </c>
      <c r="AH174" s="12">
        <f>IF(AH175&lt;&gt;""," -R","")</f>
        <v/>
      </c>
      <c r="AJ174" s="12">
        <f>IF(AJ175&lt;&gt;""," -R","")</f>
        <v/>
      </c>
      <c r="AL174" s="12">
        <f>IF(AL175&lt;&gt;""," -R","")</f>
        <v/>
      </c>
      <c r="AN174" s="12">
        <f>IF(AN175&lt;&gt;""," -R","")</f>
        <v/>
      </c>
      <c r="AP174" s="12">
        <f>IF(AP175&lt;&gt;""," -R","")</f>
        <v/>
      </c>
      <c r="AR174" s="12">
        <f>IF(AR175&lt;&gt;""," -R","")</f>
        <v/>
      </c>
      <c r="AT174" s="12">
        <f>IF(AT175&lt;&gt;""," -R","")</f>
        <v/>
      </c>
      <c r="AV174" s="12">
        <f>IF(AV175&lt;&gt;""," -R","")</f>
        <v/>
      </c>
      <c r="AX174" s="12">
        <f>IF(AX175&lt;&gt;""," -R","")</f>
        <v/>
      </c>
      <c r="AZ174" s="12">
        <f>IF(AZ175&lt;&gt;""," -R","")</f>
        <v/>
      </c>
      <c r="BB174" s="12">
        <f>IF(BB175&lt;&gt;""," -R","")</f>
        <v/>
      </c>
      <c r="BD174" s="12">
        <f>IF(BD175&lt;&gt;""," -R","")</f>
        <v/>
      </c>
      <c r="BF174" s="12">
        <f>IF(BF175&lt;&gt;""," -R","")</f>
        <v/>
      </c>
      <c r="BH174" s="12">
        <f>IF(BH175&lt;&gt;""," -R","")</f>
        <v/>
      </c>
      <c r="BJ174" s="12">
        <f>IF(BJ175&lt;&gt;""," -R","")</f>
        <v/>
      </c>
    </row>
    <row r="175">
      <c r="M175" s="12" t="n">
        <v>1.83</v>
      </c>
      <c r="N175" s="12">
        <f>IFERROR(VLOOKUP(M175,'CRUCE RIESGOS'!$C$9:$D$50,2,FALSE),"")</f>
        <v/>
      </c>
      <c r="O175" s="12" t="n">
        <v>2.83000000000002</v>
      </c>
      <c r="P175" s="12">
        <f>IFERROR(VLOOKUP(O175,'CRUCE RIESGOS'!$C$9:$D$50,2,FALSE),"")</f>
        <v/>
      </c>
      <c r="Q175" s="12" t="n">
        <v>3.83000000000004</v>
      </c>
      <c r="R175" s="12">
        <f>IFERROR(VLOOKUP(Q175,'CRUCE RIESGOS'!$C$9:$D$50,2,FALSE),"")</f>
        <v/>
      </c>
      <c r="S175" s="12" t="n">
        <v>4.83000000000006</v>
      </c>
      <c r="T175" s="12">
        <f>IFERROR(VLOOKUP(S175,'CRUCE RIESGOS'!$C$9:$D$50,2,FALSE),"")</f>
        <v/>
      </c>
      <c r="U175" s="12" t="n">
        <v>5.83000000000008</v>
      </c>
      <c r="V175" s="12">
        <f>IFERROR(VLOOKUP(U175,'CRUCE RIESGOS'!$C$9:$D$50,2,FALSE),"")</f>
        <v/>
      </c>
      <c r="W175" s="12" t="n">
        <v>6.8300000000001</v>
      </c>
      <c r="X175" s="12">
        <f>IFERROR(VLOOKUP(W175,'CRUCE RIESGOS'!$C$9:$D$50,2,FALSE),"")</f>
        <v/>
      </c>
      <c r="Y175" s="12" t="n">
        <v>7.83000000000012</v>
      </c>
      <c r="Z175" s="12">
        <f>IFERROR(VLOOKUP(Y175,'CRUCE RIESGOS'!$C$9:$D$50,2,FALSE),"")</f>
        <v/>
      </c>
      <c r="AA175" s="12" t="n">
        <v>8.83000000000014</v>
      </c>
      <c r="AB175" s="12">
        <f>IFERROR(VLOOKUP(AA175,'CRUCE RIESGOS'!$C$9:$D$50,2,FALSE),"")</f>
        <v/>
      </c>
      <c r="AC175" s="12" t="n">
        <v>9.83000000000016</v>
      </c>
      <c r="AD175" s="12">
        <f>IFERROR(VLOOKUP(AC175,'CRUCE RIESGOS'!$C$9:$D$50,2,FALSE),"")</f>
        <v/>
      </c>
      <c r="AE175" s="12" t="n">
        <v>10.8300000000002</v>
      </c>
      <c r="AF175" s="12">
        <f>IFERROR(VLOOKUP(AE175,'CRUCE RIESGOS'!$C$9:$D$50,2,FALSE),"")</f>
        <v/>
      </c>
      <c r="AG175" s="12" t="n">
        <v>11.8300000000002</v>
      </c>
      <c r="AH175" s="12">
        <f>IFERROR(VLOOKUP(AG175,'CRUCE RIESGOS'!$C$9:$D$50,2,FALSE),"")</f>
        <v/>
      </c>
      <c r="AI175" s="12" t="n">
        <v>12.8300000000002</v>
      </c>
      <c r="AJ175" s="12">
        <f>IFERROR(VLOOKUP(AI175,'CRUCE RIESGOS'!$C$9:$D$50,2,FALSE),"")</f>
        <v/>
      </c>
      <c r="AK175" s="12" t="n">
        <v>13.8300000000002</v>
      </c>
      <c r="AL175" s="12">
        <f>IFERROR(VLOOKUP(AK175,'CRUCE RIESGOS'!$C$9:$D$50,2,FALSE),"")</f>
        <v/>
      </c>
      <c r="AM175" s="12" t="n">
        <v>14.8300000000003</v>
      </c>
      <c r="AN175" s="12">
        <f>IFERROR(VLOOKUP(AM175,'CRUCE RIESGOS'!$C$9:$D$50,2,FALSE),"")</f>
        <v/>
      </c>
      <c r="AO175" s="12" t="n">
        <v>15.8300000000003</v>
      </c>
      <c r="AP175" s="12">
        <f>IFERROR(VLOOKUP(AO175,'CRUCE RIESGOS'!$C$9:$D$50,2,FALSE),"")</f>
        <v/>
      </c>
      <c r="AQ175" s="12" t="n">
        <v>16.8300000000003</v>
      </c>
      <c r="AR175" s="12">
        <f>IFERROR(VLOOKUP(AQ175,'CRUCE RIESGOS'!$C$9:$D$50,2,FALSE),"")</f>
        <v/>
      </c>
      <c r="AS175" s="12" t="n">
        <v>17.8300000000003</v>
      </c>
      <c r="AT175" s="12">
        <f>IFERROR(VLOOKUP(AS175,'CRUCE RIESGOS'!$C$9:$D$50,2,FALSE),"")</f>
        <v/>
      </c>
      <c r="AU175" s="12" t="n">
        <v>18.8300000000003</v>
      </c>
      <c r="AV175" s="12">
        <f>IFERROR(VLOOKUP(AU175,'CRUCE RIESGOS'!$C$9:$D$50,2,FALSE),"")</f>
        <v/>
      </c>
      <c r="AW175" s="12" t="n">
        <v>19.8300000000004</v>
      </c>
      <c r="AX175" s="12">
        <f>IFERROR(VLOOKUP(AW175,'CRUCE RIESGOS'!$C$9:$D$50,2,FALSE),"")</f>
        <v/>
      </c>
      <c r="AY175" s="12" t="n">
        <v>20.8300000000004</v>
      </c>
      <c r="AZ175" s="12">
        <f>IFERROR(VLOOKUP(AY175,'CRUCE RIESGOS'!$C$9:$D$50,2,FALSE),"")</f>
        <v/>
      </c>
      <c r="BA175" s="12" t="n">
        <v>21.8300000000004</v>
      </c>
      <c r="BB175" s="12">
        <f>IFERROR(VLOOKUP(BA175,'CRUCE RIESGOS'!$C$9:$D$50,2,FALSE),"")</f>
        <v/>
      </c>
      <c r="BC175" s="12" t="n">
        <v>22.8300000000004</v>
      </c>
      <c r="BD175" s="12">
        <f>IFERROR(VLOOKUP(BC175,'CRUCE RIESGOS'!$C$9:$D$50,2,FALSE),"")</f>
        <v/>
      </c>
      <c r="BE175" s="12" t="n">
        <v>23.8300000000004</v>
      </c>
      <c r="BF175" s="12">
        <f>IFERROR(VLOOKUP(BE175,'CRUCE RIESGOS'!$C$9:$D$50,2,FALSE),"")</f>
        <v/>
      </c>
      <c r="BG175" s="12" t="n">
        <v>24.8300000000005</v>
      </c>
      <c r="BH175" s="12">
        <f>IFERROR(VLOOKUP(BG175,'CRUCE RIESGOS'!$C$9:$D$50,2,FALSE),"")</f>
        <v/>
      </c>
      <c r="BI175" s="12" t="n">
        <v>25.8300000000005</v>
      </c>
      <c r="BJ175" s="12">
        <f>IFERROR(VLOOKUP(BI175,'CRUCE RIESGOS'!$C$9:$D$50,2,FALSE),"")</f>
        <v/>
      </c>
    </row>
    <row r="176">
      <c r="N176" s="12">
        <f>IF(N177&lt;&gt;""," -R","")</f>
        <v/>
      </c>
      <c r="P176" s="12">
        <f>IF(P177&lt;&gt;""," -R","")</f>
        <v/>
      </c>
      <c r="R176" s="12">
        <f>IF(R177&lt;&gt;""," -R","")</f>
        <v/>
      </c>
      <c r="T176" s="12">
        <f>IF(T177&lt;&gt;""," -R","")</f>
        <v/>
      </c>
      <c r="V176" s="12">
        <f>IF(V177&lt;&gt;""," -R","")</f>
        <v/>
      </c>
      <c r="X176" s="12">
        <f>IF(X177&lt;&gt;""," -R","")</f>
        <v/>
      </c>
      <c r="Z176" s="12">
        <f>IF(Z177&lt;&gt;""," -R","")</f>
        <v/>
      </c>
      <c r="AB176" s="12">
        <f>IF(AB177&lt;&gt;""," -R","")</f>
        <v/>
      </c>
      <c r="AD176" s="12">
        <f>IF(AD177&lt;&gt;""," -R","")</f>
        <v/>
      </c>
      <c r="AF176" s="12">
        <f>IF(AF177&lt;&gt;""," -R","")</f>
        <v/>
      </c>
      <c r="AH176" s="12">
        <f>IF(AH177&lt;&gt;""," -R","")</f>
        <v/>
      </c>
      <c r="AJ176" s="12">
        <f>IF(AJ177&lt;&gt;""," -R","")</f>
        <v/>
      </c>
      <c r="AL176" s="12">
        <f>IF(AL177&lt;&gt;""," -R","")</f>
        <v/>
      </c>
      <c r="AN176" s="12">
        <f>IF(AN177&lt;&gt;""," -R","")</f>
        <v/>
      </c>
      <c r="AP176" s="12">
        <f>IF(AP177&lt;&gt;""," -R","")</f>
        <v/>
      </c>
      <c r="AR176" s="12">
        <f>IF(AR177&lt;&gt;""," -R","")</f>
        <v/>
      </c>
      <c r="AT176" s="12">
        <f>IF(AT177&lt;&gt;""," -R","")</f>
        <v/>
      </c>
      <c r="AV176" s="12">
        <f>IF(AV177&lt;&gt;""," -R","")</f>
        <v/>
      </c>
      <c r="AX176" s="12">
        <f>IF(AX177&lt;&gt;""," -R","")</f>
        <v/>
      </c>
      <c r="AZ176" s="12">
        <f>IF(AZ177&lt;&gt;""," -R","")</f>
        <v/>
      </c>
      <c r="BB176" s="12">
        <f>IF(BB177&lt;&gt;""," -R","")</f>
        <v/>
      </c>
      <c r="BD176" s="12">
        <f>IF(BD177&lt;&gt;""," -R","")</f>
        <v/>
      </c>
      <c r="BF176" s="12">
        <f>IF(BF177&lt;&gt;""," -R","")</f>
        <v/>
      </c>
      <c r="BH176" s="12">
        <f>IF(BH177&lt;&gt;""," -R","")</f>
        <v/>
      </c>
      <c r="BJ176" s="12">
        <f>IF(BJ177&lt;&gt;""," -R","")</f>
        <v/>
      </c>
    </row>
    <row r="177">
      <c r="M177" s="12" t="n">
        <v>1.84</v>
      </c>
      <c r="N177" s="12">
        <f>IFERROR(VLOOKUP(M177,'CRUCE RIESGOS'!$C$9:$D$50,2,FALSE),"")</f>
        <v/>
      </c>
      <c r="O177" s="12" t="n">
        <v>2.84000000000002</v>
      </c>
      <c r="P177" s="12">
        <f>IFERROR(VLOOKUP(O177,'CRUCE RIESGOS'!$C$9:$D$50,2,FALSE),"")</f>
        <v/>
      </c>
      <c r="Q177" s="12" t="n">
        <v>3.84000000000004</v>
      </c>
      <c r="R177" s="12">
        <f>IFERROR(VLOOKUP(Q177,'CRUCE RIESGOS'!$C$9:$D$50,2,FALSE),"")</f>
        <v/>
      </c>
      <c r="S177" s="12" t="n">
        <v>4.84000000000006</v>
      </c>
      <c r="T177" s="12">
        <f>IFERROR(VLOOKUP(S177,'CRUCE RIESGOS'!$C$9:$D$50,2,FALSE),"")</f>
        <v/>
      </c>
      <c r="U177" s="12" t="n">
        <v>5.84000000000008</v>
      </c>
      <c r="V177" s="12">
        <f>IFERROR(VLOOKUP(U177,'CRUCE RIESGOS'!$C$9:$D$50,2,FALSE),"")</f>
        <v/>
      </c>
      <c r="W177" s="12" t="n">
        <v>6.8400000000001</v>
      </c>
      <c r="X177" s="12">
        <f>IFERROR(VLOOKUP(W177,'CRUCE RIESGOS'!$C$9:$D$50,2,FALSE),"")</f>
        <v/>
      </c>
      <c r="Y177" s="12" t="n">
        <v>7.84000000000012</v>
      </c>
      <c r="Z177" s="12">
        <f>IFERROR(VLOOKUP(Y177,'CRUCE RIESGOS'!$C$9:$D$50,2,FALSE),"")</f>
        <v/>
      </c>
      <c r="AA177" s="12" t="n">
        <v>8.84000000000014</v>
      </c>
      <c r="AB177" s="12">
        <f>IFERROR(VLOOKUP(AA177,'CRUCE RIESGOS'!$C$9:$D$50,2,FALSE),"")</f>
        <v/>
      </c>
      <c r="AC177" s="12" t="n">
        <v>9.84000000000016</v>
      </c>
      <c r="AD177" s="12">
        <f>IFERROR(VLOOKUP(AC177,'CRUCE RIESGOS'!$C$9:$D$50,2,FALSE),"")</f>
        <v/>
      </c>
      <c r="AE177" s="12" t="n">
        <v>10.8400000000002</v>
      </c>
      <c r="AF177" s="12">
        <f>IFERROR(VLOOKUP(AE177,'CRUCE RIESGOS'!$C$9:$D$50,2,FALSE),"")</f>
        <v/>
      </c>
      <c r="AG177" s="12" t="n">
        <v>11.8400000000002</v>
      </c>
      <c r="AH177" s="12">
        <f>IFERROR(VLOOKUP(AG177,'CRUCE RIESGOS'!$C$9:$D$50,2,FALSE),"")</f>
        <v/>
      </c>
      <c r="AI177" s="12" t="n">
        <v>12.8400000000002</v>
      </c>
      <c r="AJ177" s="12">
        <f>IFERROR(VLOOKUP(AI177,'CRUCE RIESGOS'!$C$9:$D$50,2,FALSE),"")</f>
        <v/>
      </c>
      <c r="AK177" s="12" t="n">
        <v>13.8400000000002</v>
      </c>
      <c r="AL177" s="12">
        <f>IFERROR(VLOOKUP(AK177,'CRUCE RIESGOS'!$C$9:$D$50,2,FALSE),"")</f>
        <v/>
      </c>
      <c r="AM177" s="12" t="n">
        <v>14.8400000000003</v>
      </c>
      <c r="AN177" s="12">
        <f>IFERROR(VLOOKUP(AM177,'CRUCE RIESGOS'!$C$9:$D$50,2,FALSE),"")</f>
        <v/>
      </c>
      <c r="AO177" s="12" t="n">
        <v>15.8400000000003</v>
      </c>
      <c r="AP177" s="12">
        <f>IFERROR(VLOOKUP(AO177,'CRUCE RIESGOS'!$C$9:$D$50,2,FALSE),"")</f>
        <v/>
      </c>
      <c r="AQ177" s="12" t="n">
        <v>16.8400000000003</v>
      </c>
      <c r="AR177" s="12">
        <f>IFERROR(VLOOKUP(AQ177,'CRUCE RIESGOS'!$C$9:$D$50,2,FALSE),"")</f>
        <v/>
      </c>
      <c r="AS177" s="12" t="n">
        <v>17.8400000000003</v>
      </c>
      <c r="AT177" s="12">
        <f>IFERROR(VLOOKUP(AS177,'CRUCE RIESGOS'!$C$9:$D$50,2,FALSE),"")</f>
        <v/>
      </c>
      <c r="AU177" s="12" t="n">
        <v>18.8400000000003</v>
      </c>
      <c r="AV177" s="12">
        <f>IFERROR(VLOOKUP(AU177,'CRUCE RIESGOS'!$C$9:$D$50,2,FALSE),"")</f>
        <v/>
      </c>
      <c r="AW177" s="12" t="n">
        <v>19.8400000000004</v>
      </c>
      <c r="AX177" s="12">
        <f>IFERROR(VLOOKUP(AW177,'CRUCE RIESGOS'!$C$9:$D$50,2,FALSE),"")</f>
        <v/>
      </c>
      <c r="AY177" s="12" t="n">
        <v>20.8400000000004</v>
      </c>
      <c r="AZ177" s="12">
        <f>IFERROR(VLOOKUP(AY177,'CRUCE RIESGOS'!$C$9:$D$50,2,FALSE),"")</f>
        <v/>
      </c>
      <c r="BA177" s="12" t="n">
        <v>21.8400000000004</v>
      </c>
      <c r="BB177" s="12">
        <f>IFERROR(VLOOKUP(BA177,'CRUCE RIESGOS'!$C$9:$D$50,2,FALSE),"")</f>
        <v/>
      </c>
      <c r="BC177" s="12" t="n">
        <v>22.8400000000004</v>
      </c>
      <c r="BD177" s="12">
        <f>IFERROR(VLOOKUP(BC177,'CRUCE RIESGOS'!$C$9:$D$50,2,FALSE),"")</f>
        <v/>
      </c>
      <c r="BE177" s="12" t="n">
        <v>23.8400000000004</v>
      </c>
      <c r="BF177" s="12">
        <f>IFERROR(VLOOKUP(BE177,'CRUCE RIESGOS'!$C$9:$D$50,2,FALSE),"")</f>
        <v/>
      </c>
      <c r="BG177" s="12" t="n">
        <v>24.8400000000005</v>
      </c>
      <c r="BH177" s="12">
        <f>IFERROR(VLOOKUP(BG177,'CRUCE RIESGOS'!$C$9:$D$50,2,FALSE),"")</f>
        <v/>
      </c>
      <c r="BI177" s="12" t="n">
        <v>25.8400000000005</v>
      </c>
      <c r="BJ177" s="12">
        <f>IFERROR(VLOOKUP(BI177,'CRUCE RIESGOS'!$C$9:$D$50,2,FALSE),"")</f>
        <v/>
      </c>
    </row>
    <row r="178">
      <c r="N178" s="12">
        <f>IF(N179&lt;&gt;""," -R","")</f>
        <v/>
      </c>
      <c r="P178" s="12">
        <f>IF(P179&lt;&gt;""," -R","")</f>
        <v/>
      </c>
      <c r="R178" s="12">
        <f>IF(R179&lt;&gt;""," -R","")</f>
        <v/>
      </c>
      <c r="T178" s="12">
        <f>IF(T179&lt;&gt;""," -R","")</f>
        <v/>
      </c>
      <c r="V178" s="12">
        <f>IF(V179&lt;&gt;""," -R","")</f>
        <v/>
      </c>
      <c r="X178" s="12">
        <f>IF(X179&lt;&gt;""," -R","")</f>
        <v/>
      </c>
      <c r="Z178" s="12">
        <f>IF(Z179&lt;&gt;""," -R","")</f>
        <v/>
      </c>
      <c r="AB178" s="12">
        <f>IF(AB179&lt;&gt;""," -R","")</f>
        <v/>
      </c>
      <c r="AD178" s="12">
        <f>IF(AD179&lt;&gt;""," -R","")</f>
        <v/>
      </c>
      <c r="AF178" s="12">
        <f>IF(AF179&lt;&gt;""," -R","")</f>
        <v/>
      </c>
      <c r="AH178" s="12">
        <f>IF(AH179&lt;&gt;""," -R","")</f>
        <v/>
      </c>
      <c r="AJ178" s="12">
        <f>IF(AJ179&lt;&gt;""," -R","")</f>
        <v/>
      </c>
      <c r="AL178" s="12">
        <f>IF(AL179&lt;&gt;""," -R","")</f>
        <v/>
      </c>
      <c r="AN178" s="12">
        <f>IF(AN179&lt;&gt;""," -R","")</f>
        <v/>
      </c>
      <c r="AP178" s="12">
        <f>IF(AP179&lt;&gt;""," -R","")</f>
        <v/>
      </c>
      <c r="AR178" s="12">
        <f>IF(AR179&lt;&gt;""," -R","")</f>
        <v/>
      </c>
      <c r="AT178" s="12">
        <f>IF(AT179&lt;&gt;""," -R","")</f>
        <v/>
      </c>
      <c r="AV178" s="12">
        <f>IF(AV179&lt;&gt;""," -R","")</f>
        <v/>
      </c>
      <c r="AX178" s="12">
        <f>IF(AX179&lt;&gt;""," -R","")</f>
        <v/>
      </c>
      <c r="AZ178" s="12">
        <f>IF(AZ179&lt;&gt;""," -R","")</f>
        <v/>
      </c>
      <c r="BB178" s="12">
        <f>IF(BB179&lt;&gt;""," -R","")</f>
        <v/>
      </c>
      <c r="BD178" s="12">
        <f>IF(BD179&lt;&gt;""," -R","")</f>
        <v/>
      </c>
      <c r="BF178" s="12">
        <f>IF(BF179&lt;&gt;""," -R","")</f>
        <v/>
      </c>
      <c r="BH178" s="12">
        <f>IF(BH179&lt;&gt;""," -R","")</f>
        <v/>
      </c>
      <c r="BJ178" s="12">
        <f>IF(BJ179&lt;&gt;""," -R","")</f>
        <v/>
      </c>
    </row>
    <row r="179">
      <c r="M179" s="12" t="n">
        <v>1.85</v>
      </c>
      <c r="N179" s="12">
        <f>IFERROR(VLOOKUP(M179,'CRUCE RIESGOS'!$C$9:$D$50,2,FALSE),"")</f>
        <v/>
      </c>
      <c r="O179" s="12" t="n">
        <v>2.85000000000002</v>
      </c>
      <c r="P179" s="12">
        <f>IFERROR(VLOOKUP(O179,'CRUCE RIESGOS'!$C$9:$D$50,2,FALSE),"")</f>
        <v/>
      </c>
      <c r="Q179" s="12" t="n">
        <v>3.85000000000004</v>
      </c>
      <c r="R179" s="12">
        <f>IFERROR(VLOOKUP(Q179,'CRUCE RIESGOS'!$C$9:$D$50,2,FALSE),"")</f>
        <v/>
      </c>
      <c r="S179" s="12" t="n">
        <v>4.85000000000006</v>
      </c>
      <c r="T179" s="12">
        <f>IFERROR(VLOOKUP(S179,'CRUCE RIESGOS'!$C$9:$D$50,2,FALSE),"")</f>
        <v/>
      </c>
      <c r="U179" s="12" t="n">
        <v>5.85000000000008</v>
      </c>
      <c r="V179" s="12">
        <f>IFERROR(VLOOKUP(U179,'CRUCE RIESGOS'!$C$9:$D$50,2,FALSE),"")</f>
        <v/>
      </c>
      <c r="W179" s="12" t="n">
        <v>6.8500000000001</v>
      </c>
      <c r="X179" s="12">
        <f>IFERROR(VLOOKUP(W179,'CRUCE RIESGOS'!$C$9:$D$50,2,FALSE),"")</f>
        <v/>
      </c>
      <c r="Y179" s="12" t="n">
        <v>7.85000000000012</v>
      </c>
      <c r="Z179" s="12">
        <f>IFERROR(VLOOKUP(Y179,'CRUCE RIESGOS'!$C$9:$D$50,2,FALSE),"")</f>
        <v/>
      </c>
      <c r="AA179" s="12" t="n">
        <v>8.85000000000014</v>
      </c>
      <c r="AB179" s="12">
        <f>IFERROR(VLOOKUP(AA179,'CRUCE RIESGOS'!$C$9:$D$50,2,FALSE),"")</f>
        <v/>
      </c>
      <c r="AC179" s="12" t="n">
        <v>9.85000000000016</v>
      </c>
      <c r="AD179" s="12">
        <f>IFERROR(VLOOKUP(AC179,'CRUCE RIESGOS'!$C$9:$D$50,2,FALSE),"")</f>
        <v/>
      </c>
      <c r="AE179" s="12" t="n">
        <v>10.8500000000002</v>
      </c>
      <c r="AF179" s="12">
        <f>IFERROR(VLOOKUP(AE179,'CRUCE RIESGOS'!$C$9:$D$50,2,FALSE),"")</f>
        <v/>
      </c>
      <c r="AG179" s="12" t="n">
        <v>11.8500000000002</v>
      </c>
      <c r="AH179" s="12">
        <f>IFERROR(VLOOKUP(AG179,'CRUCE RIESGOS'!$C$9:$D$50,2,FALSE),"")</f>
        <v/>
      </c>
      <c r="AI179" s="12" t="n">
        <v>12.8500000000002</v>
      </c>
      <c r="AJ179" s="12">
        <f>IFERROR(VLOOKUP(AI179,'CRUCE RIESGOS'!$C$9:$D$50,2,FALSE),"")</f>
        <v/>
      </c>
      <c r="AK179" s="12" t="n">
        <v>13.8500000000002</v>
      </c>
      <c r="AL179" s="12">
        <f>IFERROR(VLOOKUP(AK179,'CRUCE RIESGOS'!$C$9:$D$50,2,FALSE),"")</f>
        <v/>
      </c>
      <c r="AM179" s="12" t="n">
        <v>14.8500000000003</v>
      </c>
      <c r="AN179" s="12">
        <f>IFERROR(VLOOKUP(AM179,'CRUCE RIESGOS'!$C$9:$D$50,2,FALSE),"")</f>
        <v/>
      </c>
      <c r="AO179" s="12" t="n">
        <v>15.8500000000003</v>
      </c>
      <c r="AP179" s="12">
        <f>IFERROR(VLOOKUP(AO179,'CRUCE RIESGOS'!$C$9:$D$50,2,FALSE),"")</f>
        <v/>
      </c>
      <c r="AQ179" s="12" t="n">
        <v>16.8500000000003</v>
      </c>
      <c r="AR179" s="12">
        <f>IFERROR(VLOOKUP(AQ179,'CRUCE RIESGOS'!$C$9:$D$50,2,FALSE),"")</f>
        <v/>
      </c>
      <c r="AS179" s="12" t="n">
        <v>17.8500000000003</v>
      </c>
      <c r="AT179" s="12">
        <f>IFERROR(VLOOKUP(AS179,'CRUCE RIESGOS'!$C$9:$D$50,2,FALSE),"")</f>
        <v/>
      </c>
      <c r="AU179" s="12" t="n">
        <v>18.8500000000003</v>
      </c>
      <c r="AV179" s="12">
        <f>IFERROR(VLOOKUP(AU179,'CRUCE RIESGOS'!$C$9:$D$50,2,FALSE),"")</f>
        <v/>
      </c>
      <c r="AW179" s="12" t="n">
        <v>19.8500000000004</v>
      </c>
      <c r="AX179" s="12">
        <f>IFERROR(VLOOKUP(AW179,'CRUCE RIESGOS'!$C$9:$D$50,2,FALSE),"")</f>
        <v/>
      </c>
      <c r="AY179" s="12" t="n">
        <v>20.8500000000004</v>
      </c>
      <c r="AZ179" s="12">
        <f>IFERROR(VLOOKUP(AY179,'CRUCE RIESGOS'!$C$9:$D$50,2,FALSE),"")</f>
        <v/>
      </c>
      <c r="BA179" s="12" t="n">
        <v>21.8500000000004</v>
      </c>
      <c r="BB179" s="12">
        <f>IFERROR(VLOOKUP(BA179,'CRUCE RIESGOS'!$C$9:$D$50,2,FALSE),"")</f>
        <v/>
      </c>
      <c r="BC179" s="12" t="n">
        <v>22.8500000000004</v>
      </c>
      <c r="BD179" s="12">
        <f>IFERROR(VLOOKUP(BC179,'CRUCE RIESGOS'!$C$9:$D$50,2,FALSE),"")</f>
        <v/>
      </c>
      <c r="BE179" s="12" t="n">
        <v>23.8500000000004</v>
      </c>
      <c r="BF179" s="12">
        <f>IFERROR(VLOOKUP(BE179,'CRUCE RIESGOS'!$C$9:$D$50,2,FALSE),"")</f>
        <v/>
      </c>
      <c r="BG179" s="12" t="n">
        <v>24.8500000000005</v>
      </c>
      <c r="BH179" s="12">
        <f>IFERROR(VLOOKUP(BG179,'CRUCE RIESGOS'!$C$9:$D$50,2,FALSE),"")</f>
        <v/>
      </c>
      <c r="BI179" s="12" t="n">
        <v>25.8500000000005</v>
      </c>
      <c r="BJ179" s="12">
        <f>IFERROR(VLOOKUP(BI179,'CRUCE RIESGOS'!$C$9:$D$50,2,FALSE),"")</f>
        <v/>
      </c>
    </row>
    <row r="180">
      <c r="N180" s="12">
        <f>IF(N181&lt;&gt;""," -R","")</f>
        <v/>
      </c>
      <c r="P180" s="12">
        <f>IF(P181&lt;&gt;""," -R","")</f>
        <v/>
      </c>
      <c r="R180" s="12">
        <f>IF(R181&lt;&gt;""," -R","")</f>
        <v/>
      </c>
      <c r="T180" s="12">
        <f>IF(T181&lt;&gt;""," -R","")</f>
        <v/>
      </c>
      <c r="V180" s="12">
        <f>IF(V181&lt;&gt;""," -R","")</f>
        <v/>
      </c>
      <c r="X180" s="12">
        <f>IF(X181&lt;&gt;""," -R","")</f>
        <v/>
      </c>
      <c r="Z180" s="12">
        <f>IF(Z181&lt;&gt;""," -R","")</f>
        <v/>
      </c>
      <c r="AB180" s="12">
        <f>IF(AB181&lt;&gt;""," -R","")</f>
        <v/>
      </c>
      <c r="AD180" s="12">
        <f>IF(AD181&lt;&gt;""," -R","")</f>
        <v/>
      </c>
      <c r="AF180" s="12">
        <f>IF(AF181&lt;&gt;""," -R","")</f>
        <v/>
      </c>
      <c r="AH180" s="12">
        <f>IF(AH181&lt;&gt;""," -R","")</f>
        <v/>
      </c>
      <c r="AJ180" s="12">
        <f>IF(AJ181&lt;&gt;""," -R","")</f>
        <v/>
      </c>
      <c r="AL180" s="12">
        <f>IF(AL181&lt;&gt;""," -R","")</f>
        <v/>
      </c>
      <c r="AN180" s="12">
        <f>IF(AN181&lt;&gt;""," -R","")</f>
        <v/>
      </c>
      <c r="AP180" s="12">
        <f>IF(AP181&lt;&gt;""," -R","")</f>
        <v/>
      </c>
      <c r="AR180" s="12">
        <f>IF(AR181&lt;&gt;""," -R","")</f>
        <v/>
      </c>
      <c r="AT180" s="12">
        <f>IF(AT181&lt;&gt;""," -R","")</f>
        <v/>
      </c>
      <c r="AV180" s="12">
        <f>IF(AV181&lt;&gt;""," -R","")</f>
        <v/>
      </c>
      <c r="AX180" s="12">
        <f>IF(AX181&lt;&gt;""," -R","")</f>
        <v/>
      </c>
      <c r="AZ180" s="12">
        <f>IF(AZ181&lt;&gt;""," -R","")</f>
        <v/>
      </c>
      <c r="BB180" s="12">
        <f>IF(BB181&lt;&gt;""," -R","")</f>
        <v/>
      </c>
      <c r="BD180" s="12">
        <f>IF(BD181&lt;&gt;""," -R","")</f>
        <v/>
      </c>
      <c r="BF180" s="12">
        <f>IF(BF181&lt;&gt;""," -R","")</f>
        <v/>
      </c>
      <c r="BH180" s="12">
        <f>IF(BH181&lt;&gt;""," -R","")</f>
        <v/>
      </c>
      <c r="BJ180" s="12">
        <f>IF(BJ181&lt;&gt;""," -R","")</f>
        <v/>
      </c>
    </row>
    <row r="181">
      <c r="M181" s="12" t="n">
        <v>1.86</v>
      </c>
      <c r="N181" s="12">
        <f>IFERROR(VLOOKUP(M181,'CRUCE RIESGOS'!$C$9:$D$50,2,FALSE),"")</f>
        <v/>
      </c>
      <c r="O181" s="12" t="n">
        <v>2.86000000000002</v>
      </c>
      <c r="P181" s="12">
        <f>IFERROR(VLOOKUP(O181,'CRUCE RIESGOS'!$C$9:$D$50,2,FALSE),"")</f>
        <v/>
      </c>
      <c r="Q181" s="12" t="n">
        <v>3.86000000000004</v>
      </c>
      <c r="R181" s="12">
        <f>IFERROR(VLOOKUP(Q181,'CRUCE RIESGOS'!$C$9:$D$50,2,FALSE),"")</f>
        <v/>
      </c>
      <c r="S181" s="12" t="n">
        <v>4.86000000000006</v>
      </c>
      <c r="T181" s="12">
        <f>IFERROR(VLOOKUP(S181,'CRUCE RIESGOS'!$C$9:$D$50,2,FALSE),"")</f>
        <v/>
      </c>
      <c r="U181" s="12" t="n">
        <v>5.86000000000008</v>
      </c>
      <c r="V181" s="12">
        <f>IFERROR(VLOOKUP(U181,'CRUCE RIESGOS'!$C$9:$D$50,2,FALSE),"")</f>
        <v/>
      </c>
      <c r="W181" s="12" t="n">
        <v>6.8600000000001</v>
      </c>
      <c r="X181" s="12">
        <f>IFERROR(VLOOKUP(W181,'CRUCE RIESGOS'!$C$9:$D$50,2,FALSE),"")</f>
        <v/>
      </c>
      <c r="Y181" s="12" t="n">
        <v>7.86000000000012</v>
      </c>
      <c r="Z181" s="12">
        <f>IFERROR(VLOOKUP(Y181,'CRUCE RIESGOS'!$C$9:$D$50,2,FALSE),"")</f>
        <v/>
      </c>
      <c r="AA181" s="12" t="n">
        <v>8.86000000000014</v>
      </c>
      <c r="AB181" s="12">
        <f>IFERROR(VLOOKUP(AA181,'CRUCE RIESGOS'!$C$9:$D$50,2,FALSE),"")</f>
        <v/>
      </c>
      <c r="AC181" s="12" t="n">
        <v>9.860000000000159</v>
      </c>
      <c r="AD181" s="12">
        <f>IFERROR(VLOOKUP(AC181,'CRUCE RIESGOS'!$C$9:$D$50,2,FALSE),"")</f>
        <v/>
      </c>
      <c r="AE181" s="12" t="n">
        <v>10.8600000000002</v>
      </c>
      <c r="AF181" s="12">
        <f>IFERROR(VLOOKUP(AE181,'CRUCE RIESGOS'!$C$9:$D$50,2,FALSE),"")</f>
        <v/>
      </c>
      <c r="AG181" s="12" t="n">
        <v>11.8600000000002</v>
      </c>
      <c r="AH181" s="12">
        <f>IFERROR(VLOOKUP(AG181,'CRUCE RIESGOS'!$C$9:$D$50,2,FALSE),"")</f>
        <v/>
      </c>
      <c r="AI181" s="12" t="n">
        <v>12.8600000000002</v>
      </c>
      <c r="AJ181" s="12">
        <f>IFERROR(VLOOKUP(AI181,'CRUCE RIESGOS'!$C$9:$D$50,2,FALSE),"")</f>
        <v/>
      </c>
      <c r="AK181" s="12" t="n">
        <v>13.8600000000002</v>
      </c>
      <c r="AL181" s="12">
        <f>IFERROR(VLOOKUP(AK181,'CRUCE RIESGOS'!$C$9:$D$50,2,FALSE),"")</f>
        <v/>
      </c>
      <c r="AM181" s="12" t="n">
        <v>14.8600000000003</v>
      </c>
      <c r="AN181" s="12">
        <f>IFERROR(VLOOKUP(AM181,'CRUCE RIESGOS'!$C$9:$D$50,2,FALSE),"")</f>
        <v/>
      </c>
      <c r="AO181" s="12" t="n">
        <v>15.8600000000003</v>
      </c>
      <c r="AP181" s="12">
        <f>IFERROR(VLOOKUP(AO181,'CRUCE RIESGOS'!$C$9:$D$50,2,FALSE),"")</f>
        <v/>
      </c>
      <c r="AQ181" s="12" t="n">
        <v>16.8600000000003</v>
      </c>
      <c r="AR181" s="12">
        <f>IFERROR(VLOOKUP(AQ181,'CRUCE RIESGOS'!$C$9:$D$50,2,FALSE),"")</f>
        <v/>
      </c>
      <c r="AS181" s="12" t="n">
        <v>17.8600000000003</v>
      </c>
      <c r="AT181" s="12">
        <f>IFERROR(VLOOKUP(AS181,'CRUCE RIESGOS'!$C$9:$D$50,2,FALSE),"")</f>
        <v/>
      </c>
      <c r="AU181" s="12" t="n">
        <v>18.8600000000003</v>
      </c>
      <c r="AV181" s="12">
        <f>IFERROR(VLOOKUP(AU181,'CRUCE RIESGOS'!$C$9:$D$50,2,FALSE),"")</f>
        <v/>
      </c>
      <c r="AW181" s="12" t="n">
        <v>19.8600000000004</v>
      </c>
      <c r="AX181" s="12">
        <f>IFERROR(VLOOKUP(AW181,'CRUCE RIESGOS'!$C$9:$D$50,2,FALSE),"")</f>
        <v/>
      </c>
      <c r="AY181" s="12" t="n">
        <v>20.8600000000004</v>
      </c>
      <c r="AZ181" s="12">
        <f>IFERROR(VLOOKUP(AY181,'CRUCE RIESGOS'!$C$9:$D$50,2,FALSE),"")</f>
        <v/>
      </c>
      <c r="BA181" s="12" t="n">
        <v>21.8600000000004</v>
      </c>
      <c r="BB181" s="12">
        <f>IFERROR(VLOOKUP(BA181,'CRUCE RIESGOS'!$C$9:$D$50,2,FALSE),"")</f>
        <v/>
      </c>
      <c r="BC181" s="12" t="n">
        <v>22.8600000000004</v>
      </c>
      <c r="BD181" s="12">
        <f>IFERROR(VLOOKUP(BC181,'CRUCE RIESGOS'!$C$9:$D$50,2,FALSE),"")</f>
        <v/>
      </c>
      <c r="BE181" s="12" t="n">
        <v>23.8600000000004</v>
      </c>
      <c r="BF181" s="12">
        <f>IFERROR(VLOOKUP(BE181,'CRUCE RIESGOS'!$C$9:$D$50,2,FALSE),"")</f>
        <v/>
      </c>
      <c r="BG181" s="12" t="n">
        <v>24.8600000000005</v>
      </c>
      <c r="BH181" s="12">
        <f>IFERROR(VLOOKUP(BG181,'CRUCE RIESGOS'!$C$9:$D$50,2,FALSE),"")</f>
        <v/>
      </c>
      <c r="BI181" s="12" t="n">
        <v>25.8600000000005</v>
      </c>
      <c r="BJ181" s="12">
        <f>IFERROR(VLOOKUP(BI181,'CRUCE RIESGOS'!$C$9:$D$50,2,FALSE),"")</f>
        <v/>
      </c>
    </row>
    <row r="182">
      <c r="N182" s="12">
        <f>IF(N183&lt;&gt;""," -R","")</f>
        <v/>
      </c>
      <c r="P182" s="12">
        <f>IF(P183&lt;&gt;""," -R","")</f>
        <v/>
      </c>
      <c r="R182" s="12">
        <f>IF(R183&lt;&gt;""," -R","")</f>
        <v/>
      </c>
      <c r="T182" s="12">
        <f>IF(T183&lt;&gt;""," -R","")</f>
        <v/>
      </c>
      <c r="V182" s="12">
        <f>IF(V183&lt;&gt;""," -R","")</f>
        <v/>
      </c>
      <c r="X182" s="12">
        <f>IF(X183&lt;&gt;""," -R","")</f>
        <v/>
      </c>
      <c r="Z182" s="12">
        <f>IF(Z183&lt;&gt;""," -R","")</f>
        <v/>
      </c>
      <c r="AB182" s="12">
        <f>IF(AB183&lt;&gt;""," -R","")</f>
        <v/>
      </c>
      <c r="AD182" s="12">
        <f>IF(AD183&lt;&gt;""," -R","")</f>
        <v/>
      </c>
      <c r="AF182" s="12">
        <f>IF(AF183&lt;&gt;""," -R","")</f>
        <v/>
      </c>
      <c r="AH182" s="12">
        <f>IF(AH183&lt;&gt;""," -R","")</f>
        <v/>
      </c>
      <c r="AJ182" s="12">
        <f>IF(AJ183&lt;&gt;""," -R","")</f>
        <v/>
      </c>
      <c r="AL182" s="12">
        <f>IF(AL183&lt;&gt;""," -R","")</f>
        <v/>
      </c>
      <c r="AN182" s="12">
        <f>IF(AN183&lt;&gt;""," -R","")</f>
        <v/>
      </c>
      <c r="AP182" s="12">
        <f>IF(AP183&lt;&gt;""," -R","")</f>
        <v/>
      </c>
      <c r="AR182" s="12">
        <f>IF(AR183&lt;&gt;""," -R","")</f>
        <v/>
      </c>
      <c r="AT182" s="12">
        <f>IF(AT183&lt;&gt;""," -R","")</f>
        <v/>
      </c>
      <c r="AV182" s="12">
        <f>IF(AV183&lt;&gt;""," -R","")</f>
        <v/>
      </c>
      <c r="AX182" s="12">
        <f>IF(AX183&lt;&gt;""," -R","")</f>
        <v/>
      </c>
      <c r="AZ182" s="12">
        <f>IF(AZ183&lt;&gt;""," -R","")</f>
        <v/>
      </c>
      <c r="BB182" s="12">
        <f>IF(BB183&lt;&gt;""," -R","")</f>
        <v/>
      </c>
      <c r="BD182" s="12">
        <f>IF(BD183&lt;&gt;""," -R","")</f>
        <v/>
      </c>
      <c r="BF182" s="12">
        <f>IF(BF183&lt;&gt;""," -R","")</f>
        <v/>
      </c>
      <c r="BH182" s="12">
        <f>IF(BH183&lt;&gt;""," -R","")</f>
        <v/>
      </c>
      <c r="BJ182" s="12">
        <f>IF(BJ183&lt;&gt;""," -R","")</f>
        <v/>
      </c>
    </row>
    <row r="183">
      <c r="M183" s="12" t="n">
        <v>1.87</v>
      </c>
      <c r="N183" s="12">
        <f>IFERROR(VLOOKUP(M183,'CRUCE RIESGOS'!$C$9:$D$50,2,FALSE),"")</f>
        <v/>
      </c>
      <c r="O183" s="12" t="n">
        <v>2.87000000000002</v>
      </c>
      <c r="P183" s="12">
        <f>IFERROR(VLOOKUP(O183,'CRUCE RIESGOS'!$C$9:$D$50,2,FALSE),"")</f>
        <v/>
      </c>
      <c r="Q183" s="12" t="n">
        <v>3.87000000000004</v>
      </c>
      <c r="R183" s="12">
        <f>IFERROR(VLOOKUP(Q183,'CRUCE RIESGOS'!$C$9:$D$50,2,FALSE),"")</f>
        <v/>
      </c>
      <c r="S183" s="12" t="n">
        <v>4.87000000000006</v>
      </c>
      <c r="T183" s="12">
        <f>IFERROR(VLOOKUP(S183,'CRUCE RIESGOS'!$C$9:$D$50,2,FALSE),"")</f>
        <v/>
      </c>
      <c r="U183" s="12" t="n">
        <v>5.87000000000008</v>
      </c>
      <c r="V183" s="12">
        <f>IFERROR(VLOOKUP(U183,'CRUCE RIESGOS'!$C$9:$D$50,2,FALSE),"")</f>
        <v/>
      </c>
      <c r="W183" s="12" t="n">
        <v>6.8700000000001</v>
      </c>
      <c r="X183" s="12">
        <f>IFERROR(VLOOKUP(W183,'CRUCE RIESGOS'!$C$9:$D$50,2,FALSE),"")</f>
        <v/>
      </c>
      <c r="Y183" s="12" t="n">
        <v>7.87000000000012</v>
      </c>
      <c r="Z183" s="12">
        <f>IFERROR(VLOOKUP(Y183,'CRUCE RIESGOS'!$C$9:$D$50,2,FALSE),"")</f>
        <v/>
      </c>
      <c r="AA183" s="12" t="n">
        <v>8.87000000000014</v>
      </c>
      <c r="AB183" s="12">
        <f>IFERROR(VLOOKUP(AA183,'CRUCE RIESGOS'!$C$9:$D$50,2,FALSE),"")</f>
        <v/>
      </c>
      <c r="AC183" s="12" t="n">
        <v>9.870000000000161</v>
      </c>
      <c r="AD183" s="12">
        <f>IFERROR(VLOOKUP(AC183,'CRUCE RIESGOS'!$C$9:$D$50,2,FALSE),"")</f>
        <v/>
      </c>
      <c r="AE183" s="12" t="n">
        <v>10.8700000000002</v>
      </c>
      <c r="AF183" s="12">
        <f>IFERROR(VLOOKUP(AE183,'CRUCE RIESGOS'!$C$9:$D$50,2,FALSE),"")</f>
        <v/>
      </c>
      <c r="AG183" s="12" t="n">
        <v>11.8700000000002</v>
      </c>
      <c r="AH183" s="12">
        <f>IFERROR(VLOOKUP(AG183,'CRUCE RIESGOS'!$C$9:$D$50,2,FALSE),"")</f>
        <v/>
      </c>
      <c r="AI183" s="12" t="n">
        <v>12.8700000000002</v>
      </c>
      <c r="AJ183" s="12">
        <f>IFERROR(VLOOKUP(AI183,'CRUCE RIESGOS'!$C$9:$D$50,2,FALSE),"")</f>
        <v/>
      </c>
      <c r="AK183" s="12" t="n">
        <v>13.8700000000002</v>
      </c>
      <c r="AL183" s="12">
        <f>IFERROR(VLOOKUP(AK183,'CRUCE RIESGOS'!$C$9:$D$50,2,FALSE),"")</f>
        <v/>
      </c>
      <c r="AM183" s="12" t="n">
        <v>14.8700000000003</v>
      </c>
      <c r="AN183" s="12">
        <f>IFERROR(VLOOKUP(AM183,'CRUCE RIESGOS'!$C$9:$D$50,2,FALSE),"")</f>
        <v/>
      </c>
      <c r="AO183" s="12" t="n">
        <v>15.8700000000003</v>
      </c>
      <c r="AP183" s="12">
        <f>IFERROR(VLOOKUP(AO183,'CRUCE RIESGOS'!$C$9:$D$50,2,FALSE),"")</f>
        <v/>
      </c>
      <c r="AQ183" s="12" t="n">
        <v>16.8700000000003</v>
      </c>
      <c r="AR183" s="12">
        <f>IFERROR(VLOOKUP(AQ183,'CRUCE RIESGOS'!$C$9:$D$50,2,FALSE),"")</f>
        <v/>
      </c>
      <c r="AS183" s="12" t="n">
        <v>17.8700000000003</v>
      </c>
      <c r="AT183" s="12">
        <f>IFERROR(VLOOKUP(AS183,'CRUCE RIESGOS'!$C$9:$D$50,2,FALSE),"")</f>
        <v/>
      </c>
      <c r="AU183" s="12" t="n">
        <v>18.8700000000003</v>
      </c>
      <c r="AV183" s="12">
        <f>IFERROR(VLOOKUP(AU183,'CRUCE RIESGOS'!$C$9:$D$50,2,FALSE),"")</f>
        <v/>
      </c>
      <c r="AW183" s="12" t="n">
        <v>19.8700000000004</v>
      </c>
      <c r="AX183" s="12">
        <f>IFERROR(VLOOKUP(AW183,'CRUCE RIESGOS'!$C$9:$D$50,2,FALSE),"")</f>
        <v/>
      </c>
      <c r="AY183" s="12" t="n">
        <v>20.8700000000004</v>
      </c>
      <c r="AZ183" s="12">
        <f>IFERROR(VLOOKUP(AY183,'CRUCE RIESGOS'!$C$9:$D$50,2,FALSE),"")</f>
        <v/>
      </c>
      <c r="BA183" s="12" t="n">
        <v>21.8700000000004</v>
      </c>
      <c r="BB183" s="12">
        <f>IFERROR(VLOOKUP(BA183,'CRUCE RIESGOS'!$C$9:$D$50,2,FALSE),"")</f>
        <v/>
      </c>
      <c r="BC183" s="12" t="n">
        <v>22.8700000000004</v>
      </c>
      <c r="BD183" s="12">
        <f>IFERROR(VLOOKUP(BC183,'CRUCE RIESGOS'!$C$9:$D$50,2,FALSE),"")</f>
        <v/>
      </c>
      <c r="BE183" s="12" t="n">
        <v>23.8700000000004</v>
      </c>
      <c r="BF183" s="12">
        <f>IFERROR(VLOOKUP(BE183,'CRUCE RIESGOS'!$C$9:$D$50,2,FALSE),"")</f>
        <v/>
      </c>
      <c r="BG183" s="12" t="n">
        <v>24.8700000000005</v>
      </c>
      <c r="BH183" s="12">
        <f>IFERROR(VLOOKUP(BG183,'CRUCE RIESGOS'!$C$9:$D$50,2,FALSE),"")</f>
        <v/>
      </c>
      <c r="BI183" s="12" t="n">
        <v>25.8700000000005</v>
      </c>
      <c r="BJ183" s="12">
        <f>IFERROR(VLOOKUP(BI183,'CRUCE RIESGOS'!$C$9:$D$50,2,FALSE),"")</f>
        <v/>
      </c>
    </row>
    <row r="184">
      <c r="N184" s="12">
        <f>IF(N185&lt;&gt;""," -R","")</f>
        <v/>
      </c>
      <c r="P184" s="12">
        <f>IF(P185&lt;&gt;""," -R","")</f>
        <v/>
      </c>
      <c r="R184" s="12">
        <f>IF(R185&lt;&gt;""," -R","")</f>
        <v/>
      </c>
      <c r="T184" s="12">
        <f>IF(T185&lt;&gt;""," -R","")</f>
        <v/>
      </c>
      <c r="V184" s="12">
        <f>IF(V185&lt;&gt;""," -R","")</f>
        <v/>
      </c>
      <c r="X184" s="12">
        <f>IF(X185&lt;&gt;""," -R","")</f>
        <v/>
      </c>
      <c r="Z184" s="12">
        <f>IF(Z185&lt;&gt;""," -R","")</f>
        <v/>
      </c>
      <c r="AB184" s="12">
        <f>IF(AB185&lt;&gt;""," -R","")</f>
        <v/>
      </c>
      <c r="AD184" s="12">
        <f>IF(AD185&lt;&gt;""," -R","")</f>
        <v/>
      </c>
      <c r="AF184" s="12">
        <f>IF(AF185&lt;&gt;""," -R","")</f>
        <v/>
      </c>
      <c r="AH184" s="12">
        <f>IF(AH185&lt;&gt;""," -R","")</f>
        <v/>
      </c>
      <c r="AJ184" s="12">
        <f>IF(AJ185&lt;&gt;""," -R","")</f>
        <v/>
      </c>
      <c r="AL184" s="12">
        <f>IF(AL185&lt;&gt;""," -R","")</f>
        <v/>
      </c>
      <c r="AN184" s="12">
        <f>IF(AN185&lt;&gt;""," -R","")</f>
        <v/>
      </c>
      <c r="AP184" s="12">
        <f>IF(AP185&lt;&gt;""," -R","")</f>
        <v/>
      </c>
      <c r="AR184" s="12">
        <f>IF(AR185&lt;&gt;""," -R","")</f>
        <v/>
      </c>
      <c r="AT184" s="12">
        <f>IF(AT185&lt;&gt;""," -R","")</f>
        <v/>
      </c>
      <c r="AV184" s="12">
        <f>IF(AV185&lt;&gt;""," -R","")</f>
        <v/>
      </c>
      <c r="AX184" s="12">
        <f>IF(AX185&lt;&gt;""," -R","")</f>
        <v/>
      </c>
      <c r="AZ184" s="12">
        <f>IF(AZ185&lt;&gt;""," -R","")</f>
        <v/>
      </c>
      <c r="BB184" s="12">
        <f>IF(BB185&lt;&gt;""," -R","")</f>
        <v/>
      </c>
      <c r="BD184" s="12">
        <f>IF(BD185&lt;&gt;""," -R","")</f>
        <v/>
      </c>
      <c r="BF184" s="12">
        <f>IF(BF185&lt;&gt;""," -R","")</f>
        <v/>
      </c>
      <c r="BH184" s="12">
        <f>IF(BH185&lt;&gt;""," -R","")</f>
        <v/>
      </c>
      <c r="BJ184" s="12">
        <f>IF(BJ185&lt;&gt;""," -R","")</f>
        <v/>
      </c>
    </row>
    <row r="185">
      <c r="M185" s="12" t="n">
        <v>1.88</v>
      </c>
      <c r="N185" s="12">
        <f>IFERROR(VLOOKUP(M185,'CRUCE RIESGOS'!$C$9:$D$50,2,FALSE),"")</f>
        <v/>
      </c>
      <c r="O185" s="12" t="n">
        <v>2.88000000000002</v>
      </c>
      <c r="P185" s="12">
        <f>IFERROR(VLOOKUP(O185,'CRUCE RIESGOS'!$C$9:$D$50,2,FALSE),"")</f>
        <v/>
      </c>
      <c r="Q185" s="12" t="n">
        <v>3.88000000000004</v>
      </c>
      <c r="R185" s="12">
        <f>IFERROR(VLOOKUP(Q185,'CRUCE RIESGOS'!$C$9:$D$50,2,FALSE),"")</f>
        <v/>
      </c>
      <c r="S185" s="12" t="n">
        <v>4.88000000000006</v>
      </c>
      <c r="T185" s="12">
        <f>IFERROR(VLOOKUP(S185,'CRUCE RIESGOS'!$C$9:$D$50,2,FALSE),"")</f>
        <v/>
      </c>
      <c r="U185" s="12" t="n">
        <v>5.88000000000008</v>
      </c>
      <c r="V185" s="12">
        <f>IFERROR(VLOOKUP(U185,'CRUCE RIESGOS'!$C$9:$D$50,2,FALSE),"")</f>
        <v/>
      </c>
      <c r="W185" s="12" t="n">
        <v>6.8800000000001</v>
      </c>
      <c r="X185" s="12">
        <f>IFERROR(VLOOKUP(W185,'CRUCE RIESGOS'!$C$9:$D$50,2,FALSE),"")</f>
        <v/>
      </c>
      <c r="Y185" s="12" t="n">
        <v>7.88000000000012</v>
      </c>
      <c r="Z185" s="12">
        <f>IFERROR(VLOOKUP(Y185,'CRUCE RIESGOS'!$C$9:$D$50,2,FALSE),"")</f>
        <v/>
      </c>
      <c r="AA185" s="12" t="n">
        <v>8.880000000000139</v>
      </c>
      <c r="AB185" s="12">
        <f>IFERROR(VLOOKUP(AA185,'CRUCE RIESGOS'!$C$9:$D$50,2,FALSE),"")</f>
        <v/>
      </c>
      <c r="AC185" s="12" t="n">
        <v>9.880000000000161</v>
      </c>
      <c r="AD185" s="12">
        <f>IFERROR(VLOOKUP(AC185,'CRUCE RIESGOS'!$C$9:$D$50,2,FALSE),"")</f>
        <v/>
      </c>
      <c r="AE185" s="12" t="n">
        <v>10.8800000000002</v>
      </c>
      <c r="AF185" s="12">
        <f>IFERROR(VLOOKUP(AE185,'CRUCE RIESGOS'!$C$9:$D$50,2,FALSE),"")</f>
        <v/>
      </c>
      <c r="AG185" s="12" t="n">
        <v>11.8800000000002</v>
      </c>
      <c r="AH185" s="12">
        <f>IFERROR(VLOOKUP(AG185,'CRUCE RIESGOS'!$C$9:$D$50,2,FALSE),"")</f>
        <v/>
      </c>
      <c r="AI185" s="12" t="n">
        <v>12.8800000000002</v>
      </c>
      <c r="AJ185" s="12">
        <f>IFERROR(VLOOKUP(AI185,'CRUCE RIESGOS'!$C$9:$D$50,2,FALSE),"")</f>
        <v/>
      </c>
      <c r="AK185" s="12" t="n">
        <v>13.8800000000002</v>
      </c>
      <c r="AL185" s="12">
        <f>IFERROR(VLOOKUP(AK185,'CRUCE RIESGOS'!$C$9:$D$50,2,FALSE),"")</f>
        <v/>
      </c>
      <c r="AM185" s="12" t="n">
        <v>14.8800000000003</v>
      </c>
      <c r="AN185" s="12">
        <f>IFERROR(VLOOKUP(AM185,'CRUCE RIESGOS'!$C$9:$D$50,2,FALSE),"")</f>
        <v/>
      </c>
      <c r="AO185" s="12" t="n">
        <v>15.8800000000003</v>
      </c>
      <c r="AP185" s="12">
        <f>IFERROR(VLOOKUP(AO185,'CRUCE RIESGOS'!$C$9:$D$50,2,FALSE),"")</f>
        <v/>
      </c>
      <c r="AQ185" s="12" t="n">
        <v>16.8800000000003</v>
      </c>
      <c r="AR185" s="12">
        <f>IFERROR(VLOOKUP(AQ185,'CRUCE RIESGOS'!$C$9:$D$50,2,FALSE),"")</f>
        <v/>
      </c>
      <c r="AS185" s="12" t="n">
        <v>17.8800000000003</v>
      </c>
      <c r="AT185" s="12">
        <f>IFERROR(VLOOKUP(AS185,'CRUCE RIESGOS'!$C$9:$D$50,2,FALSE),"")</f>
        <v/>
      </c>
      <c r="AU185" s="12" t="n">
        <v>18.8800000000003</v>
      </c>
      <c r="AV185" s="12">
        <f>IFERROR(VLOOKUP(AU185,'CRUCE RIESGOS'!$C$9:$D$50,2,FALSE),"")</f>
        <v/>
      </c>
      <c r="AW185" s="12" t="n">
        <v>19.8800000000004</v>
      </c>
      <c r="AX185" s="12">
        <f>IFERROR(VLOOKUP(AW185,'CRUCE RIESGOS'!$C$9:$D$50,2,FALSE),"")</f>
        <v/>
      </c>
      <c r="AY185" s="12" t="n">
        <v>20.8800000000004</v>
      </c>
      <c r="AZ185" s="12">
        <f>IFERROR(VLOOKUP(AY185,'CRUCE RIESGOS'!$C$9:$D$50,2,FALSE),"")</f>
        <v/>
      </c>
      <c r="BA185" s="12" t="n">
        <v>21.8800000000004</v>
      </c>
      <c r="BB185" s="12">
        <f>IFERROR(VLOOKUP(BA185,'CRUCE RIESGOS'!$C$9:$D$50,2,FALSE),"")</f>
        <v/>
      </c>
      <c r="BC185" s="12" t="n">
        <v>22.8800000000004</v>
      </c>
      <c r="BD185" s="12">
        <f>IFERROR(VLOOKUP(BC185,'CRUCE RIESGOS'!$C$9:$D$50,2,FALSE),"")</f>
        <v/>
      </c>
      <c r="BE185" s="12" t="n">
        <v>23.8800000000004</v>
      </c>
      <c r="BF185" s="12">
        <f>IFERROR(VLOOKUP(BE185,'CRUCE RIESGOS'!$C$9:$D$50,2,FALSE),"")</f>
        <v/>
      </c>
      <c r="BG185" s="12" t="n">
        <v>24.8800000000005</v>
      </c>
      <c r="BH185" s="12">
        <f>IFERROR(VLOOKUP(BG185,'CRUCE RIESGOS'!$C$9:$D$50,2,FALSE),"")</f>
        <v/>
      </c>
      <c r="BI185" s="12" t="n">
        <v>25.8800000000005</v>
      </c>
      <c r="BJ185" s="12">
        <f>IFERROR(VLOOKUP(BI185,'CRUCE RIESGOS'!$C$9:$D$50,2,FALSE),"")</f>
        <v/>
      </c>
    </row>
    <row r="186">
      <c r="N186" s="12">
        <f>IF(N187&lt;&gt;""," -R","")</f>
        <v/>
      </c>
      <c r="P186" s="12">
        <f>IF(P187&lt;&gt;""," -R","")</f>
        <v/>
      </c>
      <c r="R186" s="12">
        <f>IF(R187&lt;&gt;""," -R","")</f>
        <v/>
      </c>
      <c r="T186" s="12">
        <f>IF(T187&lt;&gt;""," -R","")</f>
        <v/>
      </c>
      <c r="V186" s="12">
        <f>IF(V187&lt;&gt;""," -R","")</f>
        <v/>
      </c>
      <c r="X186" s="12">
        <f>IF(X187&lt;&gt;""," -R","")</f>
        <v/>
      </c>
      <c r="Z186" s="12">
        <f>IF(Z187&lt;&gt;""," -R","")</f>
        <v/>
      </c>
      <c r="AB186" s="12">
        <f>IF(AB187&lt;&gt;""," -R","")</f>
        <v/>
      </c>
      <c r="AD186" s="12">
        <f>IF(AD187&lt;&gt;""," -R","")</f>
        <v/>
      </c>
      <c r="AF186" s="12">
        <f>IF(AF187&lt;&gt;""," -R","")</f>
        <v/>
      </c>
      <c r="AH186" s="12">
        <f>IF(AH187&lt;&gt;""," -R","")</f>
        <v/>
      </c>
      <c r="AJ186" s="12">
        <f>IF(AJ187&lt;&gt;""," -R","")</f>
        <v/>
      </c>
      <c r="AL186" s="12">
        <f>IF(AL187&lt;&gt;""," -R","")</f>
        <v/>
      </c>
      <c r="AN186" s="12">
        <f>IF(AN187&lt;&gt;""," -R","")</f>
        <v/>
      </c>
      <c r="AP186" s="12">
        <f>IF(AP187&lt;&gt;""," -R","")</f>
        <v/>
      </c>
      <c r="AR186" s="12">
        <f>IF(AR187&lt;&gt;""," -R","")</f>
        <v/>
      </c>
      <c r="AT186" s="12">
        <f>IF(AT187&lt;&gt;""," -R","")</f>
        <v/>
      </c>
      <c r="AV186" s="12">
        <f>IF(AV187&lt;&gt;""," -R","")</f>
        <v/>
      </c>
      <c r="AX186" s="12">
        <f>IF(AX187&lt;&gt;""," -R","")</f>
        <v/>
      </c>
      <c r="AZ186" s="12">
        <f>IF(AZ187&lt;&gt;""," -R","")</f>
        <v/>
      </c>
      <c r="BB186" s="12">
        <f>IF(BB187&lt;&gt;""," -R","")</f>
        <v/>
      </c>
      <c r="BD186" s="12">
        <f>IF(BD187&lt;&gt;""," -R","")</f>
        <v/>
      </c>
      <c r="BF186" s="12">
        <f>IF(BF187&lt;&gt;""," -R","")</f>
        <v/>
      </c>
      <c r="BH186" s="12">
        <f>IF(BH187&lt;&gt;""," -R","")</f>
        <v/>
      </c>
      <c r="BJ186" s="12">
        <f>IF(BJ187&lt;&gt;""," -R","")</f>
        <v/>
      </c>
    </row>
    <row r="187">
      <c r="M187" s="12" t="n">
        <v>1.89</v>
      </c>
      <c r="N187" s="12">
        <f>IFERROR(VLOOKUP(M187,'CRUCE RIESGOS'!$C$9:$D$50,2,FALSE),"")</f>
        <v/>
      </c>
      <c r="O187" s="12" t="n">
        <v>2.89000000000002</v>
      </c>
      <c r="P187" s="12">
        <f>IFERROR(VLOOKUP(O187,'CRUCE RIESGOS'!$C$9:$D$50,2,FALSE),"")</f>
        <v/>
      </c>
      <c r="Q187" s="12" t="n">
        <v>3.89000000000004</v>
      </c>
      <c r="R187" s="12">
        <f>IFERROR(VLOOKUP(Q187,'CRUCE RIESGOS'!$C$9:$D$50,2,FALSE),"")</f>
        <v/>
      </c>
      <c r="S187" s="12" t="n">
        <v>4.89000000000006</v>
      </c>
      <c r="T187" s="12">
        <f>IFERROR(VLOOKUP(S187,'CRUCE RIESGOS'!$C$9:$D$50,2,FALSE),"")</f>
        <v/>
      </c>
      <c r="U187" s="12" t="n">
        <v>5.89000000000008</v>
      </c>
      <c r="V187" s="12">
        <f>IFERROR(VLOOKUP(U187,'CRUCE RIESGOS'!$C$9:$D$50,2,FALSE),"")</f>
        <v/>
      </c>
      <c r="W187" s="12" t="n">
        <v>6.8900000000001</v>
      </c>
      <c r="X187" s="12">
        <f>IFERROR(VLOOKUP(W187,'CRUCE RIESGOS'!$C$9:$D$50,2,FALSE),"")</f>
        <v/>
      </c>
      <c r="Y187" s="12" t="n">
        <v>7.89000000000012</v>
      </c>
      <c r="Z187" s="12">
        <f>IFERROR(VLOOKUP(Y187,'CRUCE RIESGOS'!$C$9:$D$50,2,FALSE),"")</f>
        <v/>
      </c>
      <c r="AA187" s="12" t="n">
        <v>8.890000000000139</v>
      </c>
      <c r="AB187" s="12">
        <f>IFERROR(VLOOKUP(AA187,'CRUCE RIESGOS'!$C$9:$D$50,2,FALSE),"")</f>
        <v/>
      </c>
      <c r="AC187" s="12" t="n">
        <v>9.89000000000016</v>
      </c>
      <c r="AD187" s="12">
        <f>IFERROR(VLOOKUP(AC187,'CRUCE RIESGOS'!$C$9:$D$50,2,FALSE),"")</f>
        <v/>
      </c>
      <c r="AE187" s="12" t="n">
        <v>10.8900000000002</v>
      </c>
      <c r="AF187" s="12">
        <f>IFERROR(VLOOKUP(AE187,'CRUCE RIESGOS'!$C$9:$D$50,2,FALSE),"")</f>
        <v/>
      </c>
      <c r="AG187" s="12" t="n">
        <v>11.8900000000002</v>
      </c>
      <c r="AH187" s="12">
        <f>IFERROR(VLOOKUP(AG187,'CRUCE RIESGOS'!$C$9:$D$50,2,FALSE),"")</f>
        <v/>
      </c>
      <c r="AI187" s="12" t="n">
        <v>12.8900000000002</v>
      </c>
      <c r="AJ187" s="12">
        <f>IFERROR(VLOOKUP(AI187,'CRUCE RIESGOS'!$C$9:$D$50,2,FALSE),"")</f>
        <v/>
      </c>
      <c r="AK187" s="12" t="n">
        <v>13.8900000000002</v>
      </c>
      <c r="AL187" s="12">
        <f>IFERROR(VLOOKUP(AK187,'CRUCE RIESGOS'!$C$9:$D$50,2,FALSE),"")</f>
        <v/>
      </c>
      <c r="AM187" s="12" t="n">
        <v>14.8900000000003</v>
      </c>
      <c r="AN187" s="12">
        <f>IFERROR(VLOOKUP(AM187,'CRUCE RIESGOS'!$C$9:$D$50,2,FALSE),"")</f>
        <v/>
      </c>
      <c r="AO187" s="12" t="n">
        <v>15.8900000000003</v>
      </c>
      <c r="AP187" s="12">
        <f>IFERROR(VLOOKUP(AO187,'CRUCE RIESGOS'!$C$9:$D$50,2,FALSE),"")</f>
        <v/>
      </c>
      <c r="AQ187" s="12" t="n">
        <v>16.8900000000003</v>
      </c>
      <c r="AR187" s="12">
        <f>IFERROR(VLOOKUP(AQ187,'CRUCE RIESGOS'!$C$9:$D$50,2,FALSE),"")</f>
        <v/>
      </c>
      <c r="AS187" s="12" t="n">
        <v>17.8900000000003</v>
      </c>
      <c r="AT187" s="12">
        <f>IFERROR(VLOOKUP(AS187,'CRUCE RIESGOS'!$C$9:$D$50,2,FALSE),"")</f>
        <v/>
      </c>
      <c r="AU187" s="12" t="n">
        <v>18.8900000000003</v>
      </c>
      <c r="AV187" s="12">
        <f>IFERROR(VLOOKUP(AU187,'CRUCE RIESGOS'!$C$9:$D$50,2,FALSE),"")</f>
        <v/>
      </c>
      <c r="AW187" s="12" t="n">
        <v>19.8900000000004</v>
      </c>
      <c r="AX187" s="12">
        <f>IFERROR(VLOOKUP(AW187,'CRUCE RIESGOS'!$C$9:$D$50,2,FALSE),"")</f>
        <v/>
      </c>
      <c r="AY187" s="12" t="n">
        <v>20.8900000000004</v>
      </c>
      <c r="AZ187" s="12">
        <f>IFERROR(VLOOKUP(AY187,'CRUCE RIESGOS'!$C$9:$D$50,2,FALSE),"")</f>
        <v/>
      </c>
      <c r="BA187" s="12" t="n">
        <v>21.8900000000004</v>
      </c>
      <c r="BB187" s="12">
        <f>IFERROR(VLOOKUP(BA187,'CRUCE RIESGOS'!$C$9:$D$50,2,FALSE),"")</f>
        <v/>
      </c>
      <c r="BC187" s="12" t="n">
        <v>22.8900000000004</v>
      </c>
      <c r="BD187" s="12">
        <f>IFERROR(VLOOKUP(BC187,'CRUCE RIESGOS'!$C$9:$D$50,2,FALSE),"")</f>
        <v/>
      </c>
      <c r="BE187" s="12" t="n">
        <v>23.8900000000004</v>
      </c>
      <c r="BF187" s="12">
        <f>IFERROR(VLOOKUP(BE187,'CRUCE RIESGOS'!$C$9:$D$50,2,FALSE),"")</f>
        <v/>
      </c>
      <c r="BG187" s="12" t="n">
        <v>24.8900000000005</v>
      </c>
      <c r="BH187" s="12">
        <f>IFERROR(VLOOKUP(BG187,'CRUCE RIESGOS'!$C$9:$D$50,2,FALSE),"")</f>
        <v/>
      </c>
      <c r="BI187" s="12" t="n">
        <v>25.8900000000005</v>
      </c>
      <c r="BJ187" s="12">
        <f>IFERROR(VLOOKUP(BI187,'CRUCE RIESGOS'!$C$9:$D$50,2,FALSE),"")</f>
        <v/>
      </c>
    </row>
    <row r="188">
      <c r="N188" s="12">
        <f>IF(N189&lt;&gt;""," -R","")</f>
        <v/>
      </c>
      <c r="P188" s="12">
        <f>IF(P189&lt;&gt;""," -R","")</f>
        <v/>
      </c>
      <c r="R188" s="12">
        <f>IF(R189&lt;&gt;""," -R","")</f>
        <v/>
      </c>
      <c r="T188" s="12">
        <f>IF(T189&lt;&gt;""," -R","")</f>
        <v/>
      </c>
      <c r="V188" s="12">
        <f>IF(V189&lt;&gt;""," -R","")</f>
        <v/>
      </c>
      <c r="X188" s="12">
        <f>IF(X189&lt;&gt;""," -R","")</f>
        <v/>
      </c>
      <c r="Z188" s="12">
        <f>IF(Z189&lt;&gt;""," -R","")</f>
        <v/>
      </c>
      <c r="AB188" s="12">
        <f>IF(AB189&lt;&gt;""," -R","")</f>
        <v/>
      </c>
      <c r="AD188" s="12">
        <f>IF(AD189&lt;&gt;""," -R","")</f>
        <v/>
      </c>
      <c r="AF188" s="12">
        <f>IF(AF189&lt;&gt;""," -R","")</f>
        <v/>
      </c>
      <c r="AH188" s="12">
        <f>IF(AH189&lt;&gt;""," -R","")</f>
        <v/>
      </c>
      <c r="AJ188" s="12">
        <f>IF(AJ189&lt;&gt;""," -R","")</f>
        <v/>
      </c>
      <c r="AL188" s="12">
        <f>IF(AL189&lt;&gt;""," -R","")</f>
        <v/>
      </c>
      <c r="AN188" s="12">
        <f>IF(AN189&lt;&gt;""," -R","")</f>
        <v/>
      </c>
      <c r="AP188" s="12">
        <f>IF(AP189&lt;&gt;""," -R","")</f>
        <v/>
      </c>
      <c r="AR188" s="12">
        <f>IF(AR189&lt;&gt;""," -R","")</f>
        <v/>
      </c>
      <c r="AT188" s="12">
        <f>IF(AT189&lt;&gt;""," -R","")</f>
        <v/>
      </c>
      <c r="AV188" s="12">
        <f>IF(AV189&lt;&gt;""," -R","")</f>
        <v/>
      </c>
      <c r="AX188" s="12">
        <f>IF(AX189&lt;&gt;""," -R","")</f>
        <v/>
      </c>
      <c r="AZ188" s="12">
        <f>IF(AZ189&lt;&gt;""," -R","")</f>
        <v/>
      </c>
      <c r="BB188" s="12">
        <f>IF(BB189&lt;&gt;""," -R","")</f>
        <v/>
      </c>
      <c r="BD188" s="12">
        <f>IF(BD189&lt;&gt;""," -R","")</f>
        <v/>
      </c>
      <c r="BF188" s="12">
        <f>IF(BF189&lt;&gt;""," -R","")</f>
        <v/>
      </c>
      <c r="BH188" s="12">
        <f>IF(BH189&lt;&gt;""," -R","")</f>
        <v/>
      </c>
      <c r="BJ188" s="12">
        <f>IF(BJ189&lt;&gt;""," -R","")</f>
        <v/>
      </c>
    </row>
    <row r="189">
      <c r="M189" s="12" t="n">
        <v>1.9</v>
      </c>
      <c r="N189" s="12">
        <f>IFERROR(VLOOKUP(M189,'CRUCE RIESGOS'!$C$9:$D$50,2,FALSE),"")</f>
        <v/>
      </c>
      <c r="O189" s="12" t="n">
        <v>2.90000000000002</v>
      </c>
      <c r="P189" s="12">
        <f>IFERROR(VLOOKUP(O189,'CRUCE RIESGOS'!$C$9:$D$50,2,FALSE),"")</f>
        <v/>
      </c>
      <c r="Q189" s="12" t="n">
        <v>3.90000000000004</v>
      </c>
      <c r="R189" s="12">
        <f>IFERROR(VLOOKUP(Q189,'CRUCE RIESGOS'!$C$9:$D$50,2,FALSE),"")</f>
        <v/>
      </c>
      <c r="S189" s="12" t="n">
        <v>4.90000000000006</v>
      </c>
      <c r="T189" s="12">
        <f>IFERROR(VLOOKUP(S189,'CRUCE RIESGOS'!$C$9:$D$50,2,FALSE),"")</f>
        <v/>
      </c>
      <c r="U189" s="12" t="n">
        <v>5.90000000000008</v>
      </c>
      <c r="V189" s="12">
        <f>IFERROR(VLOOKUP(U189,'CRUCE RIESGOS'!$C$9:$D$50,2,FALSE),"")</f>
        <v/>
      </c>
      <c r="W189" s="12" t="n">
        <v>6.9000000000001</v>
      </c>
      <c r="X189" s="12">
        <f>IFERROR(VLOOKUP(W189,'CRUCE RIESGOS'!$C$9:$D$50,2,FALSE),"")</f>
        <v/>
      </c>
      <c r="Y189" s="12" t="n">
        <v>7.90000000000012</v>
      </c>
      <c r="Z189" s="12">
        <f>IFERROR(VLOOKUP(Y189,'CRUCE RIESGOS'!$C$9:$D$50,2,FALSE),"")</f>
        <v/>
      </c>
      <c r="AA189" s="12" t="n">
        <v>8.900000000000141</v>
      </c>
      <c r="AB189" s="12">
        <f>IFERROR(VLOOKUP(AA189,'CRUCE RIESGOS'!$C$9:$D$50,2,FALSE),"")</f>
        <v/>
      </c>
      <c r="AC189" s="12" t="n">
        <v>9.90000000000016</v>
      </c>
      <c r="AD189" s="12">
        <f>IFERROR(VLOOKUP(AC189,'CRUCE RIESGOS'!$C$9:$D$50,2,FALSE),"")</f>
        <v/>
      </c>
      <c r="AE189" s="12" t="n">
        <v>10.9000000000002</v>
      </c>
      <c r="AF189" s="12">
        <f>IFERROR(VLOOKUP(AE189,'CRUCE RIESGOS'!$C$9:$D$50,2,FALSE),"")</f>
        <v/>
      </c>
      <c r="AG189" s="12" t="n">
        <v>11.9000000000002</v>
      </c>
      <c r="AH189" s="12">
        <f>IFERROR(VLOOKUP(AG189,'CRUCE RIESGOS'!$C$9:$D$50,2,FALSE),"")</f>
        <v/>
      </c>
      <c r="AI189" s="12" t="n">
        <v>12.9000000000002</v>
      </c>
      <c r="AJ189" s="12">
        <f>IFERROR(VLOOKUP(AI189,'CRUCE RIESGOS'!$C$9:$D$50,2,FALSE),"")</f>
        <v/>
      </c>
      <c r="AK189" s="12" t="n">
        <v>13.9000000000002</v>
      </c>
      <c r="AL189" s="12">
        <f>IFERROR(VLOOKUP(AK189,'CRUCE RIESGOS'!$C$9:$D$50,2,FALSE),"")</f>
        <v/>
      </c>
      <c r="AM189" s="12" t="n">
        <v>14.9000000000003</v>
      </c>
      <c r="AN189" s="12">
        <f>IFERROR(VLOOKUP(AM189,'CRUCE RIESGOS'!$C$9:$D$50,2,FALSE),"")</f>
        <v/>
      </c>
      <c r="AO189" s="12" t="n">
        <v>15.9000000000003</v>
      </c>
      <c r="AP189" s="12">
        <f>IFERROR(VLOOKUP(AO189,'CRUCE RIESGOS'!$C$9:$D$50,2,FALSE),"")</f>
        <v/>
      </c>
      <c r="AQ189" s="12" t="n">
        <v>16.9000000000003</v>
      </c>
      <c r="AR189" s="12">
        <f>IFERROR(VLOOKUP(AQ189,'CRUCE RIESGOS'!$C$9:$D$50,2,FALSE),"")</f>
        <v/>
      </c>
      <c r="AS189" s="12" t="n">
        <v>17.9000000000003</v>
      </c>
      <c r="AT189" s="12">
        <f>IFERROR(VLOOKUP(AS189,'CRUCE RIESGOS'!$C$9:$D$50,2,FALSE),"")</f>
        <v/>
      </c>
      <c r="AU189" s="12" t="n">
        <v>18.9000000000003</v>
      </c>
      <c r="AV189" s="12">
        <f>IFERROR(VLOOKUP(AU189,'CRUCE RIESGOS'!$C$9:$D$50,2,FALSE),"")</f>
        <v/>
      </c>
      <c r="AW189" s="12" t="n">
        <v>19.9000000000004</v>
      </c>
      <c r="AX189" s="12">
        <f>IFERROR(VLOOKUP(AW189,'CRUCE RIESGOS'!$C$9:$D$50,2,FALSE),"")</f>
        <v/>
      </c>
      <c r="AY189" s="12" t="n">
        <v>20.9000000000004</v>
      </c>
      <c r="AZ189" s="12">
        <f>IFERROR(VLOOKUP(AY189,'CRUCE RIESGOS'!$C$9:$D$50,2,FALSE),"")</f>
        <v/>
      </c>
      <c r="BA189" s="12" t="n">
        <v>21.9000000000004</v>
      </c>
      <c r="BB189" s="12">
        <f>IFERROR(VLOOKUP(BA189,'CRUCE RIESGOS'!$C$9:$D$50,2,FALSE),"")</f>
        <v/>
      </c>
      <c r="BC189" s="12" t="n">
        <v>22.9000000000004</v>
      </c>
      <c r="BD189" s="12">
        <f>IFERROR(VLOOKUP(BC189,'CRUCE RIESGOS'!$C$9:$D$50,2,FALSE),"")</f>
        <v/>
      </c>
      <c r="BE189" s="12" t="n">
        <v>23.9000000000004</v>
      </c>
      <c r="BF189" s="12">
        <f>IFERROR(VLOOKUP(BE189,'CRUCE RIESGOS'!$C$9:$D$50,2,FALSE),"")</f>
        <v/>
      </c>
      <c r="BG189" s="12" t="n">
        <v>24.9000000000005</v>
      </c>
      <c r="BH189" s="12">
        <f>IFERROR(VLOOKUP(BG189,'CRUCE RIESGOS'!$C$9:$D$50,2,FALSE),"")</f>
        <v/>
      </c>
      <c r="BI189" s="12" t="n">
        <v>25.9000000000005</v>
      </c>
      <c r="BJ189" s="12">
        <f>IFERROR(VLOOKUP(BI189,'CRUCE RIESGOS'!$C$9:$D$50,2,FALSE),"")</f>
        <v/>
      </c>
    </row>
    <row r="190">
      <c r="N190" s="12">
        <f>IF(N191&lt;&gt;""," -R","")</f>
        <v/>
      </c>
      <c r="P190" s="12">
        <f>IF(P191&lt;&gt;""," -R","")</f>
        <v/>
      </c>
      <c r="R190" s="12">
        <f>IF(R191&lt;&gt;""," -R","")</f>
        <v/>
      </c>
      <c r="T190" s="12">
        <f>IF(T191&lt;&gt;""," -R","")</f>
        <v/>
      </c>
      <c r="V190" s="12">
        <f>IF(V191&lt;&gt;""," -R","")</f>
        <v/>
      </c>
      <c r="X190" s="12">
        <f>IF(X191&lt;&gt;""," -R","")</f>
        <v/>
      </c>
      <c r="Z190" s="12">
        <f>IF(Z191&lt;&gt;""," -R","")</f>
        <v/>
      </c>
      <c r="AB190" s="12">
        <f>IF(AB191&lt;&gt;""," -R","")</f>
        <v/>
      </c>
      <c r="AD190" s="12">
        <f>IF(AD191&lt;&gt;""," -R","")</f>
        <v/>
      </c>
      <c r="AF190" s="12">
        <f>IF(AF191&lt;&gt;""," -R","")</f>
        <v/>
      </c>
      <c r="AH190" s="12">
        <f>IF(AH191&lt;&gt;""," -R","")</f>
        <v/>
      </c>
      <c r="AJ190" s="12">
        <f>IF(AJ191&lt;&gt;""," -R","")</f>
        <v/>
      </c>
      <c r="AL190" s="12">
        <f>IF(AL191&lt;&gt;""," -R","")</f>
        <v/>
      </c>
      <c r="AN190" s="12">
        <f>IF(AN191&lt;&gt;""," -R","")</f>
        <v/>
      </c>
      <c r="AP190" s="12">
        <f>IF(AP191&lt;&gt;""," -R","")</f>
        <v/>
      </c>
      <c r="AR190" s="12">
        <f>IF(AR191&lt;&gt;""," -R","")</f>
        <v/>
      </c>
      <c r="AT190" s="12">
        <f>IF(AT191&lt;&gt;""," -R","")</f>
        <v/>
      </c>
      <c r="AV190" s="12">
        <f>IF(AV191&lt;&gt;""," -R","")</f>
        <v/>
      </c>
      <c r="AX190" s="12">
        <f>IF(AX191&lt;&gt;""," -R","")</f>
        <v/>
      </c>
      <c r="AZ190" s="12">
        <f>IF(AZ191&lt;&gt;""," -R","")</f>
        <v/>
      </c>
      <c r="BB190" s="12">
        <f>IF(BB191&lt;&gt;""," -R","")</f>
        <v/>
      </c>
      <c r="BD190" s="12">
        <f>IF(BD191&lt;&gt;""," -R","")</f>
        <v/>
      </c>
      <c r="BF190" s="12">
        <f>IF(BF191&lt;&gt;""," -R","")</f>
        <v/>
      </c>
      <c r="BH190" s="12">
        <f>IF(BH191&lt;&gt;""," -R","")</f>
        <v/>
      </c>
      <c r="BJ190" s="12">
        <f>IF(BJ191&lt;&gt;""," -R","")</f>
        <v/>
      </c>
    </row>
    <row r="191">
      <c r="M191" s="12" t="n">
        <v>1.91</v>
      </c>
      <c r="N191" s="12">
        <f>IFERROR(VLOOKUP(M191,'CRUCE RIESGOS'!$C$9:$D$50,2,FALSE),"")</f>
        <v/>
      </c>
      <c r="O191" s="12" t="n">
        <v>2.91000000000002</v>
      </c>
      <c r="P191" s="12">
        <f>IFERROR(VLOOKUP(O191,'CRUCE RIESGOS'!$C$9:$D$50,2,FALSE),"")</f>
        <v/>
      </c>
      <c r="Q191" s="12" t="n">
        <v>3.91000000000004</v>
      </c>
      <c r="R191" s="12">
        <f>IFERROR(VLOOKUP(Q191,'CRUCE RIESGOS'!$C$9:$D$50,2,FALSE),"")</f>
        <v/>
      </c>
      <c r="S191" s="12" t="n">
        <v>4.91000000000006</v>
      </c>
      <c r="T191" s="12">
        <f>IFERROR(VLOOKUP(S191,'CRUCE RIESGOS'!$C$9:$D$50,2,FALSE),"")</f>
        <v/>
      </c>
      <c r="U191" s="12" t="n">
        <v>5.91000000000008</v>
      </c>
      <c r="V191" s="12">
        <f>IFERROR(VLOOKUP(U191,'CRUCE RIESGOS'!$C$9:$D$50,2,FALSE),"")</f>
        <v/>
      </c>
      <c r="W191" s="12" t="n">
        <v>6.9100000000001</v>
      </c>
      <c r="X191" s="12">
        <f>IFERROR(VLOOKUP(W191,'CRUCE RIESGOS'!$C$9:$D$50,2,FALSE),"")</f>
        <v/>
      </c>
      <c r="Y191" s="12" t="n">
        <v>7.91000000000012</v>
      </c>
      <c r="Z191" s="12">
        <f>IFERROR(VLOOKUP(Y191,'CRUCE RIESGOS'!$C$9:$D$50,2,FALSE),"")</f>
        <v/>
      </c>
      <c r="AA191" s="12" t="n">
        <v>8.91000000000014</v>
      </c>
      <c r="AB191" s="12">
        <f>IFERROR(VLOOKUP(AA191,'CRUCE RIESGOS'!$C$9:$D$50,2,FALSE),"")</f>
        <v/>
      </c>
      <c r="AC191" s="12" t="n">
        <v>9.91000000000016</v>
      </c>
      <c r="AD191" s="12">
        <f>IFERROR(VLOOKUP(AC191,'CRUCE RIESGOS'!$C$9:$D$50,2,FALSE),"")</f>
        <v/>
      </c>
      <c r="AE191" s="12" t="n">
        <v>10.9100000000002</v>
      </c>
      <c r="AF191" s="12">
        <f>IFERROR(VLOOKUP(AE191,'CRUCE RIESGOS'!$C$9:$D$50,2,FALSE),"")</f>
        <v/>
      </c>
      <c r="AG191" s="12" t="n">
        <v>11.9100000000002</v>
      </c>
      <c r="AH191" s="12">
        <f>IFERROR(VLOOKUP(AG191,'CRUCE RIESGOS'!$C$9:$D$50,2,FALSE),"")</f>
        <v/>
      </c>
      <c r="AI191" s="12" t="n">
        <v>12.9100000000002</v>
      </c>
      <c r="AJ191" s="12">
        <f>IFERROR(VLOOKUP(AI191,'CRUCE RIESGOS'!$C$9:$D$50,2,FALSE),"")</f>
        <v/>
      </c>
      <c r="AK191" s="12" t="n">
        <v>13.9100000000002</v>
      </c>
      <c r="AL191" s="12">
        <f>IFERROR(VLOOKUP(AK191,'CRUCE RIESGOS'!$C$9:$D$50,2,FALSE),"")</f>
        <v/>
      </c>
      <c r="AM191" s="12" t="n">
        <v>14.9100000000003</v>
      </c>
      <c r="AN191" s="12">
        <f>IFERROR(VLOOKUP(AM191,'CRUCE RIESGOS'!$C$9:$D$50,2,FALSE),"")</f>
        <v/>
      </c>
      <c r="AO191" s="12" t="n">
        <v>15.9100000000003</v>
      </c>
      <c r="AP191" s="12">
        <f>IFERROR(VLOOKUP(AO191,'CRUCE RIESGOS'!$C$9:$D$50,2,FALSE),"")</f>
        <v/>
      </c>
      <c r="AQ191" s="12" t="n">
        <v>16.9100000000003</v>
      </c>
      <c r="AR191" s="12">
        <f>IFERROR(VLOOKUP(AQ191,'CRUCE RIESGOS'!$C$9:$D$50,2,FALSE),"")</f>
        <v/>
      </c>
      <c r="AS191" s="12" t="n">
        <v>17.9100000000003</v>
      </c>
      <c r="AT191" s="12">
        <f>IFERROR(VLOOKUP(AS191,'CRUCE RIESGOS'!$C$9:$D$50,2,FALSE),"")</f>
        <v/>
      </c>
      <c r="AU191" s="12" t="n">
        <v>18.9100000000003</v>
      </c>
      <c r="AV191" s="12">
        <f>IFERROR(VLOOKUP(AU191,'CRUCE RIESGOS'!$C$9:$D$50,2,FALSE),"")</f>
        <v/>
      </c>
      <c r="AW191" s="12" t="n">
        <v>19.9100000000004</v>
      </c>
      <c r="AX191" s="12">
        <f>IFERROR(VLOOKUP(AW191,'CRUCE RIESGOS'!$C$9:$D$50,2,FALSE),"")</f>
        <v/>
      </c>
      <c r="AY191" s="12" t="n">
        <v>20.9100000000004</v>
      </c>
      <c r="AZ191" s="12">
        <f>IFERROR(VLOOKUP(AY191,'CRUCE RIESGOS'!$C$9:$D$50,2,FALSE),"")</f>
        <v/>
      </c>
      <c r="BA191" s="12" t="n">
        <v>21.9100000000004</v>
      </c>
      <c r="BB191" s="12">
        <f>IFERROR(VLOOKUP(BA191,'CRUCE RIESGOS'!$C$9:$D$50,2,FALSE),"")</f>
        <v/>
      </c>
      <c r="BC191" s="12" t="n">
        <v>22.9100000000004</v>
      </c>
      <c r="BD191" s="12">
        <f>IFERROR(VLOOKUP(BC191,'CRUCE RIESGOS'!$C$9:$D$50,2,FALSE),"")</f>
        <v/>
      </c>
      <c r="BE191" s="12" t="n">
        <v>23.9100000000004</v>
      </c>
      <c r="BF191" s="12">
        <f>IFERROR(VLOOKUP(BE191,'CRUCE RIESGOS'!$C$9:$D$50,2,FALSE),"")</f>
        <v/>
      </c>
      <c r="BG191" s="12" t="n">
        <v>24.9100000000005</v>
      </c>
      <c r="BH191" s="12">
        <f>IFERROR(VLOOKUP(BG191,'CRUCE RIESGOS'!$C$9:$D$50,2,FALSE),"")</f>
        <v/>
      </c>
      <c r="BI191" s="12" t="n">
        <v>25.9100000000005</v>
      </c>
      <c r="BJ191" s="12">
        <f>IFERROR(VLOOKUP(BI191,'CRUCE RIESGOS'!$C$9:$D$50,2,FALSE),"")</f>
        <v/>
      </c>
    </row>
    <row r="192">
      <c r="N192" s="12">
        <f>IF(N193&lt;&gt;""," -R","")</f>
        <v/>
      </c>
      <c r="P192" s="12">
        <f>IF(P193&lt;&gt;""," -R","")</f>
        <v/>
      </c>
      <c r="R192" s="12">
        <f>IF(R193&lt;&gt;""," -R","")</f>
        <v/>
      </c>
      <c r="T192" s="12">
        <f>IF(T193&lt;&gt;""," -R","")</f>
        <v/>
      </c>
      <c r="V192" s="12">
        <f>IF(V193&lt;&gt;""," -R","")</f>
        <v/>
      </c>
      <c r="X192" s="12">
        <f>IF(X193&lt;&gt;""," -R","")</f>
        <v/>
      </c>
      <c r="Z192" s="12">
        <f>IF(Z193&lt;&gt;""," -R","")</f>
        <v/>
      </c>
      <c r="AB192" s="12">
        <f>IF(AB193&lt;&gt;""," -R","")</f>
        <v/>
      </c>
      <c r="AD192" s="12">
        <f>IF(AD193&lt;&gt;""," -R","")</f>
        <v/>
      </c>
      <c r="AF192" s="12">
        <f>IF(AF193&lt;&gt;""," -R","")</f>
        <v/>
      </c>
      <c r="AH192" s="12">
        <f>IF(AH193&lt;&gt;""," -R","")</f>
        <v/>
      </c>
      <c r="AJ192" s="12">
        <f>IF(AJ193&lt;&gt;""," -R","")</f>
        <v/>
      </c>
      <c r="AL192" s="12">
        <f>IF(AL193&lt;&gt;""," -R","")</f>
        <v/>
      </c>
      <c r="AN192" s="12">
        <f>IF(AN193&lt;&gt;""," -R","")</f>
        <v/>
      </c>
      <c r="AP192" s="12">
        <f>IF(AP193&lt;&gt;""," -R","")</f>
        <v/>
      </c>
      <c r="AR192" s="12">
        <f>IF(AR193&lt;&gt;""," -R","")</f>
        <v/>
      </c>
      <c r="AT192" s="12">
        <f>IF(AT193&lt;&gt;""," -R","")</f>
        <v/>
      </c>
      <c r="AV192" s="12">
        <f>IF(AV193&lt;&gt;""," -R","")</f>
        <v/>
      </c>
      <c r="AX192" s="12">
        <f>IF(AX193&lt;&gt;""," -R","")</f>
        <v/>
      </c>
      <c r="AZ192" s="12">
        <f>IF(AZ193&lt;&gt;""," -R","")</f>
        <v/>
      </c>
      <c r="BB192" s="12">
        <f>IF(BB193&lt;&gt;""," -R","")</f>
        <v/>
      </c>
      <c r="BD192" s="12">
        <f>IF(BD193&lt;&gt;""," -R","")</f>
        <v/>
      </c>
      <c r="BF192" s="12">
        <f>IF(BF193&lt;&gt;""," -R","")</f>
        <v/>
      </c>
      <c r="BH192" s="12">
        <f>IF(BH193&lt;&gt;""," -R","")</f>
        <v/>
      </c>
      <c r="BJ192" s="12">
        <f>IF(BJ193&lt;&gt;""," -R","")</f>
        <v/>
      </c>
    </row>
    <row r="193">
      <c r="M193" s="12" t="n">
        <v>1.92</v>
      </c>
      <c r="N193" s="12">
        <f>IFERROR(VLOOKUP(M193,'CRUCE RIESGOS'!$C$9:$D$50,2,FALSE),"")</f>
        <v/>
      </c>
      <c r="O193" s="12" t="n">
        <v>2.92000000000002</v>
      </c>
      <c r="P193" s="12">
        <f>IFERROR(VLOOKUP(O193,'CRUCE RIESGOS'!$C$9:$D$50,2,FALSE),"")</f>
        <v/>
      </c>
      <c r="Q193" s="12" t="n">
        <v>3.92000000000004</v>
      </c>
      <c r="R193" s="12">
        <f>IFERROR(VLOOKUP(Q193,'CRUCE RIESGOS'!$C$9:$D$50,2,FALSE),"")</f>
        <v/>
      </c>
      <c r="S193" s="12" t="n">
        <v>4.92000000000006</v>
      </c>
      <c r="T193" s="12">
        <f>IFERROR(VLOOKUP(S193,'CRUCE RIESGOS'!$C$9:$D$50,2,FALSE),"")</f>
        <v/>
      </c>
      <c r="U193" s="12" t="n">
        <v>5.92000000000008</v>
      </c>
      <c r="V193" s="12">
        <f>IFERROR(VLOOKUP(U193,'CRUCE RIESGOS'!$C$9:$D$50,2,FALSE),"")</f>
        <v/>
      </c>
      <c r="W193" s="12" t="n">
        <v>6.9200000000001</v>
      </c>
      <c r="X193" s="12">
        <f>IFERROR(VLOOKUP(W193,'CRUCE RIESGOS'!$C$9:$D$50,2,FALSE),"")</f>
        <v/>
      </c>
      <c r="Y193" s="12" t="n">
        <v>7.92000000000012</v>
      </c>
      <c r="Z193" s="12">
        <f>IFERROR(VLOOKUP(Y193,'CRUCE RIESGOS'!$C$9:$D$50,2,FALSE),"")</f>
        <v/>
      </c>
      <c r="AA193" s="12" t="n">
        <v>8.92000000000014</v>
      </c>
      <c r="AB193" s="12">
        <f>IFERROR(VLOOKUP(AA193,'CRUCE RIESGOS'!$C$9:$D$50,2,FALSE),"")</f>
        <v/>
      </c>
      <c r="AC193" s="12" t="n">
        <v>9.92000000000016</v>
      </c>
      <c r="AD193" s="12">
        <f>IFERROR(VLOOKUP(AC193,'CRUCE RIESGOS'!$C$9:$D$50,2,FALSE),"")</f>
        <v/>
      </c>
      <c r="AE193" s="12" t="n">
        <v>10.9200000000002</v>
      </c>
      <c r="AF193" s="12">
        <f>IFERROR(VLOOKUP(AE193,'CRUCE RIESGOS'!$C$9:$D$50,2,FALSE),"")</f>
        <v/>
      </c>
      <c r="AG193" s="12" t="n">
        <v>11.9200000000002</v>
      </c>
      <c r="AH193" s="12">
        <f>IFERROR(VLOOKUP(AG193,'CRUCE RIESGOS'!$C$9:$D$50,2,FALSE),"")</f>
        <v/>
      </c>
      <c r="AI193" s="12" t="n">
        <v>12.9200000000002</v>
      </c>
      <c r="AJ193" s="12">
        <f>IFERROR(VLOOKUP(AI193,'CRUCE RIESGOS'!$C$9:$D$50,2,FALSE),"")</f>
        <v/>
      </c>
      <c r="AK193" s="12" t="n">
        <v>13.9200000000002</v>
      </c>
      <c r="AL193" s="12">
        <f>IFERROR(VLOOKUP(AK193,'CRUCE RIESGOS'!$C$9:$D$50,2,FALSE),"")</f>
        <v/>
      </c>
      <c r="AM193" s="12" t="n">
        <v>14.9200000000003</v>
      </c>
      <c r="AN193" s="12">
        <f>IFERROR(VLOOKUP(AM193,'CRUCE RIESGOS'!$C$9:$D$50,2,FALSE),"")</f>
        <v/>
      </c>
      <c r="AO193" s="12" t="n">
        <v>15.9200000000003</v>
      </c>
      <c r="AP193" s="12">
        <f>IFERROR(VLOOKUP(AO193,'CRUCE RIESGOS'!$C$9:$D$50,2,FALSE),"")</f>
        <v/>
      </c>
      <c r="AQ193" s="12" t="n">
        <v>16.9200000000003</v>
      </c>
      <c r="AR193" s="12">
        <f>IFERROR(VLOOKUP(AQ193,'CRUCE RIESGOS'!$C$9:$D$50,2,FALSE),"")</f>
        <v/>
      </c>
      <c r="AS193" s="12" t="n">
        <v>17.9200000000003</v>
      </c>
      <c r="AT193" s="12">
        <f>IFERROR(VLOOKUP(AS193,'CRUCE RIESGOS'!$C$9:$D$50,2,FALSE),"")</f>
        <v/>
      </c>
      <c r="AU193" s="12" t="n">
        <v>18.9200000000003</v>
      </c>
      <c r="AV193" s="12">
        <f>IFERROR(VLOOKUP(AU193,'CRUCE RIESGOS'!$C$9:$D$50,2,FALSE),"")</f>
        <v/>
      </c>
      <c r="AW193" s="12" t="n">
        <v>19.9200000000004</v>
      </c>
      <c r="AX193" s="12">
        <f>IFERROR(VLOOKUP(AW193,'CRUCE RIESGOS'!$C$9:$D$50,2,FALSE),"")</f>
        <v/>
      </c>
      <c r="AY193" s="12" t="n">
        <v>20.9200000000004</v>
      </c>
      <c r="AZ193" s="12">
        <f>IFERROR(VLOOKUP(AY193,'CRUCE RIESGOS'!$C$9:$D$50,2,FALSE),"")</f>
        <v/>
      </c>
      <c r="BA193" s="12" t="n">
        <v>21.9200000000004</v>
      </c>
      <c r="BB193" s="12">
        <f>IFERROR(VLOOKUP(BA193,'CRUCE RIESGOS'!$C$9:$D$50,2,FALSE),"")</f>
        <v/>
      </c>
      <c r="BC193" s="12" t="n">
        <v>22.9200000000004</v>
      </c>
      <c r="BD193" s="12">
        <f>IFERROR(VLOOKUP(BC193,'CRUCE RIESGOS'!$C$9:$D$50,2,FALSE),"")</f>
        <v/>
      </c>
      <c r="BE193" s="12" t="n">
        <v>23.9200000000004</v>
      </c>
      <c r="BF193" s="12">
        <f>IFERROR(VLOOKUP(BE193,'CRUCE RIESGOS'!$C$9:$D$50,2,FALSE),"")</f>
        <v/>
      </c>
      <c r="BG193" s="12" t="n">
        <v>24.9200000000005</v>
      </c>
      <c r="BH193" s="12">
        <f>IFERROR(VLOOKUP(BG193,'CRUCE RIESGOS'!$C$9:$D$50,2,FALSE),"")</f>
        <v/>
      </c>
      <c r="BI193" s="12" t="n">
        <v>25.9200000000005</v>
      </c>
      <c r="BJ193" s="12">
        <f>IFERROR(VLOOKUP(BI193,'CRUCE RIESGOS'!$C$9:$D$50,2,FALSE),"")</f>
        <v/>
      </c>
    </row>
    <row r="194">
      <c r="N194" s="12">
        <f>IF(N195&lt;&gt;""," -R","")</f>
        <v/>
      </c>
      <c r="P194" s="12">
        <f>IF(P195&lt;&gt;""," -R","")</f>
        <v/>
      </c>
      <c r="R194" s="12">
        <f>IF(R195&lt;&gt;""," -R","")</f>
        <v/>
      </c>
      <c r="T194" s="12">
        <f>IF(T195&lt;&gt;""," -R","")</f>
        <v/>
      </c>
      <c r="V194" s="12">
        <f>IF(V195&lt;&gt;""," -R","")</f>
        <v/>
      </c>
      <c r="X194" s="12">
        <f>IF(X195&lt;&gt;""," -R","")</f>
        <v/>
      </c>
      <c r="Z194" s="12">
        <f>IF(Z195&lt;&gt;""," -R","")</f>
        <v/>
      </c>
      <c r="AB194" s="12">
        <f>IF(AB195&lt;&gt;""," -R","")</f>
        <v/>
      </c>
      <c r="AD194" s="12">
        <f>IF(AD195&lt;&gt;""," -R","")</f>
        <v/>
      </c>
      <c r="AF194" s="12">
        <f>IF(AF195&lt;&gt;""," -R","")</f>
        <v/>
      </c>
      <c r="AH194" s="12">
        <f>IF(AH195&lt;&gt;""," -R","")</f>
        <v/>
      </c>
      <c r="AJ194" s="12">
        <f>IF(AJ195&lt;&gt;""," -R","")</f>
        <v/>
      </c>
      <c r="AL194" s="12">
        <f>IF(AL195&lt;&gt;""," -R","")</f>
        <v/>
      </c>
      <c r="AN194" s="12">
        <f>IF(AN195&lt;&gt;""," -R","")</f>
        <v/>
      </c>
      <c r="AP194" s="12">
        <f>IF(AP195&lt;&gt;""," -R","")</f>
        <v/>
      </c>
      <c r="AR194" s="12">
        <f>IF(AR195&lt;&gt;""," -R","")</f>
        <v/>
      </c>
      <c r="AT194" s="12">
        <f>IF(AT195&lt;&gt;""," -R","")</f>
        <v/>
      </c>
      <c r="AV194" s="12">
        <f>IF(AV195&lt;&gt;""," -R","")</f>
        <v/>
      </c>
      <c r="AX194" s="12">
        <f>IF(AX195&lt;&gt;""," -R","")</f>
        <v/>
      </c>
      <c r="AZ194" s="12">
        <f>IF(AZ195&lt;&gt;""," -R","")</f>
        <v/>
      </c>
      <c r="BB194" s="12">
        <f>IF(BB195&lt;&gt;""," -R","")</f>
        <v/>
      </c>
      <c r="BD194" s="12">
        <f>IF(BD195&lt;&gt;""," -R","")</f>
        <v/>
      </c>
      <c r="BF194" s="12">
        <f>IF(BF195&lt;&gt;""," -R","")</f>
        <v/>
      </c>
      <c r="BH194" s="12">
        <f>IF(BH195&lt;&gt;""," -R","")</f>
        <v/>
      </c>
      <c r="BJ194" s="12">
        <f>IF(BJ195&lt;&gt;""," -R","")</f>
        <v/>
      </c>
    </row>
    <row r="195">
      <c r="M195" s="12" t="n">
        <v>1.93</v>
      </c>
      <c r="N195" s="12">
        <f>IFERROR(VLOOKUP(M195,'CRUCE RIESGOS'!$C$9:$D$50,2,FALSE),"")</f>
        <v/>
      </c>
      <c r="O195" s="12" t="n">
        <v>2.93000000000002</v>
      </c>
      <c r="P195" s="12">
        <f>IFERROR(VLOOKUP(O195,'CRUCE RIESGOS'!$C$9:$D$50,2,FALSE),"")</f>
        <v/>
      </c>
      <c r="Q195" s="12" t="n">
        <v>3.93000000000004</v>
      </c>
      <c r="R195" s="12">
        <f>IFERROR(VLOOKUP(Q195,'CRUCE RIESGOS'!$C$9:$D$50,2,FALSE),"")</f>
        <v/>
      </c>
      <c r="S195" s="12" t="n">
        <v>4.93000000000006</v>
      </c>
      <c r="T195" s="12">
        <f>IFERROR(VLOOKUP(S195,'CRUCE RIESGOS'!$C$9:$D$50,2,FALSE),"")</f>
        <v/>
      </c>
      <c r="U195" s="12" t="n">
        <v>5.93000000000008</v>
      </c>
      <c r="V195" s="12">
        <f>IFERROR(VLOOKUP(U195,'CRUCE RIESGOS'!$C$9:$D$50,2,FALSE),"")</f>
        <v/>
      </c>
      <c r="W195" s="12" t="n">
        <v>6.9300000000001</v>
      </c>
      <c r="X195" s="12">
        <f>IFERROR(VLOOKUP(W195,'CRUCE RIESGOS'!$C$9:$D$50,2,FALSE),"")</f>
        <v/>
      </c>
      <c r="Y195" s="12" t="n">
        <v>7.93000000000012</v>
      </c>
      <c r="Z195" s="12">
        <f>IFERROR(VLOOKUP(Y195,'CRUCE RIESGOS'!$C$9:$D$50,2,FALSE),"")</f>
        <v/>
      </c>
      <c r="AA195" s="12" t="n">
        <v>8.93000000000014</v>
      </c>
      <c r="AB195" s="12">
        <f>IFERROR(VLOOKUP(AA195,'CRUCE RIESGOS'!$C$9:$D$50,2,FALSE),"")</f>
        <v/>
      </c>
      <c r="AC195" s="12" t="n">
        <v>9.93000000000016</v>
      </c>
      <c r="AD195" s="12">
        <f>IFERROR(VLOOKUP(AC195,'CRUCE RIESGOS'!$C$9:$D$50,2,FALSE),"")</f>
        <v/>
      </c>
      <c r="AE195" s="12" t="n">
        <v>10.9300000000002</v>
      </c>
      <c r="AF195" s="12">
        <f>IFERROR(VLOOKUP(AE195,'CRUCE RIESGOS'!$C$9:$D$50,2,FALSE),"")</f>
        <v/>
      </c>
      <c r="AG195" s="12" t="n">
        <v>11.9300000000002</v>
      </c>
      <c r="AH195" s="12">
        <f>IFERROR(VLOOKUP(AG195,'CRUCE RIESGOS'!$C$9:$D$50,2,FALSE),"")</f>
        <v/>
      </c>
      <c r="AI195" s="12" t="n">
        <v>12.9300000000002</v>
      </c>
      <c r="AJ195" s="12">
        <f>IFERROR(VLOOKUP(AI195,'CRUCE RIESGOS'!$C$9:$D$50,2,FALSE),"")</f>
        <v/>
      </c>
      <c r="AK195" s="12" t="n">
        <v>13.9300000000002</v>
      </c>
      <c r="AL195" s="12">
        <f>IFERROR(VLOOKUP(AK195,'CRUCE RIESGOS'!$C$9:$D$50,2,FALSE),"")</f>
        <v/>
      </c>
      <c r="AM195" s="12" t="n">
        <v>14.9300000000003</v>
      </c>
      <c r="AN195" s="12">
        <f>IFERROR(VLOOKUP(AM195,'CRUCE RIESGOS'!$C$9:$D$50,2,FALSE),"")</f>
        <v/>
      </c>
      <c r="AO195" s="12" t="n">
        <v>15.9300000000003</v>
      </c>
      <c r="AP195" s="12">
        <f>IFERROR(VLOOKUP(AO195,'CRUCE RIESGOS'!$C$9:$D$50,2,FALSE),"")</f>
        <v/>
      </c>
      <c r="AQ195" s="12" t="n">
        <v>16.9300000000003</v>
      </c>
      <c r="AR195" s="12">
        <f>IFERROR(VLOOKUP(AQ195,'CRUCE RIESGOS'!$C$9:$D$50,2,FALSE),"")</f>
        <v/>
      </c>
      <c r="AS195" s="12" t="n">
        <v>17.9300000000003</v>
      </c>
      <c r="AT195" s="12">
        <f>IFERROR(VLOOKUP(AS195,'CRUCE RIESGOS'!$C$9:$D$50,2,FALSE),"")</f>
        <v/>
      </c>
      <c r="AU195" s="12" t="n">
        <v>18.9300000000003</v>
      </c>
      <c r="AV195" s="12">
        <f>IFERROR(VLOOKUP(AU195,'CRUCE RIESGOS'!$C$9:$D$50,2,FALSE),"")</f>
        <v/>
      </c>
      <c r="AW195" s="12" t="n">
        <v>19.9300000000004</v>
      </c>
      <c r="AX195" s="12">
        <f>IFERROR(VLOOKUP(AW195,'CRUCE RIESGOS'!$C$9:$D$50,2,FALSE),"")</f>
        <v/>
      </c>
      <c r="AY195" s="12" t="n">
        <v>20.9300000000004</v>
      </c>
      <c r="AZ195" s="12">
        <f>IFERROR(VLOOKUP(AY195,'CRUCE RIESGOS'!$C$9:$D$50,2,FALSE),"")</f>
        <v/>
      </c>
      <c r="BA195" s="12" t="n">
        <v>21.9300000000004</v>
      </c>
      <c r="BB195" s="12">
        <f>IFERROR(VLOOKUP(BA195,'CRUCE RIESGOS'!$C$9:$D$50,2,FALSE),"")</f>
        <v/>
      </c>
      <c r="BC195" s="12" t="n">
        <v>22.9300000000004</v>
      </c>
      <c r="BD195" s="12">
        <f>IFERROR(VLOOKUP(BC195,'CRUCE RIESGOS'!$C$9:$D$50,2,FALSE),"")</f>
        <v/>
      </c>
      <c r="BE195" s="12" t="n">
        <v>23.9300000000004</v>
      </c>
      <c r="BF195" s="12">
        <f>IFERROR(VLOOKUP(BE195,'CRUCE RIESGOS'!$C$9:$D$50,2,FALSE),"")</f>
        <v/>
      </c>
      <c r="BG195" s="12" t="n">
        <v>24.9300000000005</v>
      </c>
      <c r="BH195" s="12">
        <f>IFERROR(VLOOKUP(BG195,'CRUCE RIESGOS'!$C$9:$D$50,2,FALSE),"")</f>
        <v/>
      </c>
      <c r="BI195" s="12" t="n">
        <v>25.9300000000005</v>
      </c>
      <c r="BJ195" s="12">
        <f>IFERROR(VLOOKUP(BI195,'CRUCE RIESGOS'!$C$9:$D$50,2,FALSE),"")</f>
        <v/>
      </c>
    </row>
    <row r="196">
      <c r="N196" s="12">
        <f>IF(N197&lt;&gt;""," -R","")</f>
        <v/>
      </c>
      <c r="P196" s="12">
        <f>IF(P197&lt;&gt;""," -R","")</f>
        <v/>
      </c>
      <c r="R196" s="12">
        <f>IF(R197&lt;&gt;""," -R","")</f>
        <v/>
      </c>
      <c r="T196" s="12">
        <f>IF(T197&lt;&gt;""," -R","")</f>
        <v/>
      </c>
      <c r="V196" s="12">
        <f>IF(V197&lt;&gt;""," -R","")</f>
        <v/>
      </c>
      <c r="X196" s="12">
        <f>IF(X197&lt;&gt;""," -R","")</f>
        <v/>
      </c>
      <c r="Z196" s="12">
        <f>IF(Z197&lt;&gt;""," -R","")</f>
        <v/>
      </c>
      <c r="AB196" s="12">
        <f>IF(AB197&lt;&gt;""," -R","")</f>
        <v/>
      </c>
      <c r="AD196" s="12">
        <f>IF(AD197&lt;&gt;""," -R","")</f>
        <v/>
      </c>
      <c r="AF196" s="12">
        <f>IF(AF197&lt;&gt;""," -R","")</f>
        <v/>
      </c>
      <c r="AH196" s="12">
        <f>IF(AH197&lt;&gt;""," -R","")</f>
        <v/>
      </c>
      <c r="AJ196" s="12">
        <f>IF(AJ197&lt;&gt;""," -R","")</f>
        <v/>
      </c>
      <c r="AL196" s="12">
        <f>IF(AL197&lt;&gt;""," -R","")</f>
        <v/>
      </c>
      <c r="AN196" s="12">
        <f>IF(AN197&lt;&gt;""," -R","")</f>
        <v/>
      </c>
      <c r="AP196" s="12">
        <f>IF(AP197&lt;&gt;""," -R","")</f>
        <v/>
      </c>
      <c r="AR196" s="12">
        <f>IF(AR197&lt;&gt;""," -R","")</f>
        <v/>
      </c>
      <c r="AT196" s="12">
        <f>IF(AT197&lt;&gt;""," -R","")</f>
        <v/>
      </c>
      <c r="AV196" s="12">
        <f>IF(AV197&lt;&gt;""," -R","")</f>
        <v/>
      </c>
      <c r="AX196" s="12">
        <f>IF(AX197&lt;&gt;""," -R","")</f>
        <v/>
      </c>
      <c r="AZ196" s="12">
        <f>IF(AZ197&lt;&gt;""," -R","")</f>
        <v/>
      </c>
      <c r="BB196" s="12">
        <f>IF(BB197&lt;&gt;""," -R","")</f>
        <v/>
      </c>
      <c r="BD196" s="12">
        <f>IF(BD197&lt;&gt;""," -R","")</f>
        <v/>
      </c>
      <c r="BF196" s="12">
        <f>IF(BF197&lt;&gt;""," -R","")</f>
        <v/>
      </c>
      <c r="BH196" s="12">
        <f>IF(BH197&lt;&gt;""," -R","")</f>
        <v/>
      </c>
      <c r="BJ196" s="12">
        <f>IF(BJ197&lt;&gt;""," -R","")</f>
        <v/>
      </c>
    </row>
    <row r="197">
      <c r="M197" s="12" t="n">
        <v>1.94</v>
      </c>
      <c r="N197" s="12">
        <f>IFERROR(VLOOKUP(M197,'CRUCE RIESGOS'!$C$9:$D$50,2,FALSE),"")</f>
        <v/>
      </c>
      <c r="O197" s="12" t="n">
        <v>2.94000000000002</v>
      </c>
      <c r="P197" s="12">
        <f>IFERROR(VLOOKUP(O197,'CRUCE RIESGOS'!$C$9:$D$50,2,FALSE),"")</f>
        <v/>
      </c>
      <c r="Q197" s="12" t="n">
        <v>3.94000000000004</v>
      </c>
      <c r="R197" s="12">
        <f>IFERROR(VLOOKUP(Q197,'CRUCE RIESGOS'!$C$9:$D$50,2,FALSE),"")</f>
        <v/>
      </c>
      <c r="S197" s="12" t="n">
        <v>4.94000000000006</v>
      </c>
      <c r="T197" s="12">
        <f>IFERROR(VLOOKUP(S197,'CRUCE RIESGOS'!$C$9:$D$50,2,FALSE),"")</f>
        <v/>
      </c>
      <c r="U197" s="12" t="n">
        <v>5.94000000000008</v>
      </c>
      <c r="V197" s="12">
        <f>IFERROR(VLOOKUP(U197,'CRUCE RIESGOS'!$C$9:$D$50,2,FALSE),"")</f>
        <v/>
      </c>
      <c r="W197" s="12" t="n">
        <v>6.9400000000001</v>
      </c>
      <c r="X197" s="12">
        <f>IFERROR(VLOOKUP(W197,'CRUCE RIESGOS'!$C$9:$D$50,2,FALSE),"")</f>
        <v/>
      </c>
      <c r="Y197" s="12" t="n">
        <v>7.94000000000012</v>
      </c>
      <c r="Z197" s="12">
        <f>IFERROR(VLOOKUP(Y197,'CRUCE RIESGOS'!$C$9:$D$50,2,FALSE),"")</f>
        <v/>
      </c>
      <c r="AA197" s="12" t="n">
        <v>8.94000000000014</v>
      </c>
      <c r="AB197" s="12">
        <f>IFERROR(VLOOKUP(AA197,'CRUCE RIESGOS'!$C$9:$D$50,2,FALSE),"")</f>
        <v/>
      </c>
      <c r="AC197" s="12" t="n">
        <v>9.940000000000159</v>
      </c>
      <c r="AD197" s="12">
        <f>IFERROR(VLOOKUP(AC197,'CRUCE RIESGOS'!$C$9:$D$50,2,FALSE),"")</f>
        <v/>
      </c>
      <c r="AE197" s="12" t="n">
        <v>10.9400000000002</v>
      </c>
      <c r="AF197" s="12">
        <f>IFERROR(VLOOKUP(AE197,'CRUCE RIESGOS'!$C$9:$D$50,2,FALSE),"")</f>
        <v/>
      </c>
      <c r="AG197" s="12" t="n">
        <v>11.9400000000002</v>
      </c>
      <c r="AH197" s="12">
        <f>IFERROR(VLOOKUP(AG197,'CRUCE RIESGOS'!$C$9:$D$50,2,FALSE),"")</f>
        <v/>
      </c>
      <c r="AI197" s="12" t="n">
        <v>12.9400000000002</v>
      </c>
      <c r="AJ197" s="12">
        <f>IFERROR(VLOOKUP(AI197,'CRUCE RIESGOS'!$C$9:$D$50,2,FALSE),"")</f>
        <v/>
      </c>
      <c r="AK197" s="12" t="n">
        <v>13.9400000000002</v>
      </c>
      <c r="AL197" s="12">
        <f>IFERROR(VLOOKUP(AK197,'CRUCE RIESGOS'!$C$9:$D$50,2,FALSE),"")</f>
        <v/>
      </c>
      <c r="AM197" s="12" t="n">
        <v>14.9400000000003</v>
      </c>
      <c r="AN197" s="12">
        <f>IFERROR(VLOOKUP(AM197,'CRUCE RIESGOS'!$C$9:$D$50,2,FALSE),"")</f>
        <v/>
      </c>
      <c r="AO197" s="12" t="n">
        <v>15.9400000000003</v>
      </c>
      <c r="AP197" s="12">
        <f>IFERROR(VLOOKUP(AO197,'CRUCE RIESGOS'!$C$9:$D$50,2,FALSE),"")</f>
        <v/>
      </c>
      <c r="AQ197" s="12" t="n">
        <v>16.9400000000003</v>
      </c>
      <c r="AR197" s="12">
        <f>IFERROR(VLOOKUP(AQ197,'CRUCE RIESGOS'!$C$9:$D$50,2,FALSE),"")</f>
        <v/>
      </c>
      <c r="AS197" s="12" t="n">
        <v>17.9400000000003</v>
      </c>
      <c r="AT197" s="12">
        <f>IFERROR(VLOOKUP(AS197,'CRUCE RIESGOS'!$C$9:$D$50,2,FALSE),"")</f>
        <v/>
      </c>
      <c r="AU197" s="12" t="n">
        <v>18.9400000000003</v>
      </c>
      <c r="AV197" s="12">
        <f>IFERROR(VLOOKUP(AU197,'CRUCE RIESGOS'!$C$9:$D$50,2,FALSE),"")</f>
        <v/>
      </c>
      <c r="AW197" s="12" t="n">
        <v>19.9400000000004</v>
      </c>
      <c r="AX197" s="12">
        <f>IFERROR(VLOOKUP(AW197,'CRUCE RIESGOS'!$C$9:$D$50,2,FALSE),"")</f>
        <v/>
      </c>
      <c r="AY197" s="12" t="n">
        <v>20.9400000000004</v>
      </c>
      <c r="AZ197" s="12">
        <f>IFERROR(VLOOKUP(AY197,'CRUCE RIESGOS'!$C$9:$D$50,2,FALSE),"")</f>
        <v/>
      </c>
      <c r="BA197" s="12" t="n">
        <v>21.9400000000004</v>
      </c>
      <c r="BB197" s="12">
        <f>IFERROR(VLOOKUP(BA197,'CRUCE RIESGOS'!$C$9:$D$50,2,FALSE),"")</f>
        <v/>
      </c>
      <c r="BC197" s="12" t="n">
        <v>22.9400000000004</v>
      </c>
      <c r="BD197" s="12">
        <f>IFERROR(VLOOKUP(BC197,'CRUCE RIESGOS'!$C$9:$D$50,2,FALSE),"")</f>
        <v/>
      </c>
      <c r="BE197" s="12" t="n">
        <v>23.9400000000004</v>
      </c>
      <c r="BF197" s="12">
        <f>IFERROR(VLOOKUP(BE197,'CRUCE RIESGOS'!$C$9:$D$50,2,FALSE),"")</f>
        <v/>
      </c>
      <c r="BG197" s="12" t="n">
        <v>24.9400000000005</v>
      </c>
      <c r="BH197" s="12">
        <f>IFERROR(VLOOKUP(BG197,'CRUCE RIESGOS'!$C$9:$D$50,2,FALSE),"")</f>
        <v/>
      </c>
      <c r="BI197" s="12" t="n">
        <v>25.9400000000005</v>
      </c>
      <c r="BJ197" s="12">
        <f>IFERROR(VLOOKUP(BI197,'CRUCE RIESGOS'!$C$9:$D$50,2,FALSE),"")</f>
        <v/>
      </c>
    </row>
    <row r="198">
      <c r="N198" s="12">
        <f>IF(N199&lt;&gt;""," -R","")</f>
        <v/>
      </c>
      <c r="P198" s="12">
        <f>IF(P199&lt;&gt;""," -R","")</f>
        <v/>
      </c>
      <c r="R198" s="12">
        <f>IF(R199&lt;&gt;""," -R","")</f>
        <v/>
      </c>
      <c r="T198" s="12">
        <f>IF(T199&lt;&gt;""," -R","")</f>
        <v/>
      </c>
      <c r="V198" s="12">
        <f>IF(V199&lt;&gt;""," -R","")</f>
        <v/>
      </c>
      <c r="X198" s="12">
        <f>IF(X199&lt;&gt;""," -R","")</f>
        <v/>
      </c>
      <c r="Z198" s="12">
        <f>IF(Z199&lt;&gt;""," -R","")</f>
        <v/>
      </c>
      <c r="AB198" s="12">
        <f>IF(AB199&lt;&gt;""," -R","")</f>
        <v/>
      </c>
      <c r="AD198" s="12">
        <f>IF(AD199&lt;&gt;""," -R","")</f>
        <v/>
      </c>
      <c r="AF198" s="12">
        <f>IF(AF199&lt;&gt;""," -R","")</f>
        <v/>
      </c>
      <c r="AH198" s="12">
        <f>IF(AH199&lt;&gt;""," -R","")</f>
        <v/>
      </c>
      <c r="AJ198" s="12">
        <f>IF(AJ199&lt;&gt;""," -R","")</f>
        <v/>
      </c>
      <c r="AL198" s="12">
        <f>IF(AL199&lt;&gt;""," -R","")</f>
        <v/>
      </c>
      <c r="AN198" s="12">
        <f>IF(AN199&lt;&gt;""," -R","")</f>
        <v/>
      </c>
      <c r="AP198" s="12">
        <f>IF(AP199&lt;&gt;""," -R","")</f>
        <v/>
      </c>
      <c r="AR198" s="12">
        <f>IF(AR199&lt;&gt;""," -R","")</f>
        <v/>
      </c>
      <c r="AT198" s="12">
        <f>IF(AT199&lt;&gt;""," -R","")</f>
        <v/>
      </c>
      <c r="AV198" s="12">
        <f>IF(AV199&lt;&gt;""," -R","")</f>
        <v/>
      </c>
      <c r="AX198" s="12">
        <f>IF(AX199&lt;&gt;""," -R","")</f>
        <v/>
      </c>
      <c r="AZ198" s="12">
        <f>IF(AZ199&lt;&gt;""," -R","")</f>
        <v/>
      </c>
      <c r="BB198" s="12">
        <f>IF(BB199&lt;&gt;""," -R","")</f>
        <v/>
      </c>
      <c r="BD198" s="12">
        <f>IF(BD199&lt;&gt;""," -R","")</f>
        <v/>
      </c>
      <c r="BF198" s="12">
        <f>IF(BF199&lt;&gt;""," -R","")</f>
        <v/>
      </c>
      <c r="BH198" s="12">
        <f>IF(BH199&lt;&gt;""," -R","")</f>
        <v/>
      </c>
      <c r="BJ198" s="12">
        <f>IF(BJ199&lt;&gt;""," -R","")</f>
        <v/>
      </c>
    </row>
    <row r="199">
      <c r="M199" s="12" t="n">
        <v>1.95</v>
      </c>
      <c r="N199" s="12">
        <f>IFERROR(VLOOKUP(M199,'CRUCE RIESGOS'!$C$9:$D$50,2,FALSE),"")</f>
        <v/>
      </c>
      <c r="O199" s="12" t="n">
        <v>2.95000000000002</v>
      </c>
      <c r="P199" s="12">
        <f>IFERROR(VLOOKUP(O199,'CRUCE RIESGOS'!$C$9:$D$50,2,FALSE),"")</f>
        <v/>
      </c>
      <c r="Q199" s="12" t="n">
        <v>3.95000000000004</v>
      </c>
      <c r="R199" s="12">
        <f>IFERROR(VLOOKUP(Q199,'CRUCE RIESGOS'!$C$9:$D$50,2,FALSE),"")</f>
        <v/>
      </c>
      <c r="S199" s="12" t="n">
        <v>4.95000000000006</v>
      </c>
      <c r="T199" s="12">
        <f>IFERROR(VLOOKUP(S199,'CRUCE RIESGOS'!$C$9:$D$50,2,FALSE),"")</f>
        <v/>
      </c>
      <c r="U199" s="12" t="n">
        <v>5.95000000000008</v>
      </c>
      <c r="V199" s="12">
        <f>IFERROR(VLOOKUP(U199,'CRUCE RIESGOS'!$C$9:$D$50,2,FALSE),"")</f>
        <v/>
      </c>
      <c r="W199" s="12" t="n">
        <v>6.9500000000001</v>
      </c>
      <c r="X199" s="12">
        <f>IFERROR(VLOOKUP(W199,'CRUCE RIESGOS'!$C$9:$D$50,2,FALSE),"")</f>
        <v/>
      </c>
      <c r="Y199" s="12" t="n">
        <v>7.95000000000012</v>
      </c>
      <c r="Z199" s="12">
        <f>IFERROR(VLOOKUP(Y199,'CRUCE RIESGOS'!$C$9:$D$50,2,FALSE),"")</f>
        <v/>
      </c>
      <c r="AA199" s="12" t="n">
        <v>8.95000000000014</v>
      </c>
      <c r="AB199" s="12">
        <f>IFERROR(VLOOKUP(AA199,'CRUCE RIESGOS'!$C$9:$D$50,2,FALSE),"")</f>
        <v/>
      </c>
      <c r="AC199" s="12" t="n">
        <v>9.950000000000159</v>
      </c>
      <c r="AD199" s="12">
        <f>IFERROR(VLOOKUP(AC199,'CRUCE RIESGOS'!$C$9:$D$50,2,FALSE),"")</f>
        <v/>
      </c>
      <c r="AE199" s="12" t="n">
        <v>10.9500000000002</v>
      </c>
      <c r="AF199" s="12">
        <f>IFERROR(VLOOKUP(AE199,'CRUCE RIESGOS'!$C$9:$D$50,2,FALSE),"")</f>
        <v/>
      </c>
      <c r="AG199" s="12" t="n">
        <v>11.9500000000002</v>
      </c>
      <c r="AH199" s="12">
        <f>IFERROR(VLOOKUP(AG199,'CRUCE RIESGOS'!$C$9:$D$50,2,FALSE),"")</f>
        <v/>
      </c>
      <c r="AI199" s="12" t="n">
        <v>12.9500000000002</v>
      </c>
      <c r="AJ199" s="12">
        <f>IFERROR(VLOOKUP(AI199,'CRUCE RIESGOS'!$C$9:$D$50,2,FALSE),"")</f>
        <v/>
      </c>
      <c r="AK199" s="12" t="n">
        <v>13.9500000000002</v>
      </c>
      <c r="AL199" s="12">
        <f>IFERROR(VLOOKUP(AK199,'CRUCE RIESGOS'!$C$9:$D$50,2,FALSE),"")</f>
        <v/>
      </c>
      <c r="AM199" s="12" t="n">
        <v>14.9500000000003</v>
      </c>
      <c r="AN199" s="12">
        <f>IFERROR(VLOOKUP(AM199,'CRUCE RIESGOS'!$C$9:$D$50,2,FALSE),"")</f>
        <v/>
      </c>
      <c r="AO199" s="12" t="n">
        <v>15.9500000000003</v>
      </c>
      <c r="AP199" s="12">
        <f>IFERROR(VLOOKUP(AO199,'CRUCE RIESGOS'!$C$9:$D$50,2,FALSE),"")</f>
        <v/>
      </c>
      <c r="AQ199" s="12" t="n">
        <v>16.9500000000003</v>
      </c>
      <c r="AR199" s="12">
        <f>IFERROR(VLOOKUP(AQ199,'CRUCE RIESGOS'!$C$9:$D$50,2,FALSE),"")</f>
        <v/>
      </c>
      <c r="AS199" s="12" t="n">
        <v>17.9500000000003</v>
      </c>
      <c r="AT199" s="12">
        <f>IFERROR(VLOOKUP(AS199,'CRUCE RIESGOS'!$C$9:$D$50,2,FALSE),"")</f>
        <v/>
      </c>
      <c r="AU199" s="12" t="n">
        <v>18.9500000000003</v>
      </c>
      <c r="AV199" s="12">
        <f>IFERROR(VLOOKUP(AU199,'CRUCE RIESGOS'!$C$9:$D$50,2,FALSE),"")</f>
        <v/>
      </c>
      <c r="AW199" s="12" t="n">
        <v>19.9500000000004</v>
      </c>
      <c r="AX199" s="12">
        <f>IFERROR(VLOOKUP(AW199,'CRUCE RIESGOS'!$C$9:$D$50,2,FALSE),"")</f>
        <v/>
      </c>
      <c r="AY199" s="12" t="n">
        <v>20.9500000000004</v>
      </c>
      <c r="AZ199" s="12">
        <f>IFERROR(VLOOKUP(AY199,'CRUCE RIESGOS'!$C$9:$D$50,2,FALSE),"")</f>
        <v/>
      </c>
      <c r="BA199" s="12" t="n">
        <v>21.9500000000004</v>
      </c>
      <c r="BB199" s="12">
        <f>IFERROR(VLOOKUP(BA199,'CRUCE RIESGOS'!$C$9:$D$50,2,FALSE),"")</f>
        <v/>
      </c>
      <c r="BC199" s="12" t="n">
        <v>22.9500000000004</v>
      </c>
      <c r="BD199" s="12">
        <f>IFERROR(VLOOKUP(BC199,'CRUCE RIESGOS'!$C$9:$D$50,2,FALSE),"")</f>
        <v/>
      </c>
      <c r="BE199" s="12" t="n">
        <v>23.9500000000004</v>
      </c>
      <c r="BF199" s="12">
        <f>IFERROR(VLOOKUP(BE199,'CRUCE RIESGOS'!$C$9:$D$50,2,FALSE),"")</f>
        <v/>
      </c>
      <c r="BG199" s="12" t="n">
        <v>24.9500000000005</v>
      </c>
      <c r="BH199" s="12">
        <f>IFERROR(VLOOKUP(BG199,'CRUCE RIESGOS'!$C$9:$D$50,2,FALSE),"")</f>
        <v/>
      </c>
      <c r="BI199" s="12" t="n">
        <v>25.9500000000005</v>
      </c>
      <c r="BJ199" s="12">
        <f>IFERROR(VLOOKUP(BI199,'CRUCE RIESGOS'!$C$9:$D$50,2,FALSE),"")</f>
        <v/>
      </c>
    </row>
    <row r="200">
      <c r="N200" s="12">
        <f>IF(N201&lt;&gt;""," -R","")</f>
        <v/>
      </c>
      <c r="P200" s="12">
        <f>IF(P201&lt;&gt;""," -R","")</f>
        <v/>
      </c>
      <c r="R200" s="12">
        <f>IF(R201&lt;&gt;""," -R","")</f>
        <v/>
      </c>
      <c r="T200" s="12">
        <f>IF(T201&lt;&gt;""," -R","")</f>
        <v/>
      </c>
      <c r="V200" s="12">
        <f>IF(V201&lt;&gt;""," -R","")</f>
        <v/>
      </c>
      <c r="X200" s="12">
        <f>IF(X201&lt;&gt;""," -R","")</f>
        <v/>
      </c>
      <c r="Z200" s="12">
        <f>IF(Z201&lt;&gt;""," -R","")</f>
        <v/>
      </c>
      <c r="AB200" s="12">
        <f>IF(AB201&lt;&gt;""," -R","")</f>
        <v/>
      </c>
      <c r="AD200" s="12">
        <f>IF(AD201&lt;&gt;""," -R","")</f>
        <v/>
      </c>
      <c r="AF200" s="12">
        <f>IF(AF201&lt;&gt;""," -R","")</f>
        <v/>
      </c>
      <c r="AH200" s="12">
        <f>IF(AH201&lt;&gt;""," -R","")</f>
        <v/>
      </c>
      <c r="AJ200" s="12">
        <f>IF(AJ201&lt;&gt;""," -R","")</f>
        <v/>
      </c>
      <c r="AL200" s="12">
        <f>IF(AL201&lt;&gt;""," -R","")</f>
        <v/>
      </c>
      <c r="AN200" s="12">
        <f>IF(AN201&lt;&gt;""," -R","")</f>
        <v/>
      </c>
      <c r="AP200" s="12">
        <f>IF(AP201&lt;&gt;""," -R","")</f>
        <v/>
      </c>
      <c r="AR200" s="12">
        <f>IF(AR201&lt;&gt;""," -R","")</f>
        <v/>
      </c>
      <c r="AT200" s="12">
        <f>IF(AT201&lt;&gt;""," -R","")</f>
        <v/>
      </c>
      <c r="AV200" s="12">
        <f>IF(AV201&lt;&gt;""," -R","")</f>
        <v/>
      </c>
      <c r="AX200" s="12">
        <f>IF(AX201&lt;&gt;""," -R","")</f>
        <v/>
      </c>
      <c r="AZ200" s="12">
        <f>IF(AZ201&lt;&gt;""," -R","")</f>
        <v/>
      </c>
      <c r="BB200" s="12">
        <f>IF(BB201&lt;&gt;""," -R","")</f>
        <v/>
      </c>
      <c r="BD200" s="12">
        <f>IF(BD201&lt;&gt;""," -R","")</f>
        <v/>
      </c>
      <c r="BF200" s="12">
        <f>IF(BF201&lt;&gt;""," -R","")</f>
        <v/>
      </c>
      <c r="BH200" s="12">
        <f>IF(BH201&lt;&gt;""," -R","")</f>
        <v/>
      </c>
      <c r="BJ200" s="12">
        <f>IF(BJ201&lt;&gt;""," -R","")</f>
        <v/>
      </c>
    </row>
    <row r="201">
      <c r="M201" s="12" t="n">
        <v>1.96</v>
      </c>
      <c r="N201" s="12">
        <f>IFERROR(VLOOKUP(M201,'CRUCE RIESGOS'!$C$9:$D$50,2,FALSE),"")</f>
        <v/>
      </c>
      <c r="O201" s="12" t="n">
        <v>2.96000000000002</v>
      </c>
      <c r="P201" s="12">
        <f>IFERROR(VLOOKUP(O201,'CRUCE RIESGOS'!$C$9:$D$50,2,FALSE),"")</f>
        <v/>
      </c>
      <c r="Q201" s="12" t="n">
        <v>3.96000000000004</v>
      </c>
      <c r="R201" s="12">
        <f>IFERROR(VLOOKUP(Q201,'CRUCE RIESGOS'!$C$9:$D$50,2,FALSE),"")</f>
        <v/>
      </c>
      <c r="S201" s="12" t="n">
        <v>4.96000000000006</v>
      </c>
      <c r="T201" s="12">
        <f>IFERROR(VLOOKUP(S201,'CRUCE RIESGOS'!$C$9:$D$50,2,FALSE),"")</f>
        <v/>
      </c>
      <c r="U201" s="12" t="n">
        <v>5.96000000000008</v>
      </c>
      <c r="V201" s="12">
        <f>IFERROR(VLOOKUP(U201,'CRUCE RIESGOS'!$C$9:$D$50,2,FALSE),"")</f>
        <v/>
      </c>
      <c r="W201" s="12" t="n">
        <v>6.9600000000001</v>
      </c>
      <c r="X201" s="12">
        <f>IFERROR(VLOOKUP(W201,'CRUCE RIESGOS'!$C$9:$D$50,2,FALSE),"")</f>
        <v/>
      </c>
      <c r="Y201" s="12" t="n">
        <v>7.96000000000012</v>
      </c>
      <c r="Z201" s="12">
        <f>IFERROR(VLOOKUP(Y201,'CRUCE RIESGOS'!$C$9:$D$50,2,FALSE),"")</f>
        <v/>
      </c>
      <c r="AA201" s="12" t="n">
        <v>8.960000000000139</v>
      </c>
      <c r="AB201" s="12">
        <f>IFERROR(VLOOKUP(AA201,'CRUCE RIESGOS'!$C$9:$D$50,2,FALSE),"")</f>
        <v/>
      </c>
      <c r="AC201" s="12" t="n">
        <v>9.960000000000161</v>
      </c>
      <c r="AD201" s="12">
        <f>IFERROR(VLOOKUP(AC201,'CRUCE RIESGOS'!$C$9:$D$50,2,FALSE),"")</f>
        <v/>
      </c>
      <c r="AE201" s="12" t="n">
        <v>10.9600000000002</v>
      </c>
      <c r="AF201" s="12">
        <f>IFERROR(VLOOKUP(AE201,'CRUCE RIESGOS'!$C$9:$D$50,2,FALSE),"")</f>
        <v/>
      </c>
      <c r="AG201" s="12" t="n">
        <v>11.9600000000002</v>
      </c>
      <c r="AH201" s="12">
        <f>IFERROR(VLOOKUP(AG201,'CRUCE RIESGOS'!$C$9:$D$50,2,FALSE),"")</f>
        <v/>
      </c>
      <c r="AI201" s="12" t="n">
        <v>12.9600000000002</v>
      </c>
      <c r="AJ201" s="12">
        <f>IFERROR(VLOOKUP(AI201,'CRUCE RIESGOS'!$C$9:$D$50,2,FALSE),"")</f>
        <v/>
      </c>
      <c r="AK201" s="12" t="n">
        <v>13.9600000000002</v>
      </c>
      <c r="AL201" s="12">
        <f>IFERROR(VLOOKUP(AK201,'CRUCE RIESGOS'!$C$9:$D$50,2,FALSE),"")</f>
        <v/>
      </c>
      <c r="AM201" s="12" t="n">
        <v>14.9600000000003</v>
      </c>
      <c r="AN201" s="12">
        <f>IFERROR(VLOOKUP(AM201,'CRUCE RIESGOS'!$C$9:$D$50,2,FALSE),"")</f>
        <v/>
      </c>
      <c r="AO201" s="12" t="n">
        <v>15.9600000000003</v>
      </c>
      <c r="AP201" s="12">
        <f>IFERROR(VLOOKUP(AO201,'CRUCE RIESGOS'!$C$9:$D$50,2,FALSE),"")</f>
        <v/>
      </c>
      <c r="AQ201" s="12" t="n">
        <v>16.9600000000003</v>
      </c>
      <c r="AR201" s="12">
        <f>IFERROR(VLOOKUP(AQ201,'CRUCE RIESGOS'!$C$9:$D$50,2,FALSE),"")</f>
        <v/>
      </c>
      <c r="AS201" s="12" t="n">
        <v>17.9600000000003</v>
      </c>
      <c r="AT201" s="12">
        <f>IFERROR(VLOOKUP(AS201,'CRUCE RIESGOS'!$C$9:$D$50,2,FALSE),"")</f>
        <v/>
      </c>
      <c r="AU201" s="12" t="n">
        <v>18.9600000000003</v>
      </c>
      <c r="AV201" s="12">
        <f>IFERROR(VLOOKUP(AU201,'CRUCE RIESGOS'!$C$9:$D$50,2,FALSE),"")</f>
        <v/>
      </c>
      <c r="AW201" s="12" t="n">
        <v>19.9600000000004</v>
      </c>
      <c r="AX201" s="12">
        <f>IFERROR(VLOOKUP(AW201,'CRUCE RIESGOS'!$C$9:$D$50,2,FALSE),"")</f>
        <v/>
      </c>
      <c r="AY201" s="12" t="n">
        <v>20.9600000000004</v>
      </c>
      <c r="AZ201" s="12">
        <f>IFERROR(VLOOKUP(AY201,'CRUCE RIESGOS'!$C$9:$D$50,2,FALSE),"")</f>
        <v/>
      </c>
      <c r="BA201" s="12" t="n">
        <v>21.9600000000004</v>
      </c>
      <c r="BB201" s="12">
        <f>IFERROR(VLOOKUP(BA201,'CRUCE RIESGOS'!$C$9:$D$50,2,FALSE),"")</f>
        <v/>
      </c>
      <c r="BC201" s="12" t="n">
        <v>22.9600000000004</v>
      </c>
      <c r="BD201" s="12">
        <f>IFERROR(VLOOKUP(BC201,'CRUCE RIESGOS'!$C$9:$D$50,2,FALSE),"")</f>
        <v/>
      </c>
      <c r="BE201" s="12" t="n">
        <v>23.9600000000004</v>
      </c>
      <c r="BF201" s="12">
        <f>IFERROR(VLOOKUP(BE201,'CRUCE RIESGOS'!$C$9:$D$50,2,FALSE),"")</f>
        <v/>
      </c>
      <c r="BG201" s="12" t="n">
        <v>24.9600000000005</v>
      </c>
      <c r="BH201" s="12">
        <f>IFERROR(VLOOKUP(BG201,'CRUCE RIESGOS'!$C$9:$D$50,2,FALSE),"")</f>
        <v/>
      </c>
      <c r="BI201" s="12" t="n">
        <v>25.9600000000005</v>
      </c>
      <c r="BJ201" s="12">
        <f>IFERROR(VLOOKUP(BI201,'CRUCE RIESGOS'!$C$9:$D$50,2,FALSE),"")</f>
        <v/>
      </c>
    </row>
    <row r="202">
      <c r="N202" s="12">
        <f>IF(N203&lt;&gt;""," -R","")</f>
        <v/>
      </c>
      <c r="P202" s="12">
        <f>IF(P203&lt;&gt;""," -R","")</f>
        <v/>
      </c>
      <c r="R202" s="12">
        <f>IF(R203&lt;&gt;""," -R","")</f>
        <v/>
      </c>
      <c r="T202" s="12">
        <f>IF(T203&lt;&gt;""," -R","")</f>
        <v/>
      </c>
      <c r="V202" s="12">
        <f>IF(V203&lt;&gt;""," -R","")</f>
        <v/>
      </c>
      <c r="X202" s="12">
        <f>IF(X203&lt;&gt;""," -R","")</f>
        <v/>
      </c>
      <c r="Z202" s="12">
        <f>IF(Z203&lt;&gt;""," -R","")</f>
        <v/>
      </c>
      <c r="AB202" s="12">
        <f>IF(AB203&lt;&gt;""," -R","")</f>
        <v/>
      </c>
      <c r="AD202" s="12">
        <f>IF(AD203&lt;&gt;""," -R","")</f>
        <v/>
      </c>
      <c r="AF202" s="12">
        <f>IF(AF203&lt;&gt;""," -R","")</f>
        <v/>
      </c>
      <c r="AH202" s="12">
        <f>IF(AH203&lt;&gt;""," -R","")</f>
        <v/>
      </c>
      <c r="AJ202" s="12">
        <f>IF(AJ203&lt;&gt;""," -R","")</f>
        <v/>
      </c>
      <c r="AL202" s="12">
        <f>IF(AL203&lt;&gt;""," -R","")</f>
        <v/>
      </c>
      <c r="AN202" s="12">
        <f>IF(AN203&lt;&gt;""," -R","")</f>
        <v/>
      </c>
      <c r="AP202" s="12">
        <f>IF(AP203&lt;&gt;""," -R","")</f>
        <v/>
      </c>
      <c r="AR202" s="12">
        <f>IF(AR203&lt;&gt;""," -R","")</f>
        <v/>
      </c>
      <c r="AT202" s="12">
        <f>IF(AT203&lt;&gt;""," -R","")</f>
        <v/>
      </c>
      <c r="AV202" s="12">
        <f>IF(AV203&lt;&gt;""," -R","")</f>
        <v/>
      </c>
      <c r="AX202" s="12">
        <f>IF(AX203&lt;&gt;""," -R","")</f>
        <v/>
      </c>
      <c r="AZ202" s="12">
        <f>IF(AZ203&lt;&gt;""," -R","")</f>
        <v/>
      </c>
      <c r="BB202" s="12">
        <f>IF(BB203&lt;&gt;""," -R","")</f>
        <v/>
      </c>
      <c r="BD202" s="12">
        <f>IF(BD203&lt;&gt;""," -R","")</f>
        <v/>
      </c>
      <c r="BF202" s="12">
        <f>IF(BF203&lt;&gt;""," -R","")</f>
        <v/>
      </c>
      <c r="BH202" s="12">
        <f>IF(BH203&lt;&gt;""," -R","")</f>
        <v/>
      </c>
      <c r="BJ202" s="12">
        <f>IF(BJ203&lt;&gt;""," -R","")</f>
        <v/>
      </c>
    </row>
    <row r="203">
      <c r="M203" s="12" t="n">
        <v>1.97</v>
      </c>
      <c r="N203" s="12">
        <f>IFERROR(VLOOKUP(M203,'CRUCE RIESGOS'!$C$9:$D$50,2,FALSE),"")</f>
        <v/>
      </c>
      <c r="O203" s="12" t="n">
        <v>2.97000000000002</v>
      </c>
      <c r="P203" s="12">
        <f>IFERROR(VLOOKUP(O203,'CRUCE RIESGOS'!$C$9:$D$50,2,FALSE),"")</f>
        <v/>
      </c>
      <c r="Q203" s="12" t="n">
        <v>3.97000000000004</v>
      </c>
      <c r="R203" s="12">
        <f>IFERROR(VLOOKUP(Q203,'CRUCE RIESGOS'!$C$9:$D$50,2,FALSE),"")</f>
        <v/>
      </c>
      <c r="S203" s="12" t="n">
        <v>4.97000000000006</v>
      </c>
      <c r="T203" s="12">
        <f>IFERROR(VLOOKUP(S203,'CRUCE RIESGOS'!$C$9:$D$50,2,FALSE),"")</f>
        <v/>
      </c>
      <c r="U203" s="12" t="n">
        <v>5.97000000000008</v>
      </c>
      <c r="V203" s="12">
        <f>IFERROR(VLOOKUP(U203,'CRUCE RIESGOS'!$C$9:$D$50,2,FALSE),"")</f>
        <v/>
      </c>
      <c r="W203" s="12" t="n">
        <v>6.9700000000001</v>
      </c>
      <c r="X203" s="12">
        <f>IFERROR(VLOOKUP(W203,'CRUCE RIESGOS'!$C$9:$D$50,2,FALSE),"")</f>
        <v/>
      </c>
      <c r="Y203" s="12" t="n">
        <v>7.97000000000012</v>
      </c>
      <c r="Z203" s="12">
        <f>IFERROR(VLOOKUP(Y203,'CRUCE RIESGOS'!$C$9:$D$50,2,FALSE),"")</f>
        <v/>
      </c>
      <c r="AA203" s="12" t="n">
        <v>8.970000000000139</v>
      </c>
      <c r="AB203" s="12">
        <f>IFERROR(VLOOKUP(AA203,'CRUCE RIESGOS'!$C$9:$D$50,2,FALSE),"")</f>
        <v/>
      </c>
      <c r="AC203" s="12" t="n">
        <v>9.970000000000161</v>
      </c>
      <c r="AD203" s="12">
        <f>IFERROR(VLOOKUP(AC203,'CRUCE RIESGOS'!$C$9:$D$50,2,FALSE),"")</f>
        <v/>
      </c>
      <c r="AE203" s="12" t="n">
        <v>10.9700000000002</v>
      </c>
      <c r="AF203" s="12">
        <f>IFERROR(VLOOKUP(AE203,'CRUCE RIESGOS'!$C$9:$D$50,2,FALSE),"")</f>
        <v/>
      </c>
      <c r="AG203" s="12" t="n">
        <v>11.9700000000002</v>
      </c>
      <c r="AH203" s="12">
        <f>IFERROR(VLOOKUP(AG203,'CRUCE RIESGOS'!$C$9:$D$50,2,FALSE),"")</f>
        <v/>
      </c>
      <c r="AI203" s="12" t="n">
        <v>12.9700000000002</v>
      </c>
      <c r="AJ203" s="12">
        <f>IFERROR(VLOOKUP(AI203,'CRUCE RIESGOS'!$C$9:$D$50,2,FALSE),"")</f>
        <v/>
      </c>
      <c r="AK203" s="12" t="n">
        <v>13.9700000000002</v>
      </c>
      <c r="AL203" s="12">
        <f>IFERROR(VLOOKUP(AK203,'CRUCE RIESGOS'!$C$9:$D$50,2,FALSE),"")</f>
        <v/>
      </c>
      <c r="AM203" s="12" t="n">
        <v>14.9700000000003</v>
      </c>
      <c r="AN203" s="12">
        <f>IFERROR(VLOOKUP(AM203,'CRUCE RIESGOS'!$C$9:$D$50,2,FALSE),"")</f>
        <v/>
      </c>
      <c r="AO203" s="12" t="n">
        <v>15.9700000000003</v>
      </c>
      <c r="AP203" s="12">
        <f>IFERROR(VLOOKUP(AO203,'CRUCE RIESGOS'!$C$9:$D$50,2,FALSE),"")</f>
        <v/>
      </c>
      <c r="AQ203" s="12" t="n">
        <v>16.9700000000003</v>
      </c>
      <c r="AR203" s="12">
        <f>IFERROR(VLOOKUP(AQ203,'CRUCE RIESGOS'!$C$9:$D$50,2,FALSE),"")</f>
        <v/>
      </c>
      <c r="AS203" s="12" t="n">
        <v>17.9700000000003</v>
      </c>
      <c r="AT203" s="12">
        <f>IFERROR(VLOOKUP(AS203,'CRUCE RIESGOS'!$C$9:$D$50,2,FALSE),"")</f>
        <v/>
      </c>
      <c r="AU203" s="12" t="n">
        <v>18.9700000000003</v>
      </c>
      <c r="AV203" s="12">
        <f>IFERROR(VLOOKUP(AU203,'CRUCE RIESGOS'!$C$9:$D$50,2,FALSE),"")</f>
        <v/>
      </c>
      <c r="AW203" s="12" t="n">
        <v>19.9700000000004</v>
      </c>
      <c r="AX203" s="12">
        <f>IFERROR(VLOOKUP(AW203,'CRUCE RIESGOS'!$C$9:$D$50,2,FALSE),"")</f>
        <v/>
      </c>
      <c r="AY203" s="12" t="n">
        <v>20.9700000000004</v>
      </c>
      <c r="AZ203" s="12">
        <f>IFERROR(VLOOKUP(AY203,'CRUCE RIESGOS'!$C$9:$D$50,2,FALSE),"")</f>
        <v/>
      </c>
      <c r="BA203" s="12" t="n">
        <v>21.9700000000004</v>
      </c>
      <c r="BB203" s="12">
        <f>IFERROR(VLOOKUP(BA203,'CRUCE RIESGOS'!$C$9:$D$50,2,FALSE),"")</f>
        <v/>
      </c>
      <c r="BC203" s="12" t="n">
        <v>22.9700000000004</v>
      </c>
      <c r="BD203" s="12">
        <f>IFERROR(VLOOKUP(BC203,'CRUCE RIESGOS'!$C$9:$D$50,2,FALSE),"")</f>
        <v/>
      </c>
      <c r="BE203" s="12" t="n">
        <v>23.9700000000004</v>
      </c>
      <c r="BF203" s="12">
        <f>IFERROR(VLOOKUP(BE203,'CRUCE RIESGOS'!$C$9:$D$50,2,FALSE),"")</f>
        <v/>
      </c>
      <c r="BG203" s="12" t="n">
        <v>24.9700000000005</v>
      </c>
      <c r="BH203" s="12">
        <f>IFERROR(VLOOKUP(BG203,'CRUCE RIESGOS'!$C$9:$D$50,2,FALSE),"")</f>
        <v/>
      </c>
      <c r="BI203" s="12" t="n">
        <v>25.9700000000005</v>
      </c>
      <c r="BJ203" s="12">
        <f>IFERROR(VLOOKUP(BI203,'CRUCE RIESGOS'!$C$9:$D$50,2,FALSE),"")</f>
        <v/>
      </c>
    </row>
    <row r="204">
      <c r="N204" s="12">
        <f>IF(N205&lt;&gt;""," -R","")</f>
        <v/>
      </c>
      <c r="P204" s="12">
        <f>IF(P205&lt;&gt;""," -R","")</f>
        <v/>
      </c>
      <c r="R204" s="12">
        <f>IF(R205&lt;&gt;""," -R","")</f>
        <v/>
      </c>
      <c r="T204" s="12">
        <f>IF(T205&lt;&gt;""," -R","")</f>
        <v/>
      </c>
      <c r="V204" s="12">
        <f>IF(V205&lt;&gt;""," -R","")</f>
        <v/>
      </c>
      <c r="X204" s="12">
        <f>IF(X205&lt;&gt;""," -R","")</f>
        <v/>
      </c>
      <c r="Z204" s="12">
        <f>IF(Z205&lt;&gt;""," -R","")</f>
        <v/>
      </c>
      <c r="AB204" s="12">
        <f>IF(AB205&lt;&gt;""," -R","")</f>
        <v/>
      </c>
      <c r="AD204" s="12">
        <f>IF(AD205&lt;&gt;""," -R","")</f>
        <v/>
      </c>
      <c r="AF204" s="12">
        <f>IF(AF205&lt;&gt;""," -R","")</f>
        <v/>
      </c>
      <c r="AH204" s="12">
        <f>IF(AH205&lt;&gt;""," -R","")</f>
        <v/>
      </c>
      <c r="AJ204" s="12">
        <f>IF(AJ205&lt;&gt;""," -R","")</f>
        <v/>
      </c>
      <c r="AL204" s="12">
        <f>IF(AL205&lt;&gt;""," -R","")</f>
        <v/>
      </c>
      <c r="AN204" s="12">
        <f>IF(AN205&lt;&gt;""," -R","")</f>
        <v/>
      </c>
      <c r="AP204" s="12">
        <f>IF(AP205&lt;&gt;""," -R","")</f>
        <v/>
      </c>
      <c r="AR204" s="12">
        <f>IF(AR205&lt;&gt;""," -R","")</f>
        <v/>
      </c>
      <c r="AT204" s="12">
        <f>IF(AT205&lt;&gt;""," -R","")</f>
        <v/>
      </c>
      <c r="AV204" s="12">
        <f>IF(AV205&lt;&gt;""," -R","")</f>
        <v/>
      </c>
      <c r="AX204" s="12">
        <f>IF(AX205&lt;&gt;""," -R","")</f>
        <v/>
      </c>
      <c r="AZ204" s="12">
        <f>IF(AZ205&lt;&gt;""," -R","")</f>
        <v/>
      </c>
      <c r="BB204" s="12">
        <f>IF(BB205&lt;&gt;""," -R","")</f>
        <v/>
      </c>
      <c r="BD204" s="12">
        <f>IF(BD205&lt;&gt;""," -R","")</f>
        <v/>
      </c>
      <c r="BF204" s="12">
        <f>IF(BF205&lt;&gt;""," -R","")</f>
        <v/>
      </c>
      <c r="BH204" s="12">
        <f>IF(BH205&lt;&gt;""," -R","")</f>
        <v/>
      </c>
      <c r="BJ204" s="12">
        <f>IF(BJ205&lt;&gt;""," -R","")</f>
        <v/>
      </c>
    </row>
    <row r="205">
      <c r="M205" s="12" t="n">
        <v>1.98</v>
      </c>
      <c r="N205" s="12">
        <f>IFERROR(VLOOKUP(M205,'CRUCE RIESGOS'!$C$9:$D$50,2,FALSE),"")</f>
        <v/>
      </c>
      <c r="O205" s="12" t="n">
        <v>2.98000000000002</v>
      </c>
      <c r="P205" s="12">
        <f>IFERROR(VLOOKUP(O205,'CRUCE RIESGOS'!$C$9:$D$50,2,FALSE),"")</f>
        <v/>
      </c>
      <c r="Q205" s="12" t="n">
        <v>3.98000000000004</v>
      </c>
      <c r="R205" s="12">
        <f>IFERROR(VLOOKUP(Q205,'CRUCE RIESGOS'!$C$9:$D$50,2,FALSE),"")</f>
        <v/>
      </c>
      <c r="S205" s="12" t="n">
        <v>4.98000000000006</v>
      </c>
      <c r="T205" s="12">
        <f>IFERROR(VLOOKUP(S205,'CRUCE RIESGOS'!$C$9:$D$50,2,FALSE),"")</f>
        <v/>
      </c>
      <c r="U205" s="12" t="n">
        <v>5.98000000000008</v>
      </c>
      <c r="V205" s="12">
        <f>IFERROR(VLOOKUP(U205,'CRUCE RIESGOS'!$C$9:$D$50,2,FALSE),"")</f>
        <v/>
      </c>
      <c r="W205" s="12" t="n">
        <v>6.9800000000001</v>
      </c>
      <c r="X205" s="12">
        <f>IFERROR(VLOOKUP(W205,'CRUCE RIESGOS'!$C$9:$D$50,2,FALSE),"")</f>
        <v/>
      </c>
      <c r="Y205" s="12" t="n">
        <v>7.98000000000012</v>
      </c>
      <c r="Z205" s="12">
        <f>IFERROR(VLOOKUP(Y205,'CRUCE RIESGOS'!$C$9:$D$50,2,FALSE),"")</f>
        <v/>
      </c>
      <c r="AA205" s="12" t="n">
        <v>8.980000000000141</v>
      </c>
      <c r="AB205" s="12">
        <f>IFERROR(VLOOKUP(AA205,'CRUCE RIESGOS'!$C$9:$D$50,2,FALSE),"")</f>
        <v/>
      </c>
      <c r="AC205" s="12" t="n">
        <v>9.98000000000016</v>
      </c>
      <c r="AD205" s="12">
        <f>IFERROR(VLOOKUP(AC205,'CRUCE RIESGOS'!$C$9:$D$50,2,FALSE),"")</f>
        <v/>
      </c>
      <c r="AE205" s="12" t="n">
        <v>10.9800000000002</v>
      </c>
      <c r="AF205" s="12">
        <f>IFERROR(VLOOKUP(AE205,'CRUCE RIESGOS'!$C$9:$D$50,2,FALSE),"")</f>
        <v/>
      </c>
      <c r="AG205" s="12" t="n">
        <v>11.9800000000002</v>
      </c>
      <c r="AH205" s="12">
        <f>IFERROR(VLOOKUP(AG205,'CRUCE RIESGOS'!$C$9:$D$50,2,FALSE),"")</f>
        <v/>
      </c>
      <c r="AI205" s="12" t="n">
        <v>12.9800000000002</v>
      </c>
      <c r="AJ205" s="12">
        <f>IFERROR(VLOOKUP(AI205,'CRUCE RIESGOS'!$C$9:$D$50,2,FALSE),"")</f>
        <v/>
      </c>
      <c r="AK205" s="12" t="n">
        <v>13.9800000000002</v>
      </c>
      <c r="AL205" s="12">
        <f>IFERROR(VLOOKUP(AK205,'CRUCE RIESGOS'!$C$9:$D$50,2,FALSE),"")</f>
        <v/>
      </c>
      <c r="AM205" s="12" t="n">
        <v>14.9800000000003</v>
      </c>
      <c r="AN205" s="12">
        <f>IFERROR(VLOOKUP(AM205,'CRUCE RIESGOS'!$C$9:$D$50,2,FALSE),"")</f>
        <v/>
      </c>
      <c r="AO205" s="12" t="n">
        <v>15.9800000000003</v>
      </c>
      <c r="AP205" s="12">
        <f>IFERROR(VLOOKUP(AO205,'CRUCE RIESGOS'!$C$9:$D$50,2,FALSE),"")</f>
        <v/>
      </c>
      <c r="AQ205" s="12" t="n">
        <v>16.9800000000003</v>
      </c>
      <c r="AR205" s="12">
        <f>IFERROR(VLOOKUP(AQ205,'CRUCE RIESGOS'!$C$9:$D$50,2,FALSE),"")</f>
        <v/>
      </c>
      <c r="AS205" s="12" t="n">
        <v>17.9800000000003</v>
      </c>
      <c r="AT205" s="12">
        <f>IFERROR(VLOOKUP(AS205,'CRUCE RIESGOS'!$C$9:$D$50,2,FALSE),"")</f>
        <v/>
      </c>
      <c r="AU205" s="12" t="n">
        <v>18.9800000000003</v>
      </c>
      <c r="AV205" s="12">
        <f>IFERROR(VLOOKUP(AU205,'CRUCE RIESGOS'!$C$9:$D$50,2,FALSE),"")</f>
        <v/>
      </c>
      <c r="AW205" s="12" t="n">
        <v>19.9800000000004</v>
      </c>
      <c r="AX205" s="12">
        <f>IFERROR(VLOOKUP(AW205,'CRUCE RIESGOS'!$C$9:$D$50,2,FALSE),"")</f>
        <v/>
      </c>
      <c r="AY205" s="12" t="n">
        <v>20.9800000000004</v>
      </c>
      <c r="AZ205" s="12">
        <f>IFERROR(VLOOKUP(AY205,'CRUCE RIESGOS'!$C$9:$D$50,2,FALSE),"")</f>
        <v/>
      </c>
      <c r="BA205" s="12" t="n">
        <v>21.9800000000004</v>
      </c>
      <c r="BB205" s="12">
        <f>IFERROR(VLOOKUP(BA205,'CRUCE RIESGOS'!$C$9:$D$50,2,FALSE),"")</f>
        <v/>
      </c>
      <c r="BC205" s="12" t="n">
        <v>22.9800000000004</v>
      </c>
      <c r="BD205" s="12">
        <f>IFERROR(VLOOKUP(BC205,'CRUCE RIESGOS'!$C$9:$D$50,2,FALSE),"")</f>
        <v/>
      </c>
      <c r="BE205" s="12" t="n">
        <v>23.9800000000004</v>
      </c>
      <c r="BF205" s="12">
        <f>IFERROR(VLOOKUP(BE205,'CRUCE RIESGOS'!$C$9:$D$50,2,FALSE),"")</f>
        <v/>
      </c>
      <c r="BG205" s="12" t="n">
        <v>24.9800000000005</v>
      </c>
      <c r="BH205" s="12">
        <f>IFERROR(VLOOKUP(BG205,'CRUCE RIESGOS'!$C$9:$D$50,2,FALSE),"")</f>
        <v/>
      </c>
      <c r="BI205" s="12" t="n">
        <v>25.9800000000005</v>
      </c>
      <c r="BJ205" s="12">
        <f>IFERROR(VLOOKUP(BI205,'CRUCE RIESGOS'!$C$9:$D$50,2,FALSE),"")</f>
        <v/>
      </c>
    </row>
    <row r="206">
      <c r="N206" s="12">
        <f>IF(N207&lt;&gt;""," -R","")</f>
        <v/>
      </c>
      <c r="P206" s="12">
        <f>IF(P207&lt;&gt;""," -R","")</f>
        <v/>
      </c>
      <c r="R206" s="12">
        <f>IF(R207&lt;&gt;""," -R","")</f>
        <v/>
      </c>
      <c r="T206" s="12">
        <f>IF(T207&lt;&gt;""," -R","")</f>
        <v/>
      </c>
      <c r="V206" s="12">
        <f>IF(V207&lt;&gt;""," -R","")</f>
        <v/>
      </c>
      <c r="X206" s="12">
        <f>IF(X207&lt;&gt;""," -R","")</f>
        <v/>
      </c>
      <c r="Z206" s="12">
        <f>IF(Z207&lt;&gt;""," -R","")</f>
        <v/>
      </c>
      <c r="AB206" s="12">
        <f>IF(AB207&lt;&gt;""," -R","")</f>
        <v/>
      </c>
      <c r="AD206" s="12">
        <f>IF(AD207&lt;&gt;""," -R","")</f>
        <v/>
      </c>
      <c r="AF206" s="12">
        <f>IF(AF207&lt;&gt;""," -R","")</f>
        <v/>
      </c>
      <c r="AH206" s="12">
        <f>IF(AH207&lt;&gt;""," -R","")</f>
        <v/>
      </c>
      <c r="AJ206" s="12">
        <f>IF(AJ207&lt;&gt;""," -R","")</f>
        <v/>
      </c>
      <c r="AL206" s="12">
        <f>IF(AL207&lt;&gt;""," -R","")</f>
        <v/>
      </c>
      <c r="AN206" s="12">
        <f>IF(AN207&lt;&gt;""," -R","")</f>
        <v/>
      </c>
      <c r="AP206" s="12">
        <f>IF(AP207&lt;&gt;""," -R","")</f>
        <v/>
      </c>
      <c r="AR206" s="12">
        <f>IF(AR207&lt;&gt;""," -R","")</f>
        <v/>
      </c>
      <c r="AT206" s="12">
        <f>IF(AT207&lt;&gt;""," -R","")</f>
        <v/>
      </c>
      <c r="AV206" s="12">
        <f>IF(AV207&lt;&gt;""," -R","")</f>
        <v/>
      </c>
      <c r="AX206" s="12">
        <f>IF(AX207&lt;&gt;""," -R","")</f>
        <v/>
      </c>
      <c r="AZ206" s="12">
        <f>IF(AZ207&lt;&gt;""," -R","")</f>
        <v/>
      </c>
      <c r="BB206" s="12">
        <f>IF(BB207&lt;&gt;""," -R","")</f>
        <v/>
      </c>
      <c r="BD206" s="12">
        <f>IF(BD207&lt;&gt;""," -R","")</f>
        <v/>
      </c>
      <c r="BF206" s="12">
        <f>IF(BF207&lt;&gt;""," -R","")</f>
        <v/>
      </c>
      <c r="BH206" s="12">
        <f>IF(BH207&lt;&gt;""," -R","")</f>
        <v/>
      </c>
      <c r="BJ206" s="12">
        <f>IF(BJ207&lt;&gt;""," -R","")</f>
        <v/>
      </c>
    </row>
    <row r="207">
      <c r="M207" s="12" t="n">
        <v>1.99</v>
      </c>
      <c r="N207" s="12">
        <f>IFERROR(VLOOKUP(M207,'CRUCE RIESGOS'!$C$9:$D$50,2,FALSE),"")</f>
        <v/>
      </c>
      <c r="O207" s="12" t="n">
        <v>2.99000000000002</v>
      </c>
      <c r="P207" s="12">
        <f>IFERROR(VLOOKUP(O207,'CRUCE RIESGOS'!$C$9:$D$50,2,FALSE),"")</f>
        <v/>
      </c>
      <c r="Q207" s="12" t="n">
        <v>3.99000000000004</v>
      </c>
      <c r="R207" s="12">
        <f>IFERROR(VLOOKUP(Q207,'CRUCE RIESGOS'!$C$9:$D$50,2,FALSE),"")</f>
        <v/>
      </c>
      <c r="S207" s="12" t="n">
        <v>4.99000000000006</v>
      </c>
      <c r="T207" s="12">
        <f>IFERROR(VLOOKUP(S207,'CRUCE RIESGOS'!$C$9:$D$50,2,FALSE),"")</f>
        <v/>
      </c>
      <c r="U207" s="12" t="n">
        <v>5.99000000000008</v>
      </c>
      <c r="V207" s="12">
        <f>IFERROR(VLOOKUP(U207,'CRUCE RIESGOS'!$C$9:$D$50,2,FALSE),"")</f>
        <v/>
      </c>
      <c r="W207" s="12" t="n">
        <v>6.9900000000001</v>
      </c>
      <c r="X207" s="12">
        <f>IFERROR(VLOOKUP(W207,'CRUCE RIESGOS'!$C$9:$D$50,2,FALSE),"")</f>
        <v/>
      </c>
      <c r="Y207" s="12" t="n">
        <v>7.99000000000012</v>
      </c>
      <c r="Z207" s="12">
        <f>IFERROR(VLOOKUP(Y207,'CRUCE RIESGOS'!$C$9:$D$50,2,FALSE),"")</f>
        <v/>
      </c>
      <c r="AA207" s="12" t="n">
        <v>8.990000000000141</v>
      </c>
      <c r="AB207" s="12">
        <f>IFERROR(VLOOKUP(AA207,'CRUCE RIESGOS'!$C$9:$D$50,2,FALSE),"")</f>
        <v/>
      </c>
      <c r="AC207" s="12" t="n">
        <v>9.99000000000016</v>
      </c>
      <c r="AD207" s="12">
        <f>IFERROR(VLOOKUP(AC207,'CRUCE RIESGOS'!$C$9:$D$50,2,FALSE),"")</f>
        <v/>
      </c>
      <c r="AE207" s="12" t="n">
        <v>10.9900000000002</v>
      </c>
      <c r="AF207" s="12">
        <f>IFERROR(VLOOKUP(AE207,'CRUCE RIESGOS'!$C$9:$D$50,2,FALSE),"")</f>
        <v/>
      </c>
      <c r="AG207" s="12" t="n">
        <v>11.9900000000002</v>
      </c>
      <c r="AH207" s="12">
        <f>IFERROR(VLOOKUP(AG207,'CRUCE RIESGOS'!$C$9:$D$50,2,FALSE),"")</f>
        <v/>
      </c>
      <c r="AI207" s="12" t="n">
        <v>12.9900000000002</v>
      </c>
      <c r="AJ207" s="12">
        <f>IFERROR(VLOOKUP(AI207,'CRUCE RIESGOS'!$C$9:$D$50,2,FALSE),"")</f>
        <v/>
      </c>
      <c r="AK207" s="12" t="n">
        <v>13.9900000000002</v>
      </c>
      <c r="AL207" s="12">
        <f>IFERROR(VLOOKUP(AK207,'CRUCE RIESGOS'!$C$9:$D$50,2,FALSE),"")</f>
        <v/>
      </c>
      <c r="AM207" s="12" t="n">
        <v>14.9900000000003</v>
      </c>
      <c r="AN207" s="12">
        <f>IFERROR(VLOOKUP(AM207,'CRUCE RIESGOS'!$C$9:$D$50,2,FALSE),"")</f>
        <v/>
      </c>
      <c r="AO207" s="12" t="n">
        <v>15.9900000000003</v>
      </c>
      <c r="AP207" s="12">
        <f>IFERROR(VLOOKUP(AO207,'CRUCE RIESGOS'!$C$9:$D$50,2,FALSE),"")</f>
        <v/>
      </c>
      <c r="AQ207" s="12" t="n">
        <v>16.9900000000003</v>
      </c>
      <c r="AR207" s="12">
        <f>IFERROR(VLOOKUP(AQ207,'CRUCE RIESGOS'!$C$9:$D$50,2,FALSE),"")</f>
        <v/>
      </c>
      <c r="AS207" s="12" t="n">
        <v>17.9900000000003</v>
      </c>
      <c r="AT207" s="12">
        <f>IFERROR(VLOOKUP(AS207,'CRUCE RIESGOS'!$C$9:$D$50,2,FALSE),"")</f>
        <v/>
      </c>
      <c r="AU207" s="12" t="n">
        <v>18.9900000000003</v>
      </c>
      <c r="AV207" s="12">
        <f>IFERROR(VLOOKUP(AU207,'CRUCE RIESGOS'!$C$9:$D$50,2,FALSE),"")</f>
        <v/>
      </c>
      <c r="AW207" s="12" t="n">
        <v>19.9900000000004</v>
      </c>
      <c r="AX207" s="12">
        <f>IFERROR(VLOOKUP(AW207,'CRUCE RIESGOS'!$C$9:$D$50,2,FALSE),"")</f>
        <v/>
      </c>
      <c r="AY207" s="12" t="n">
        <v>20.9900000000004</v>
      </c>
      <c r="AZ207" s="12">
        <f>IFERROR(VLOOKUP(AY207,'CRUCE RIESGOS'!$C$9:$D$50,2,FALSE),"")</f>
        <v/>
      </c>
      <c r="BA207" s="12" t="n">
        <v>21.9900000000004</v>
      </c>
      <c r="BB207" s="12">
        <f>IFERROR(VLOOKUP(BA207,'CRUCE RIESGOS'!$C$9:$D$50,2,FALSE),"")</f>
        <v/>
      </c>
      <c r="BC207" s="12" t="n">
        <v>22.9900000000004</v>
      </c>
      <c r="BD207" s="12">
        <f>IFERROR(VLOOKUP(BC207,'CRUCE RIESGOS'!$C$9:$D$50,2,FALSE),"")</f>
        <v/>
      </c>
      <c r="BE207" s="12" t="n">
        <v>23.9900000000004</v>
      </c>
      <c r="BF207" s="12">
        <f>IFERROR(VLOOKUP(BE207,'CRUCE RIESGOS'!$C$9:$D$50,2,FALSE),"")</f>
        <v/>
      </c>
      <c r="BG207" s="12" t="n">
        <v>24.9900000000005</v>
      </c>
      <c r="BH207" s="12">
        <f>IFERROR(VLOOKUP(BG207,'CRUCE RIESGOS'!$C$9:$D$50,2,FALSE),"")</f>
        <v/>
      </c>
      <c r="BI207" s="12" t="n">
        <v>25.9900000000005</v>
      </c>
      <c r="BJ207" s="12">
        <f>IFERROR(VLOOKUP(BI207,'CRUCE RIESGOS'!$C$9:$D$50,2,FALSE),"")</f>
        <v/>
      </c>
    </row>
  </sheetData>
  <sheetProtection selectLockedCells="0" selectUnlockedCells="0" algorithmName="SHA-512" sheet="1" objects="1" insertRows="1" insertHyperlinks="1" autoFilter="1" scenarios="1" formatColumns="1" deleteColumns="1" insertColumns="1" pivotTables="1" deleteRows="1" formatCells="1" saltValue="52/3xdyglEurrZatlvgLoA==" formatRows="1" sort="1" spinCount="100000" hashValue="7izSQX3SNMEQGUZP/L3ul+AgdBu48wPMiqbaK3UPn8IyXLSRAJkwh3Zm+P5lGbeaKTLMxV+vEH/h6nQAYFSHyQ=="/>
  <mergeCells count="43">
    <mergeCell ref="C16:E16"/>
    <mergeCell ref="G12:H12"/>
    <mergeCell ref="H17:H19"/>
    <mergeCell ref="E8:E9"/>
    <mergeCell ref="I2:J2"/>
    <mergeCell ref="D1:H1"/>
    <mergeCell ref="G11:H11"/>
    <mergeCell ref="D3:H4"/>
    <mergeCell ref="I11:J11"/>
    <mergeCell ref="B23:J23"/>
    <mergeCell ref="B1:C4"/>
    <mergeCell ref="I8:J9"/>
    <mergeCell ref="B12:C12"/>
    <mergeCell ref="B11:C11"/>
    <mergeCell ref="F8:F9"/>
    <mergeCell ref="I16:J16"/>
    <mergeCell ref="D2:H2"/>
    <mergeCell ref="G10:H10"/>
    <mergeCell ref="C17:E17"/>
    <mergeCell ref="B14:C14"/>
    <mergeCell ref="G13:H13"/>
    <mergeCell ref="B8:C8"/>
    <mergeCell ref="I3:J3"/>
    <mergeCell ref="B13:C13"/>
    <mergeCell ref="I12:J12"/>
    <mergeCell ref="C19:E19"/>
    <mergeCell ref="G17:G19"/>
    <mergeCell ref="B10:C10"/>
    <mergeCell ref="C18:E18"/>
    <mergeCell ref="D8:D9"/>
    <mergeCell ref="G14:H14"/>
    <mergeCell ref="I14:J14"/>
    <mergeCell ref="B9:C9"/>
    <mergeCell ref="G8:H9"/>
    <mergeCell ref="C15:E15"/>
    <mergeCell ref="I1:J1"/>
    <mergeCell ref="I17:J19"/>
    <mergeCell ref="I4:J4"/>
    <mergeCell ref="I10:J10"/>
    <mergeCell ref="B6:J7"/>
    <mergeCell ref="G15:J15"/>
    <mergeCell ref="I13:J13"/>
    <mergeCell ref="B21:J21"/>
  </mergeCells>
  <conditionalFormatting sqref="I16">
    <cfRule type="cellIs" priority="5" operator="equal" dxfId="3">
      <formula>"ALTO"</formula>
    </cfRule>
    <cfRule type="cellIs" priority="6" operator="equal" dxfId="2">
      <formula>"EXTREMO"</formula>
    </cfRule>
    <cfRule type="cellIs" priority="7" operator="equal" dxfId="1">
      <formula>"MODERADO"</formula>
    </cfRule>
    <cfRule type="cellIs" priority="8" operator="equal" dxfId="0">
      <formula>"BAJO"</formula>
    </cfRule>
  </conditionalFormatting>
  <conditionalFormatting sqref="I17:J19">
    <cfRule type="cellIs" priority="1" operator="equal" dxfId="2">
      <formula>"EXTREMO"</formula>
    </cfRule>
    <cfRule type="cellIs" priority="2" operator="equal" dxfId="68">
      <formula>"ALTO"</formula>
    </cfRule>
    <cfRule type="cellIs" priority="3" operator="equal" dxfId="1">
      <formula>"MODERADO"</formula>
    </cfRule>
    <cfRule type="cellIs" priority="4" operator="equal" dxfId="0">
      <formula>"BAJO"</formula>
    </cfRule>
  </conditionalFormatting>
  <hyperlinks>
    <hyperlink ref="A6" location="'IDENTIFICACIÓN DOFA'!A1" display="REGRESAR"/>
  </hyperlinks>
  <pageMargins left="0.7" right="0.7" top="0.75" bottom="0.75" header="0.3" footer="0.3"/>
  <pageSetup orientation="portrait"/>
  <drawing xmlns:r="http://schemas.openxmlformats.org/officeDocument/2006/relationships" r:id="rId1"/>
</worksheet>
</file>

<file path=xl/worksheets/sheet16.xml><?xml version="1.0" encoding="utf-8"?>
<worksheet xmlns="http://schemas.openxmlformats.org/spreadsheetml/2006/main">
  <sheetPr codeName="Hoja5">
    <tabColor rgb="FFEDE395"/>
    <outlinePr summaryBelow="1" summaryRight="1"/>
    <pageSetUpPr/>
  </sheetPr>
  <dimension ref="A1:AV114"/>
  <sheetViews>
    <sheetView showGridLines="0" topLeftCell="D1" zoomScale="80" zoomScaleNormal="80" workbookViewId="0">
      <pane xSplit="2" ySplit="9" topLeftCell="F11" activePane="bottomRight" state="frozen"/>
      <selection pane="topRight" activeCell="F1" sqref="F1"/>
      <selection pane="bottomLeft" activeCell="D10" sqref="D10"/>
      <selection pane="bottomRight" activeCell="F11" sqref="F11"/>
    </sheetView>
  </sheetViews>
  <sheetFormatPr baseColWidth="10" defaultColWidth="11.42578125" defaultRowHeight="15"/>
  <cols>
    <col hidden="1" style="203" min="1" max="3"/>
    <col width="5.28515625" customWidth="1" style="204" min="4" max="4"/>
    <col width="56.7109375" customWidth="1" style="190" min="5" max="5"/>
    <col width="31.7109375" customWidth="1" style="190" min="6" max="6"/>
    <col width="44.140625" customWidth="1" style="205" min="7" max="7"/>
    <col width="22.5703125" customWidth="1" style="205" min="8" max="8"/>
    <col width="20.28515625" customWidth="1" style="205" min="9" max="9"/>
    <col width="14.42578125" customWidth="1" style="205" min="10" max="10"/>
    <col width="15.7109375" customWidth="1" style="205" min="11" max="11"/>
    <col width="44.140625" customWidth="1" style="190" min="12" max="12"/>
    <col width="38.42578125" customWidth="1" style="190" min="13" max="13"/>
    <col width="21.42578125" customWidth="1" style="191" min="14" max="14"/>
    <col width="25" customWidth="1" style="191" min="15" max="15"/>
    <col width="27.42578125" customWidth="1" style="191" min="16" max="16"/>
    <col width="22.7109375" customWidth="1" style="204" min="17" max="17"/>
    <col width="25" customWidth="1" style="206" min="18" max="18"/>
    <col width="20.42578125" customWidth="1" style="206" min="19" max="19"/>
    <col width="17.7109375" customWidth="1" style="206" min="20" max="20"/>
    <col hidden="1" width="21.140625" customWidth="1" style="206" min="21" max="21"/>
    <col hidden="1" width="41.7109375" customWidth="1" style="203" min="22" max="22"/>
    <col hidden="1" width="21.140625" customWidth="1" style="203" min="23" max="23"/>
    <col hidden="1" width="41.7109375" customWidth="1" style="203" min="24" max="24"/>
    <col hidden="1" width="30.140625" customWidth="1" style="203" min="25" max="25"/>
    <col hidden="1" width="41.7109375" customWidth="1" style="203" min="26" max="26"/>
    <col width="20.28515625" customWidth="1" style="203" min="27" max="27"/>
    <col width="30.85546875" customWidth="1" style="203" min="28" max="28"/>
    <col width="20" customWidth="1" style="203" min="29" max="29"/>
    <col width="34.140625" customWidth="1" style="203" min="30" max="30"/>
    <col width="26.5703125" customWidth="1" style="203" min="31" max="31"/>
    <col width="53.85546875" customWidth="1" style="203" min="32" max="32"/>
    <col width="21.7109375" customWidth="1" style="203" min="33" max="33"/>
    <col width="17.85546875" customWidth="1" style="203" min="34" max="34"/>
    <col width="22" customWidth="1" style="203" min="35" max="35"/>
    <col width="17.5703125" customWidth="1" style="203" min="36" max="36"/>
    <col width="17.7109375" customWidth="1" style="206" min="37" max="37"/>
    <col width="34.85546875" customWidth="1" style="207" min="38" max="38"/>
    <col width="17.7109375" customWidth="1" style="206" min="39" max="39"/>
    <col width="34.85546875" customWidth="1" style="207" min="40" max="40"/>
    <col width="17.7109375" customWidth="1" style="206" min="41" max="41"/>
    <col width="34.85546875" customWidth="1" style="207" min="42" max="44"/>
    <col width="17.7109375" customWidth="1" style="206" min="45" max="45"/>
    <col width="48" customWidth="1" style="207" min="46" max="46"/>
    <col width="11.42578125" customWidth="1" style="203" min="47" max="16384"/>
  </cols>
  <sheetData>
    <row r="1" ht="23.25" customFormat="1" customHeight="1" s="146">
      <c r="A1" s="2" t="n"/>
      <c r="B1" s="450" t="n"/>
      <c r="C1" s="187" t="n"/>
      <c r="D1" s="472" t="inlineStr">
        <is>
          <t xml:space="preserve"> </t>
        </is>
      </c>
      <c r="E1" s="742" t="n"/>
      <c r="F1" s="463" t="inlineStr">
        <is>
          <t>MACROPROCESO ESTRATÉGICO</t>
        </is>
      </c>
      <c r="G1" s="743" t="n"/>
      <c r="H1" s="743" t="n"/>
      <c r="I1" s="743" t="n"/>
      <c r="J1" s="743" t="n"/>
      <c r="K1" s="743" t="n"/>
      <c r="L1" s="743" t="n"/>
      <c r="M1" s="743" t="n"/>
      <c r="N1" s="743" t="n"/>
      <c r="O1" s="743" t="n"/>
      <c r="P1" s="743" t="n"/>
      <c r="Q1" s="743" t="n"/>
      <c r="R1" s="743" t="n"/>
      <c r="S1" s="743" t="n"/>
      <c r="T1" s="743" t="n"/>
      <c r="U1" s="743" t="n"/>
      <c r="V1" s="743" t="n"/>
      <c r="W1" s="743" t="n"/>
      <c r="X1" s="743" t="n"/>
      <c r="Y1" s="743" t="n"/>
      <c r="Z1" s="743" t="n"/>
      <c r="AA1" s="743" t="n"/>
      <c r="AB1" s="743" t="n"/>
      <c r="AC1" s="743" t="n"/>
      <c r="AD1" s="743" t="n"/>
      <c r="AE1" s="743" t="n"/>
      <c r="AF1" s="743" t="n"/>
      <c r="AG1" s="743" t="n"/>
      <c r="AH1" s="743" t="n"/>
      <c r="AI1" s="743" t="n"/>
      <c r="AJ1" s="743" t="n"/>
      <c r="AK1" s="743" t="n"/>
      <c r="AL1" s="743" t="n"/>
      <c r="AM1" s="743" t="n"/>
      <c r="AN1" s="743" t="n"/>
      <c r="AO1" s="743" t="n"/>
      <c r="AP1" s="744" t="n"/>
      <c r="AQ1" s="463" t="n"/>
      <c r="AR1" s="463" t="n"/>
      <c r="AS1" s="463" t="inlineStr">
        <is>
          <t>CÓDIGO: ESGr028</t>
        </is>
      </c>
      <c r="AT1" s="744" t="n"/>
      <c r="AU1" s="147" t="n"/>
      <c r="AV1" s="147" t="n"/>
    </row>
    <row r="2" ht="21.75" customFormat="1" customHeight="1" s="146">
      <c r="A2" s="2" t="n"/>
      <c r="B2" s="776" t="n"/>
      <c r="C2" s="187" t="n"/>
      <c r="E2" s="746" t="n"/>
      <c r="F2" s="463" t="inlineStr">
        <is>
          <t>PROCESO GESTIÓN SISTEMAS INTEGRADOS - CALIDAD</t>
        </is>
      </c>
      <c r="G2" s="743" t="n"/>
      <c r="H2" s="743" t="n"/>
      <c r="I2" s="743" t="n"/>
      <c r="J2" s="743" t="n"/>
      <c r="K2" s="743" t="n"/>
      <c r="L2" s="743" t="n"/>
      <c r="M2" s="743" t="n"/>
      <c r="N2" s="743" t="n"/>
      <c r="O2" s="743" t="n"/>
      <c r="P2" s="743" t="n"/>
      <c r="Q2" s="743" t="n"/>
      <c r="R2" s="743" t="n"/>
      <c r="S2" s="743" t="n"/>
      <c r="T2" s="743" t="n"/>
      <c r="U2" s="743" t="n"/>
      <c r="V2" s="743" t="n"/>
      <c r="W2" s="743" t="n"/>
      <c r="X2" s="743" t="n"/>
      <c r="Y2" s="743" t="n"/>
      <c r="Z2" s="743" t="n"/>
      <c r="AA2" s="743" t="n"/>
      <c r="AB2" s="743" t="n"/>
      <c r="AC2" s="743" t="n"/>
      <c r="AD2" s="743" t="n"/>
      <c r="AE2" s="743" t="n"/>
      <c r="AF2" s="743" t="n"/>
      <c r="AG2" s="743" t="n"/>
      <c r="AH2" s="743" t="n"/>
      <c r="AI2" s="743" t="n"/>
      <c r="AJ2" s="743" t="n"/>
      <c r="AK2" s="743" t="n"/>
      <c r="AL2" s="743" t="n"/>
      <c r="AM2" s="743" t="n"/>
      <c r="AN2" s="743" t="n"/>
      <c r="AO2" s="743" t="n"/>
      <c r="AP2" s="744" t="n"/>
      <c r="AQ2" s="463" t="n"/>
      <c r="AR2" s="463" t="n"/>
      <c r="AS2" s="463" t="inlineStr">
        <is>
          <t>VERSIÓN: 18</t>
        </is>
      </c>
      <c r="AT2" s="744" t="n"/>
      <c r="AU2" s="147" t="n"/>
      <c r="AV2" s="147" t="n"/>
    </row>
    <row r="3" ht="15" customFormat="1" customHeight="1" s="146">
      <c r="A3" s="2" t="n"/>
      <c r="B3" s="776" t="n"/>
      <c r="C3" s="188" t="n"/>
      <c r="E3" s="746" t="n"/>
      <c r="F3" s="463" t="inlineStr">
        <is>
          <t>GESTIÓN DEL RIESGO Y LAS OPORTUNIDADES</t>
        </is>
      </c>
      <c r="G3" s="747" t="n"/>
      <c r="H3" s="747" t="n"/>
      <c r="I3" s="747" t="n"/>
      <c r="J3" s="747" t="n"/>
      <c r="K3" s="747" t="n"/>
      <c r="L3" s="747" t="n"/>
      <c r="M3" s="747" t="n"/>
      <c r="N3" s="747" t="n"/>
      <c r="O3" s="747" t="n"/>
      <c r="P3" s="747" t="n"/>
      <c r="Q3" s="747" t="n"/>
      <c r="R3" s="747" t="n"/>
      <c r="S3" s="747" t="n"/>
      <c r="T3" s="747" t="n"/>
      <c r="U3" s="747" t="n"/>
      <c r="V3" s="747" t="n"/>
      <c r="W3" s="747" t="n"/>
      <c r="X3" s="747" t="n"/>
      <c r="Y3" s="747" t="n"/>
      <c r="Z3" s="747" t="n"/>
      <c r="AA3" s="747" t="n"/>
      <c r="AB3" s="747" t="n"/>
      <c r="AC3" s="747" t="n"/>
      <c r="AD3" s="747" t="n"/>
      <c r="AE3" s="747" t="n"/>
      <c r="AF3" s="747" t="n"/>
      <c r="AG3" s="747" t="n"/>
      <c r="AH3" s="747" t="n"/>
      <c r="AI3" s="747" t="n"/>
      <c r="AJ3" s="747" t="n"/>
      <c r="AK3" s="747" t="n"/>
      <c r="AL3" s="747" t="n"/>
      <c r="AM3" s="747" t="n"/>
      <c r="AN3" s="747" t="n"/>
      <c r="AO3" s="747" t="n"/>
      <c r="AP3" s="742" t="n"/>
      <c r="AQ3" s="463" t="n"/>
      <c r="AR3" s="463" t="n"/>
      <c r="AS3" s="463" t="inlineStr">
        <is>
          <t>VIGENCIA: 2025-04-11</t>
        </is>
      </c>
      <c r="AT3" s="744" t="n"/>
      <c r="AU3" s="147" t="n"/>
      <c r="AV3" s="147" t="n"/>
    </row>
    <row r="4" ht="12.75" customFormat="1" customHeight="1" s="146">
      <c r="A4" s="2" t="n"/>
      <c r="B4" s="775" t="n"/>
      <c r="C4" s="189" t="n"/>
      <c r="D4" s="750" t="n"/>
      <c r="E4" s="749" t="n"/>
      <c r="F4" s="748" t="n"/>
      <c r="G4" s="750" t="n"/>
      <c r="H4" s="750" t="n"/>
      <c r="I4" s="750" t="n"/>
      <c r="J4" s="750" t="n"/>
      <c r="K4" s="750" t="n"/>
      <c r="L4" s="750" t="n"/>
      <c r="M4" s="750" t="n"/>
      <c r="N4" s="750" t="n"/>
      <c r="O4" s="750" t="n"/>
      <c r="P4" s="750" t="n"/>
      <c r="Q4" s="750" t="n"/>
      <c r="R4" s="750" t="n"/>
      <c r="S4" s="750" t="n"/>
      <c r="T4" s="750" t="n"/>
      <c r="U4" s="750" t="n"/>
      <c r="V4" s="750" t="n"/>
      <c r="W4" s="750" t="n"/>
      <c r="X4" s="750" t="n"/>
      <c r="Y4" s="750" t="n"/>
      <c r="Z4" s="750" t="n"/>
      <c r="AA4" s="750" t="n"/>
      <c r="AB4" s="750" t="n"/>
      <c r="AC4" s="750" t="n"/>
      <c r="AD4" s="750" t="n"/>
      <c r="AE4" s="750" t="n"/>
      <c r="AF4" s="750" t="n"/>
      <c r="AG4" s="750" t="n"/>
      <c r="AH4" s="750" t="n"/>
      <c r="AI4" s="750" t="n"/>
      <c r="AJ4" s="750" t="n"/>
      <c r="AK4" s="750" t="n"/>
      <c r="AL4" s="750" t="n"/>
      <c r="AM4" s="750" t="n"/>
      <c r="AN4" s="750" t="n"/>
      <c r="AO4" s="750" t="n"/>
      <c r="AP4" s="749" t="n"/>
      <c r="AQ4" s="463" t="n"/>
      <c r="AR4" s="463" t="n"/>
      <c r="AS4" s="463" t="inlineStr">
        <is>
          <t>PÁGINA: 9 de 11</t>
        </is>
      </c>
      <c r="AT4" s="744" t="n"/>
      <c r="AU4" s="147" t="n"/>
      <c r="AV4" s="147" t="n"/>
    </row>
    <row r="5">
      <c r="D5" s="34" t="n"/>
      <c r="E5" s="238" t="inlineStr">
        <is>
          <t>REGRESAR</t>
        </is>
      </c>
      <c r="F5" s="202" t="n"/>
      <c r="G5" s="32" t="n"/>
      <c r="H5" s="32" t="n"/>
      <c r="I5" s="32" t="n"/>
      <c r="J5" s="32" t="n"/>
      <c r="K5" s="32" t="n"/>
      <c r="L5" s="202" t="n"/>
      <c r="M5" s="202" t="n"/>
      <c r="N5" s="117" t="n"/>
      <c r="O5" s="117" t="n"/>
      <c r="P5" s="117" t="n"/>
      <c r="Q5" s="34" t="n"/>
      <c r="R5" s="239" t="n"/>
      <c r="S5" s="239" t="n"/>
      <c r="T5" s="239" t="n"/>
      <c r="U5" s="239" t="n"/>
      <c r="V5" s="240" t="n"/>
      <c r="W5" s="240" t="n"/>
      <c r="X5" s="240" t="n"/>
      <c r="Y5" s="240" t="n"/>
      <c r="Z5" s="240" t="n"/>
      <c r="AA5" s="240" t="n"/>
      <c r="AB5" s="240" t="n"/>
      <c r="AC5" s="240" t="n"/>
      <c r="AD5" s="240" t="n"/>
      <c r="AE5" s="240" t="n"/>
      <c r="AF5" s="240" t="n"/>
      <c r="AG5" s="240" t="n"/>
      <c r="AH5" s="240" t="n"/>
      <c r="AI5" s="240" t="n"/>
      <c r="AJ5" s="240" t="n"/>
      <c r="AK5" s="239" t="n"/>
      <c r="AL5" s="241" t="n"/>
      <c r="AM5" s="239" t="n"/>
      <c r="AN5" s="241" t="n"/>
      <c r="AO5" s="239" t="n"/>
      <c r="AP5" s="241" t="n"/>
      <c r="AQ5" s="241" t="n"/>
      <c r="AR5" s="241" t="n"/>
      <c r="AS5" s="239" t="n"/>
      <c r="AT5" s="241" t="n"/>
    </row>
    <row r="6">
      <c r="D6" s="34" t="n"/>
      <c r="E6" s="202" t="n"/>
      <c r="F6" s="202" t="n"/>
      <c r="G6" s="32" t="n"/>
      <c r="H6" s="32" t="n"/>
      <c r="I6" s="32" t="n"/>
      <c r="J6" s="32" t="n"/>
      <c r="K6" s="32" t="n"/>
      <c r="L6" s="202" t="n"/>
      <c r="M6" s="202" t="n"/>
      <c r="N6" s="117" t="n"/>
      <c r="O6" s="117" t="n"/>
      <c r="P6" s="117" t="n"/>
      <c r="Q6" s="34" t="n"/>
      <c r="R6" s="239" t="n"/>
      <c r="S6" s="239" t="n"/>
      <c r="T6" s="239" t="n"/>
      <c r="U6" s="239" t="n"/>
      <c r="V6" s="240" t="n"/>
      <c r="W6" s="240" t="n"/>
      <c r="X6" s="240" t="n"/>
      <c r="Y6" s="240" t="n"/>
      <c r="Z6" s="240" t="n"/>
      <c r="AA6" s="240" t="n"/>
      <c r="AB6" s="240" t="n"/>
      <c r="AC6" s="240" t="n"/>
      <c r="AD6" s="240" t="n"/>
      <c r="AE6" s="240" t="n"/>
      <c r="AF6" s="240" t="n"/>
      <c r="AG6" s="240" t="n"/>
      <c r="AH6" s="240" t="n"/>
      <c r="AI6" s="240" t="n"/>
      <c r="AJ6" s="240" t="n"/>
      <c r="AK6" s="239" t="n"/>
      <c r="AL6" s="241" t="n"/>
      <c r="AM6" s="239" t="n"/>
      <c r="AN6" s="241" t="n"/>
      <c r="AO6" s="239" t="n"/>
      <c r="AP6" s="241" t="n"/>
      <c r="AQ6" s="241" t="n"/>
      <c r="AR6" s="241" t="n"/>
      <c r="AS6" s="239" t="n"/>
      <c r="AT6" s="241" t="n"/>
    </row>
    <row r="7">
      <c r="D7" s="34" t="n"/>
      <c r="E7" s="202" t="n"/>
      <c r="F7" s="202" t="n"/>
      <c r="G7" s="32" t="n"/>
      <c r="H7" s="32" t="n"/>
      <c r="I7" s="32" t="n"/>
      <c r="J7" s="32" t="n"/>
      <c r="K7" s="32" t="n"/>
      <c r="L7" s="202" t="n"/>
      <c r="M7" s="202" t="n"/>
      <c r="N7" s="117" t="n"/>
      <c r="O7" s="117" t="n"/>
      <c r="P7" s="117" t="n"/>
      <c r="Q7" s="34" t="n"/>
      <c r="R7" s="239" t="n"/>
      <c r="S7" s="239" t="n"/>
      <c r="T7" s="239" t="n"/>
      <c r="U7" s="239" t="n"/>
      <c r="V7" s="240" t="n"/>
      <c r="W7" s="240" t="n"/>
      <c r="X7" s="240" t="n"/>
      <c r="Y7" s="240" t="n"/>
      <c r="Z7" s="240" t="n"/>
      <c r="AA7" s="240" t="n"/>
      <c r="AB7" s="240" t="n"/>
      <c r="AC7" s="240" t="n"/>
      <c r="AD7" s="240" t="n"/>
      <c r="AE7" s="240" t="n"/>
      <c r="AF7" s="240" t="n"/>
      <c r="AG7" s="240" t="n"/>
      <c r="AH7" s="240" t="n"/>
      <c r="AI7" s="240" t="n"/>
      <c r="AJ7" s="240" t="n"/>
      <c r="AK7" s="239" t="n"/>
      <c r="AL7" s="241" t="n"/>
      <c r="AM7" s="239" t="n"/>
      <c r="AN7" s="241" t="n"/>
      <c r="AO7" s="239" t="n"/>
      <c r="AP7" s="241" t="n"/>
      <c r="AQ7" s="241" t="n"/>
      <c r="AR7" s="241" t="n"/>
      <c r="AS7" s="239" t="n"/>
      <c r="AT7" s="241" t="n"/>
    </row>
    <row r="8" ht="32.25" customHeight="1">
      <c r="A8" s="208" t="n"/>
      <c r="B8" s="208" t="n"/>
      <c r="C8" s="208" t="n"/>
      <c r="D8" s="638" t="inlineStr">
        <is>
          <t>IDENTIFICACIÓN DE LAS OPORTUNIDADES</t>
        </is>
      </c>
      <c r="E8" s="770" t="n"/>
      <c r="F8" s="770" t="n"/>
      <c r="G8" s="791" t="n"/>
      <c r="H8" s="638" t="inlineStr">
        <is>
          <t>VALORACIÓN DE LA OPORTUNIDAD INHERENTE</t>
        </is>
      </c>
      <c r="I8" s="770" t="n"/>
      <c r="J8" s="770" t="n"/>
      <c r="K8" s="770" t="n"/>
      <c r="L8" s="770" t="n"/>
      <c r="M8" s="791" t="n"/>
      <c r="N8" s="724" t="inlineStr">
        <is>
          <t>VALORACIÓN DE CONTROLES</t>
        </is>
      </c>
      <c r="O8" s="770" t="n"/>
      <c r="P8" s="770" t="n"/>
      <c r="Q8" s="770" t="n"/>
      <c r="R8" s="770" t="n"/>
      <c r="S8" s="770" t="n"/>
      <c r="T8" s="770" t="n"/>
      <c r="U8" s="770" t="n"/>
      <c r="V8" s="770" t="n"/>
      <c r="W8" s="770" t="n"/>
      <c r="X8" s="770" t="n"/>
      <c r="Y8" s="770" t="n"/>
      <c r="Z8" s="770" t="n"/>
      <c r="AA8" s="770" t="n"/>
      <c r="AB8" s="770" t="n"/>
      <c r="AC8" s="770" t="n"/>
      <c r="AD8" s="791" t="n"/>
      <c r="AE8" s="725" t="n"/>
      <c r="AF8" s="725" t="n"/>
      <c r="AG8" s="724" t="inlineStr">
        <is>
          <t>VALORACIÓN DE LA OPORTUNIDAD RESIDUAL</t>
        </is>
      </c>
      <c r="AH8" s="770" t="n"/>
      <c r="AI8" s="770" t="n"/>
      <c r="AJ8" s="791" t="n"/>
      <c r="AK8" s="723" t="inlineStr">
        <is>
          <t>CONCLUSIONES DEL SEGUIMIENTO (DILIGENCIADO POR LA OFICINA DE CONTROL INTERNO)</t>
        </is>
      </c>
      <c r="AL8" s="770" t="n"/>
      <c r="AM8" s="770" t="n"/>
      <c r="AN8" s="770" t="n"/>
      <c r="AO8" s="770" t="n"/>
      <c r="AP8" s="770" t="n"/>
      <c r="AQ8" s="770" t="n"/>
      <c r="AR8" s="770" t="n"/>
      <c r="AS8" s="770" t="n"/>
      <c r="AT8" s="791" t="n"/>
    </row>
    <row r="9" ht="48" customFormat="1" customHeight="1" s="210">
      <c r="A9" s="209" t="inlineStr">
        <is>
          <t>CUADRANTE</t>
        </is>
      </c>
      <c r="B9" s="209" t="inlineStr">
        <is>
          <t>DECIMAL</t>
        </is>
      </c>
      <c r="C9" s="209" t="inlineStr">
        <is>
          <t>SUMA</t>
        </is>
      </c>
      <c r="D9" s="192" t="inlineStr">
        <is>
          <t>ID</t>
        </is>
      </c>
      <c r="E9" s="193" t="inlineStr">
        <is>
          <t>CAUSAS (FACTORES DOFA)</t>
        </is>
      </c>
      <c r="F9" s="193" t="inlineStr">
        <is>
          <t>CONSECUENCIA (OPORTUNIDADES)</t>
        </is>
      </c>
      <c r="G9" s="192" t="inlineStr">
        <is>
          <t>CLASIFICACIÓN</t>
        </is>
      </c>
      <c r="H9" s="192" t="inlineStr">
        <is>
          <t>PROBABILIDAD DE OCURRENCIA</t>
        </is>
      </c>
      <c r="I9" s="192" t="inlineStr">
        <is>
          <t>MAGNITUD DEL IMPACTO</t>
        </is>
      </c>
      <c r="J9" s="192" t="inlineStr">
        <is>
          <t xml:space="preserve">VALORACIÓN </t>
        </is>
      </c>
      <c r="K9" s="192" t="inlineStr">
        <is>
          <t>NIVEL</t>
        </is>
      </c>
      <c r="L9" s="193" t="inlineStr">
        <is>
          <t>CONTROLES APLICABLES</t>
        </is>
      </c>
      <c r="M9" s="193" t="inlineStr">
        <is>
          <t>ENTREGABLES</t>
        </is>
      </c>
      <c r="N9" s="194" t="inlineStr">
        <is>
          <t>AFECTACIÓN DEL CONTROL</t>
        </is>
      </c>
      <c r="O9" s="194" t="inlineStr">
        <is>
          <t>HERRAMIENTA PARA EJERCER CONTROL</t>
        </is>
      </c>
      <c r="P9" s="194" t="inlineStr">
        <is>
          <t>DOCUMENTACIÓN EN EL MANEJO DE LA HERRAMIENTA</t>
        </is>
      </c>
      <c r="Q9" s="194" t="inlineStr">
        <is>
          <t>LA HERRAMIENTA DEMUESTRA SER EFECTIVA</t>
        </is>
      </c>
      <c r="R9" s="194" t="inlineStr">
        <is>
          <t>RESPONSABLE DEL CONTROL Y SEGUIMIENTO</t>
        </is>
      </c>
      <c r="S9" s="194" t="inlineStr">
        <is>
          <t>FRECUENCIA ADECUADA DEL CONTROL</t>
        </is>
      </c>
      <c r="T9" s="194" t="inlineStr">
        <is>
          <t>SUMATORIA</t>
        </is>
      </c>
      <c r="U9" s="194" t="inlineStr">
        <is>
          <t>FECHA DE LA VALORACIÓN</t>
        </is>
      </c>
      <c r="V9" s="194" t="inlineStr">
        <is>
          <t>JUSTIFICACIÓN DE LA VALORACIÓN</t>
        </is>
      </c>
      <c r="W9" s="194" t="inlineStr">
        <is>
          <t>FECHA DE LA VALORACIÓN</t>
        </is>
      </c>
      <c r="X9" s="194" t="inlineStr">
        <is>
          <t>JUSTIFICACIÓN DE LA VALORACIÓN</t>
        </is>
      </c>
      <c r="Y9" s="194" t="inlineStr">
        <is>
          <t>FECHA DE LA VALORACIÓN</t>
        </is>
      </c>
      <c r="Z9" s="194" t="inlineStr">
        <is>
          <t>JUSTIFICACIÓN DE LA VALORACIÓN</t>
        </is>
      </c>
      <c r="AA9" s="194" t="inlineStr">
        <is>
          <t>FECHA DE LA VALORACIÓN</t>
        </is>
      </c>
      <c r="AB9" s="194" t="inlineStr">
        <is>
          <t>JUSTIFICACIÓN DE LA VALORACIÓN</t>
        </is>
      </c>
      <c r="AC9" s="194" t="inlineStr">
        <is>
          <t>FECHA DE LA VALORACIÓN</t>
        </is>
      </c>
      <c r="AD9" s="194" t="inlineStr">
        <is>
          <t>JUSTIFICACIÓN DE LA VALORACIÓN</t>
        </is>
      </c>
      <c r="AE9" s="194" t="inlineStr">
        <is>
          <t>FECHA DE LA VALORACIÓN</t>
        </is>
      </c>
      <c r="AF9" s="194" t="inlineStr">
        <is>
          <t>JUSTIFICACIÓN DE LA VALORACIÓN</t>
        </is>
      </c>
      <c r="AG9" s="194" t="inlineStr">
        <is>
          <t>PROBABILIDAD DE OCURRENCIA</t>
        </is>
      </c>
      <c r="AH9" s="194" t="inlineStr">
        <is>
          <t>MAGNITUD DEL IMPACTO</t>
        </is>
      </c>
      <c r="AI9" s="194" t="inlineStr">
        <is>
          <t xml:space="preserve">VALORACIÓN </t>
        </is>
      </c>
      <c r="AJ9" s="194" t="inlineStr">
        <is>
          <t>NIVEL</t>
        </is>
      </c>
      <c r="AK9" s="195" t="inlineStr">
        <is>
          <t>FECHA DE SEGUIMIENTO</t>
        </is>
      </c>
      <c r="AL9" s="195" t="inlineStr">
        <is>
          <t>OBSERVACIONES Y RECOMENDACIONES</t>
        </is>
      </c>
      <c r="AM9" s="195" t="inlineStr">
        <is>
          <t>FECHA DE SEGUIMIENTO</t>
        </is>
      </c>
      <c r="AN9" s="195" t="inlineStr">
        <is>
          <t>OBSERVACIONES Y RECOMENDACIONES</t>
        </is>
      </c>
      <c r="AO9" s="195" t="inlineStr">
        <is>
          <t>FECHA DE SEGUIMIENTO</t>
        </is>
      </c>
      <c r="AP9" s="195" t="inlineStr">
        <is>
          <t>OBSERVACIONES Y RECOMENDACIONES</t>
        </is>
      </c>
      <c r="AQ9" s="195" t="inlineStr">
        <is>
          <t>FECHA DE SEGUIMIENTO</t>
        </is>
      </c>
      <c r="AR9" s="195" t="inlineStr">
        <is>
          <t>OBSERVACIONES Y RECOMENDACIONES</t>
        </is>
      </c>
      <c r="AS9" s="195" t="inlineStr">
        <is>
          <t>FECHA DE SEGUIMIENTO</t>
        </is>
      </c>
      <c r="AT9" s="195" t="inlineStr">
        <is>
          <t>OBSERVACIONES Y RECOMENDACIONES</t>
        </is>
      </c>
    </row>
    <row r="10" ht="254.25" customHeight="1">
      <c r="A10" s="208">
        <f>IF(AND(AG10=1,AH10=1),1,IF(AND(AG10=1,AH10=2),2,IF(AND(AG10=1,AH10=3),3,IF(AND(AG10=1,AH10=4),4,IF(AND(AG10=1,AH10=5),5,IF(AND(AG10=2,AH10=1),6,IF(AND(AG10=2,AH10=2),7,IF(AND(AG10=2,AH10=3),8,IF(AND(AG10=2,AH10=4),9,IF(AND(AG10=2,AH10=5),10,IF(AND(AG10=3,AH10=1),11,IF(AND(AG10=3,AH10=2),12,IF(AND(AG10=3,AH10=3),13,IF(AND(AG10=3,AH10=4),14,IF(AND(AG10=3,AH10=5),15,IF(AND(AG10=4,AH10=1),16,IF(AND(AG10=4,AH10=2),17,IF(AND(AG10=4,AH10=3),18,IF(AND(AG10=4,AH10=4),19,IF(AND(AG10=4,AH10=5),20,IF(AND(AG10=5,AH10=1),21,IF(AND(AG10=5,AH10=2),22,IF(AND(AG10=5,AH10=3),23,IF(AND(AG10=5,AH10=4),24,IF(AND(AG10=5,AH10=5),25,"")))))))))))))))))))))))))</f>
        <v/>
      </c>
      <c r="B10" s="208">
        <f>IF(A10="","",1/100)</f>
        <v/>
      </c>
      <c r="C10" s="208">
        <f>IFERROR(A10+B10,"")</f>
        <v/>
      </c>
      <c r="D10" s="201" t="n">
        <v>4</v>
      </c>
      <c r="E10" s="581" t="inlineStr">
        <is>
          <t>O1. Accesibilidad a capacitaciones con Entes Externos.
O2. Fortalecimiento de los canales de comunicación con los Proveedores
O6. La normatividad legal, reglamentación interna y los tiempos de aplicación en la contratación son conocidos y ejecutados por la Institución.</t>
        </is>
      </c>
      <c r="F10" s="141" t="inlineStr">
        <is>
          <t>Implementar programas de socializaciones de acuerdo a las necesidades del Proceso</t>
        </is>
      </c>
      <c r="G10" s="581" t="inlineStr">
        <is>
          <t>Oportunidad Operativa: Comprenden oportunidades  provenientes del funcionamiento y operatividad de los sistemas de información institucional, de la definición de los procesos, de la estructura de la entidad, de la articulación entre dependencias.</t>
        </is>
      </c>
      <c r="H10" s="597" t="n">
        <v>3</v>
      </c>
      <c r="I10" s="597" t="n">
        <v>5</v>
      </c>
      <c r="J10" s="597" t="n">
        <v>15</v>
      </c>
      <c r="K10" s="211" t="inlineStr">
        <is>
          <t>FAVORABLE</t>
        </is>
      </c>
      <c r="L10" s="141" t="inlineStr">
        <is>
          <t xml:space="preserve">Incentivar la participación por parte del equipo de trabajo, en las socializaciones vía streaming u otra modalidad, ofrecidas por entidades externas sobre temas de interés contractual y establecer mejoras internas </t>
        </is>
      </c>
      <c r="M10" s="141" t="inlineStr">
        <is>
          <t>Correo electrónico convocando a capacitación y correo socializando mejoras
Listas de Asistencia
Evidencia de aprobación de las socializaciones.</t>
        </is>
      </c>
      <c r="N10" s="597" t="inlineStr">
        <is>
          <t>PROBABILIDAD</t>
        </is>
      </c>
      <c r="O10" s="597" t="n">
        <v>15</v>
      </c>
      <c r="P10" s="597" t="n">
        <v>0</v>
      </c>
      <c r="Q10" s="597" t="n">
        <v>30</v>
      </c>
      <c r="R10" s="597" t="n">
        <v>15</v>
      </c>
      <c r="S10" s="597" t="n">
        <v>25</v>
      </c>
      <c r="T10" s="597" t="n">
        <v>85</v>
      </c>
      <c r="U10" s="577" t="n">
        <v>44498</v>
      </c>
      <c r="V10" s="581" t="inlineStr">
        <is>
          <t>Se ha evidenciado que algunos funcionarios toman cursos e-learning con entidades nacionales o extranjeras que fortalecen sus conocimientos</t>
        </is>
      </c>
      <c r="W10" s="597" t="n"/>
      <c r="X10" s="597" t="n"/>
      <c r="Y10" s="577" t="n">
        <v>44896</v>
      </c>
      <c r="Z10" s="597" t="inlineStr">
        <is>
          <t>En el primer semestre se obtuvo la capacitación con el SECOP sobre Contratación Estatal.
A nivel interno la Dirección de Jurídica y la Oficina de Compras realizaron la socialización sobre Contratación.</t>
        </is>
      </c>
      <c r="AA10" s="577" t="n">
        <v>45064</v>
      </c>
      <c r="AB10" s="597" t="inlineStr">
        <is>
          <t xml:space="preserve">Desde la Dirección de Bienes y Servicios se confirma seguir con  las socializaciones  necesarias, que requiera el proceso, teniendo en cuenta las mejoras que se realicen a las actividades de las oficinas adcritas al Proceso.  </t>
        </is>
      </c>
      <c r="AC10" s="577" t="n">
        <v>45531</v>
      </c>
      <c r="AD10" s="597" t="inlineStr">
        <is>
          <t>Las areas de la  Dirección de Bienes y Servicios continuamente esta realizando ajustes de sus procedimientos y documentos, asimismo se brinda la respectiva socializacion de los ajustes documentales  y de los ajustes que se realizan en la plataforma gestasoft como en la a herramienta integradoc.</t>
        </is>
      </c>
      <c r="AE10" s="577" t="n">
        <v>45726</v>
      </c>
      <c r="AF10" s="218" t="inlineStr">
        <is>
          <t>Con el propósito de garantizar el conocimiento adecuado del equipo de trabajo y mejorar la eficiencia en los procesos, la Oficina de Compras ha desarrollado diversas actividades de formación y actualización, entre las cuales se destacan:
- Capacitación "Colombia Compra Eficiente" – Junio 2024.
- Envío de correo informativo sobre la actualización de la herramienta Integradoc – Febrero 2025.
- Capacitación al personal de la Oficina de Compras en "Procesos de Contratación en Línea con el Estado Colombiano".
- Compartición de documentos guía para la proyección del oficio "Precio de Mercado" – Junio 2024.
Estas acciones han permitido fortalecer las competencias del equipo, mejorar la gestión contractual y optimizar el uso de herramientas tecnológicas clave para los procesos de adquisición.</t>
        </is>
      </c>
      <c r="AG10" s="597">
        <f>IF(J10="","",IF(OR(N10="",N10="IMPACTO"),H10,IF(T10&lt;=50,H10,IF(AND(T10&lt;=75,H10&lt;5),H10+1,IF(AND(T10&lt;=75,H10=5),H10,IF(AND(T10&lt;=100,H10&lt;4),H10+2,IF(AND(T10&lt;=100,H10=4),H10+1,IF(AND(T10&lt;=100,H10=5),H10,""))))))))</f>
        <v/>
      </c>
      <c r="AH10" s="609">
        <f>IF(J10="","",IF(OR(N10="",N10="PROBABILIDAD"),I10,IF(T10&lt;=50,I10,IF(AND(T10&lt;=75,I10&lt;5),I10+1,IF(AND(T10&lt;=75,I10=5),I10,IF(AND(T10&lt;=100,I10&lt;4),I10+2,IF(AND(T10&lt;=100,I10=4),I10+1,IF(AND(T10&lt;=100,I10=5),I10,""))))))))</f>
        <v/>
      </c>
      <c r="AI10" s="212">
        <f>IF(OR(AG10="",AH10=""),"",AG10*AH10)</f>
        <v/>
      </c>
      <c r="AJ10" s="211">
        <f>IF(AI10="","",IF(AND(AG10=1,AH10=1),"BAJO",IF(AND(AG10=1,AH10=2),"MODERADO",IF(AND(AG10=1,AH10=3),"MODERADO",IF(AND(AG10=1,AH10=4),"MODERADO",IF(AND(AG10=1,AH10=5),"MODERADO",IF(AND(AG10=2,AH10=1),"BAJO",IF(AND(AG10=2,AH10=2),"MODERADO",IF(AND(AG10=2,AH10=3),"MODERADO",IF(AND(AG10=2,AH10=4),"FAVORABLE",IF(AND(AG10=2,AH10=5),"FAVORABLE",IF(AND(AG10=3,AH10=1),"BAJO",IF(AND(AG10=3,AH10=2),"MODERADO",IF(AND(AG10=3,AH10=3),"FAVORABLE",IF(AND(AG10=3,AH10=4),"FAVORABLE",IF(AND(AG10=3,AH10=5),"FAVORABLE",IF(AND(AG10=4,AH10=1),"BAJO",IF(AND(AG10=4,AH10=2),"MODERADO",IF(AND(AG10=4,AH10=3),"FAVORABLE",IF(AND(AG10=4,AH10=4),"FAVORABLE",IF(AND(AG10=4,AH10=5),"ALTO",IF(AND(AG10=5,AH10=1),"BAJO",IF(AND(AG10=5,AH10=2),"MODERADO",IF(AND(AG10=5,AH10=3),"FAVORABLE",IF(AND(AG10=5,AH10=4),"ALTO",IF(AND(AG10=5,AH10=5),"ALTO",""))))))))))))))))))))))))))</f>
        <v/>
      </c>
      <c r="AK10" s="199" t="n">
        <v>44508</v>
      </c>
      <c r="AL10" s="581" t="inlineStr">
        <is>
          <t xml:space="preserve">En seguimiento a las oportunidades la dirección de control interno evidencia que a la fecha se ofrecen cursos por parte de la ESAP y la Contraloría de Cundinamarca en temas relacionados con contratación, adicional se evidencia participación del proceso de compras en cursos relacionados con el tema. </t>
        </is>
      </c>
      <c r="AM10" s="213" t="n">
        <v>44818</v>
      </c>
      <c r="AN10" s="214" t="inlineStr">
        <is>
          <t xml:space="preserve">En seguimiento a los soportes de las oportunidades el proceso allega carpeta imprimida certificaciones de dos funcionarias: PDF certificado curso fundamentos y principios de la contratación, PDF certificado integridad , trasparencia y lucha entre la corrupción, PDF certificado marcos de referencia y elementos de clasificación documental. Carpeta comprimida con convocatoria Fortalecimiento de procedimientos(ABSP01, ABSP15, ABSP18)Convocatoria fortalecimientos estudios predios. Carpeta comprimida PDF con aportes de asistencia a capacitaciones  </t>
        </is>
      </c>
      <c r="AO10" s="213" t="n">
        <v>45551</v>
      </c>
      <c r="AP10" s="214" t="inlineStr">
        <is>
          <t>Se evidencia seguimiento de capacitaciones, mesas de trabajos y correos, se recomienda continuar  en el proceso de auditoría.</t>
        </is>
      </c>
      <c r="AQ10" s="219" t="inlineStr">
        <is>
          <t>23-04-2025</t>
        </is>
      </c>
      <c r="AR10" s="220" t="inlineStr">
        <is>
          <t xml:space="preserve">Mediante actividades de formación y actualización, como Capacitación "Colombia Compra Eficiente" – Junio 2025. igualmente mediante correo informativo de actualización del Integradoc – Febrero 2025. igualmente con las Capacitación  Oficina de Compras en "Procesos de Contratación en Línea con el Estado Colombiano". y socializacion  de documentos guía para l oficio "Precio de Mercado" – Junio 2025.
lo actuado  fortalecer las competencias del equipo, como la gestión contractual y optimiza la aplicacion de herramientas tecnológicas fortaleciendo los procesos de adquisición.
</t>
        </is>
      </c>
      <c r="AS10" s="219" t="inlineStr">
        <is>
          <t>17/09/2025</t>
        </is>
      </c>
      <c r="AT10" s="220" t="inlineStr">
        <is>
          <t>Tras un seguimiento riguroso y acucioso de los planes de mejoramiento, me permito informar que se ha logrado un cumplimiento satisfactorio en las gestiones realizadas, evidenciando un progreso significativo en las oportunidades operativas. Los entregables claves, como los correos de convocatoria a capacitación, la socialización de mejoras y las evidencias de aprobación, han sido gestionados con éxito, confirmando que la implementación de las mejoras operativas está en marcha, lo que se traduce en un funcionamiento más eficiente y articulado de la dependencia de recursos Físicos, esto en el entendido del seguimiento de planes de mejoramiento en curso.</t>
        </is>
      </c>
    </row>
    <row r="11" ht="291.75" customHeight="1">
      <c r="A11" s="208">
        <f>IF(AND(AG11=1,AH11=1),1,IF(AND(AG11=1,AH11=2),2,IF(AND(AG11=1,AH11=3),3,IF(AND(AG11=1,AH11=4),4,IF(AND(AG11=1,AH11=5),5,IF(AND(AG11=2,AH11=1),6,IF(AND(AG11=2,AH11=2),7,IF(AND(AG11=2,AH11=3),8,IF(AND(AG11=2,AH11=4),9,IF(AND(AG11=2,AH11=5),10,IF(AND(AG11=3,AH11=1),11,IF(AND(AG11=3,AH11=2),12,IF(AND(AG11=3,AH11=3),13,IF(AND(AG11=3,AH11=4),14,IF(AND(AG11=3,AH11=5),15,IF(AND(AG11=4,AH11=1),16,IF(AND(AG11=4,AH11=2),17,IF(AND(AG11=4,AH11=3),18,IF(AND(AG11=4,AH11=4),19,IF(AND(AG11=4,AH11=5),20,IF(AND(AG11=5,AH11=1),21,IF(AND(AG11=5,AH11=2),22,IF(AND(AG11=5,AH11=3),23,IF(AND(AG11=5,AH11=4),24,IF(AND(AG11=5,AH11=5),25,"")))))))))))))))))))))))))</f>
        <v/>
      </c>
      <c r="B11" s="208">
        <f>IF(A11="","",(COUNTIF($A$10:A11,A11))/100)</f>
        <v/>
      </c>
      <c r="C11" s="208">
        <f>IFERROR(A11+B11,"")</f>
        <v/>
      </c>
      <c r="D11" s="201" t="n">
        <v>6</v>
      </c>
      <c r="E11" s="581" t="inlineStr">
        <is>
          <t>F17. Planificación de las actividades de contratación para la Universidad por medio del Plan Anual de Adquisiciones, lo que permite asegurar los recursos necesarios con tiempo y promover la ejecución oportuna de los proyectos que se establecen.
F2. Implementación de  Tecnologías de la Información en los procesos
F5. Colaboradores comprometidos con el proceso y las mejoras que se deban implementar.
O7. Oportunidad de usar nuevos softwares que optimicen las actividades del proceso.</t>
        </is>
      </c>
      <c r="F11" s="141" t="inlineStr">
        <is>
          <t>Implementar aplicativo para la Sistematización de los diferentes Procedimientos que tiene a cargo el proceso.</t>
        </is>
      </c>
      <c r="G11" s="581" t="inlineStr">
        <is>
          <t>Oportunidad Operativa: Comprenden oportunidades  provenientes del funcionamiento y operatividad de los sistemas de información institucional, de la definición de los procesos, de la estructura de la entidad, de la articulación entre dependencias.</t>
        </is>
      </c>
      <c r="H11" s="597" t="n">
        <v>4</v>
      </c>
      <c r="I11" s="597" t="n">
        <v>5</v>
      </c>
      <c r="J11" s="597">
        <f>IF(OR(H11="",I11=""),"",H11*I11)</f>
        <v/>
      </c>
      <c r="K11" s="211">
        <f>IF(J11="","",IF(AND(H11=1,I11=1),"BAJO",IF(AND(H11=1,I11=2),"BAJO",IF(AND(H11=1,I11=3),"MODERADO",IF(AND(H11=1,I11=4),"FAVORABLE",IF(AND(H11=1,I11=5),"FAVORABLE",IF(AND(H11=2,I11=1),"BAJO",IF(AND(H11=2,I11=2),"BAJO",IF(AND(H11=2,I11=3),"MODERADO",IF(AND(H11=2,I11=4),"FAVORABLE",IF(AND(H11=2,I11=5),"ALTO",IF(AND(H11=3,I11=1),"BAJO",IF(AND(H11=3,I11=2),"MODERADO",IF(AND(H11=3,I11=3),"FAVORABLE",IF(AND(H11=3,I11=4),"ALTO",IF(AND(H11=3,I11=5),"ALTO",IF(AND(H11=4,I11=1),"MODERADO",IF(AND(H11=4,I11=2),"FAVORABLE",IF(AND(H11=4,I11=3),"FAVORABLE",IF(AND(H11=4,I11=4),"ALTO",IF(AND(H11=4,I11=5),"ALTO",IF(AND(H11=5,I11=1),"FAVORABLE",IF(AND(H11=5,I11=2),"FAVORABLE",IF(AND(H11=5,I11=3),"ALTO",IF(AND(H11=5,I11=4),"ALTO",IF(AND(H11=5,I11=5),"ALTO",""))))))))))))))))))))))))))</f>
        <v/>
      </c>
      <c r="L11" s="581" t="inlineStr">
        <is>
          <t xml:space="preserve">Mesas de Trabajo con el área de Sistemas con el fin de definir la necesidad del usuario 
Gestion de tareas en la Herramienta Integradoc
Revisión de los avances del aplicativo a fin de realizar mejoras 
Asegurar el conocimiento de las partes interesadas en cuanto al manejo del aplicativo 
</t>
        </is>
      </c>
      <c r="M11" s="581" t="inlineStr">
        <is>
          <t xml:space="preserve">Evidencia de reunión
Correos electrónicos de seguimiento
Aplicativo ABS en Plataforma Institucional
Herramienta Integradoc 
Actas o extracto de Actas de reingenieria 
Registro de Asistencia </t>
        </is>
      </c>
      <c r="N11" s="597" t="inlineStr">
        <is>
          <t>PROBABILIDAD</t>
        </is>
      </c>
      <c r="O11" s="597" t="n">
        <v>15</v>
      </c>
      <c r="P11" s="597" t="n">
        <v>15</v>
      </c>
      <c r="Q11" s="597" t="n">
        <v>30</v>
      </c>
      <c r="R11" s="597" t="n">
        <v>15</v>
      </c>
      <c r="S11" s="597" t="n">
        <v>25</v>
      </c>
      <c r="T11" s="597">
        <f>IFERROR(SUM(O11:S11),"")</f>
        <v/>
      </c>
      <c r="U11" s="597" t="n"/>
      <c r="V11" s="581" t="n"/>
      <c r="W11" s="577" t="n">
        <v>44498</v>
      </c>
      <c r="X11" s="581" t="inlineStr">
        <is>
          <t>Se encuentra en operación el aplicativo de Contratación Directa/Privada-Pública por medio de la herramienta Integradoc</t>
        </is>
      </c>
      <c r="Y11" s="577" t="n">
        <v>44896</v>
      </c>
      <c r="Z11" s="581" t="inlineStr">
        <is>
          <t>Se evidencia el acompañamiento de los procesos que tienen a cargo, se evidencia que Sistemas y Tecnología desde Gestasoft se realizan los trámites de solicitudes al proceso de Sistemas y Tecnología.</t>
        </is>
      </c>
      <c r="AA11" s="577" t="n">
        <v>45064</v>
      </c>
      <c r="AB11" s="581" t="inlineStr">
        <is>
          <t xml:space="preserve">Continuar con las actividades de mejoras y nuevas implementaciones desde los aplicativos. Donde se asegura la mejora continua desde la Reingeniería. </t>
        </is>
      </c>
      <c r="AC11" s="577" t="n">
        <v>45531</v>
      </c>
      <c r="AD11" s="581" t="inlineStr">
        <is>
          <t xml:space="preserve">a la fecha se da continuidad a las actividades de mejoras y nuevas implementaciones de procesos en los aplicativos. Donde se asegura la mejora continua desde la Reingeniería. </t>
        </is>
      </c>
      <c r="AE11" s="577" t="n">
        <v>45726</v>
      </c>
      <c r="AF11" s="581" t="inlineStr">
        <is>
          <t>A la fecha, se mantienen las actividades de mejora y optimización de procesos dentro de las herramientas Tecnologias (aplicativo Gestasoft y Herramienta Integradoc), asegurando la mejora continua a través de la Reingeniería de Procesos. Entre las acciones destacadas se encuentran:
- Solicitud de actualización de información de los gestores de la Oficina de Compras en sede, seccionales y extensiones para la base de datos de gestión de trámites en la Herramienta Integradoc.
- Solicitud de actualización del aplicativo "Adquisición de Bienes y Servicios" Aplicativo Gestasoft.
- Actualización del Formato Sistematizado "Solicitud de Cotización - Contratación Directa V12".
- Mesas de trabajo para la revisión de ABS Vigencia 2025.
- Actualización documental en el módulo SAD.
Estas acciones garantizan una gestión eficiente y actualizada de los procesos administrativos y contractuales, optimizando tiempos y asegurando el cumplimiento de los estándares de calidad.</t>
        </is>
      </c>
      <c r="AG11" s="597">
        <f>IF(J11="","",IF(OR(N11="",N11="IMPACTO"),H11,IF(T11&lt;=50,H11,IF(AND(T11&lt;=75,H11&lt;5),H11+1,IF(AND(T11&lt;=75,H11=5),H11,IF(AND(T11&lt;=100,H11&lt;4),H11+2,IF(AND(T11&lt;=100,H11=4),H11+1,IF(AND(T11&lt;=100,H11=5),H11,""))))))))</f>
        <v/>
      </c>
      <c r="AH11" s="597">
        <f>IF(J11="","",IF(OR(N11="",N11="PROBABILIDAD"),I11,IF(T11&lt;=50,I11,IF(AND(T11&lt;=75,I11&lt;5),I11+1,IF(AND(T11&lt;=75,I11=5),I11,IF(AND(T11&lt;=100,I11&lt;4),I11+2,IF(AND(T11&lt;=100,I11=4),I11+1,IF(AND(T11&lt;=100,I11=5),I11,""))))))))</f>
        <v/>
      </c>
      <c r="AI11" s="597">
        <f>IF(OR(AG11="",AH11=""),"",AG11*AH11)</f>
        <v/>
      </c>
      <c r="AJ11" s="211">
        <f>IF(AI11="","",IF(AND(AG11=1,AH11=1),"BAJO",IF(AND(AG11=1,AH11=2),"MODERADO",IF(AND(AG11=1,AH11=3),"MODERADO",IF(AND(AG11=1,AH11=4),"MODERADO",IF(AND(AG11=1,AH11=5),"MODERADO",IF(AND(AG11=2,AH11=1),"BAJO",IF(AND(AG11=2,AH11=2),"MODERADO",IF(AND(AG11=2,AH11=3),"MODERADO",IF(AND(AG11=2,AH11=4),"FAVORABLE",IF(AND(AG11=2,AH11=5),"FAVORABLE",IF(AND(AG11=3,AH11=1),"BAJO",IF(AND(AG11=3,AH11=2),"MODERADO",IF(AND(AG11=3,AH11=3),"FAVORABLE",IF(AND(AG11=3,AH11=4),"FAVORABLE",IF(AND(AG11=3,AH11=5),"FAVORABLE",IF(AND(AG11=4,AH11=1),"BAJO",IF(AND(AG11=4,AH11=2),"MODERADO",IF(AND(AG11=4,AH11=3),"FAVORABLE",IF(AND(AG11=4,AH11=4),"FAVORABLE",IF(AND(AG11=4,AH11=5),"ALTO",IF(AND(AG11=5,AH11=1),"BAJO",IF(AND(AG11=5,AH11=2),"MODERADO",IF(AND(AG11=5,AH11=3),"FAVORABLE",IF(AND(AG11=5,AH11=4),"ALTO",IF(AND(AG11=5,AH11=5),"ALTO",""))))))))))))))))))))))))))</f>
        <v/>
      </c>
      <c r="AK11" s="199" t="inlineStr">
        <is>
          <t>29/09/2020</t>
        </is>
      </c>
      <c r="AL11" s="581" t="inlineStr">
        <is>
          <t xml:space="preserve">Se materializa, se evidencia en las actas de comité de contratación y control interno, al igual  en los informes de auditoria interna y auditoria de calidad. </t>
        </is>
      </c>
      <c r="AM11" s="199" t="n">
        <v>44508</v>
      </c>
      <c r="AN11" s="581" t="inlineStr">
        <is>
          <t xml:space="preserve">Se evidencia implementación del aplicativo Integradoc en contratación directa versión 05.02.02 y contratación publico/privada versión 02.02.                  100% de implementación </t>
        </is>
      </c>
      <c r="AO11" s="213" t="n">
        <v>45551</v>
      </c>
      <c r="AP11" s="214" t="inlineStr">
        <is>
          <t>Se recomienda que continúen con las mismas actividades respecto a la revisión y actualización del aplicativo y la socialización del mismo en apoyo de Sistemas .</t>
        </is>
      </c>
      <c r="AQ11" s="219" t="inlineStr">
        <is>
          <t>23-04-2025</t>
        </is>
      </c>
      <c r="AR11" s="220" t="inlineStr">
        <is>
          <t xml:space="preserve">Se destaca  las actividades adelantadas respecto a la revisión y actualización del aplicativo integradoc y  socialización del mismo en apoyo de Sistemas, manteniendo el lineamiento aplicado implementacion en la plataforma respecto las modalidades de contratacion en su version.
</t>
        </is>
      </c>
      <c r="AS11" s="219" t="inlineStr">
        <is>
          <t>17/09/2025</t>
        </is>
      </c>
      <c r="AT11" s="220" t="inlineStr">
        <is>
          <t>Basado en los seguimientos realizados a los planes de mejoramiento de la dependencia de Recursos Físicos, se confirma que se ha dado un cumplimiento total a la oportunidad de mejora relacionada con la implementación de un aplicativo para la sistematización de procedimientos. La revisión ha permitido verificar que se han gestionado y consolidado todas las evidencias y entregables requeridos, tales como la evidencia de reunión, correos electrónicos de seguimiento, el aplicativo ABS ya disponible en la Plataforma Institucional, el uso de la herramienta Integradoc y las actas de reingeniería, lo que demuestra un avance significativo en la optimización de los procesos a cargo de la dependencia.</t>
        </is>
      </c>
    </row>
    <row r="12" ht="15.75" customHeight="1">
      <c r="A12" s="208">
        <f>IF(AND(AG12=1,AH12=1),1,IF(AND(AG12=1,AH12=2),2,IF(AND(AG12=1,AH12=3),3,IF(AND(AG12=1,AH12=4),4,IF(AND(AG12=1,AH12=5),5,IF(AND(AG12=2,AH12=1),6,IF(AND(AG12=2,AH12=2),7,IF(AND(AG12=2,AH12=3),8,IF(AND(AG12=2,AH12=4),9,IF(AND(AG12=2,AH12=5),10,IF(AND(AG12=3,AH12=1),11,IF(AND(AG12=3,AH12=2),12,IF(AND(AG12=3,AH12=3),13,IF(AND(AG12=3,AH12=4),14,IF(AND(AG12=3,AH12=5),15,IF(AND(AG12=4,AH12=1),16,IF(AND(AG12=4,AH12=2),17,IF(AND(AG12=4,AH12=3),18,IF(AND(AG12=4,AH12=4),19,IF(AND(AG12=4,AH12=5),20,IF(AND(AG12=5,AH12=1),21,IF(AND(AG12=5,AH12=2),22,IF(AND(AG12=5,AH12=3),23,IF(AND(AG12=5,AH12=4),24,IF(AND(AG12=5,AH12=5),25,"")))))))))))))))))))))))))</f>
        <v/>
      </c>
      <c r="B12" s="208">
        <f>IF(A12="","",(COUNTIF($A$10:A12,A12))/100)</f>
        <v/>
      </c>
      <c r="C12" s="208">
        <f>IFERROR(A12+B12,"")</f>
        <v/>
      </c>
      <c r="D12" s="597" t="n">
        <v>3</v>
      </c>
      <c r="E12" s="581" t="n"/>
      <c r="F12" s="215" t="n"/>
      <c r="G12" s="581" t="n"/>
      <c r="H12" s="597" t="n"/>
      <c r="I12" s="597" t="n"/>
      <c r="J12" s="597">
        <f>IF(OR(H12="",I12=""),"",H12*I12)</f>
        <v/>
      </c>
      <c r="K12" s="211">
        <f>IF(J12="","",IF(AND(H12=1,I12=1),"BAJO",IF(AND(H12=1,I12=2),"BAJO",IF(AND(H12=1,I12=3),"MODERADO",IF(AND(H12=1,I12=4),"FAVORABLE",IF(AND(H12=1,I12=5),"FAVORABLE",IF(AND(H12=2,I12=1),"BAJO",IF(AND(H12=2,I12=2),"BAJO",IF(AND(H12=2,I12=3),"MODERADO",IF(AND(H12=2,I12=4),"FAVORABLE",IF(AND(H12=2,I12=5),"ALTO",IF(AND(H12=3,I12=1),"BAJO",IF(AND(H12=3,I12=2),"MODERADO",IF(AND(H12=3,I12=3),"FAVORABLE",IF(AND(H12=3,I12=4),"ALTO",IF(AND(H12=3,I12=5),"ALTO",IF(AND(H12=4,I12=1),"MODERADO",IF(AND(H12=4,I12=2),"FAVORABLE",IF(AND(H12=4,I12=3),"FAVORABLE",IF(AND(H12=4,I12=4),"ALTO",IF(AND(H12=4,I12=5),"ALTO",IF(AND(H12=5,I12=1),"FAVORABLE",IF(AND(H12=5,I12=2),"FAVORABLE",IF(AND(H12=5,I12=3),"ALTO",IF(AND(H12=5,I12=4),"ALTO",IF(AND(H12=5,I12=5),"ALTO",""))))))))))))))))))))))))))</f>
        <v/>
      </c>
      <c r="L12" s="141" t="n"/>
      <c r="M12" s="581" t="n"/>
      <c r="N12" s="597" t="n"/>
      <c r="O12" s="597" t="n"/>
      <c r="P12" s="597" t="n"/>
      <c r="Q12" s="597" t="n"/>
      <c r="R12" s="597" t="n"/>
      <c r="S12" s="597" t="n"/>
      <c r="T12" s="597">
        <f>IFERROR(SUM(O12:S12),"")</f>
        <v/>
      </c>
      <c r="U12" s="597" t="n"/>
      <c r="V12" s="581" t="n"/>
      <c r="W12" s="581" t="n"/>
      <c r="X12" s="581" t="n"/>
      <c r="Y12" s="581" t="n"/>
      <c r="Z12" s="581" t="n"/>
      <c r="AA12" s="581" t="n"/>
      <c r="AB12" s="581" t="n"/>
      <c r="AC12" s="581" t="n"/>
      <c r="AD12" s="581" t="n"/>
      <c r="AE12" s="581" t="n"/>
      <c r="AF12" s="581" t="n"/>
      <c r="AG12" s="597">
        <f>IF(J12="","",IF(OR(N12="",N12="IMPACTO"),H12,IF(T12&lt;=50,H12,IF(AND(T12&lt;=75,H12&lt;5),H12+1,IF(AND(T12&lt;=75,H12=5),H12,IF(AND(T12&lt;=100,H12&lt;4),H12+2,IF(AND(T12&lt;=100,H12=4),H12+1,IF(AND(T12&lt;=100,H12=5),H12,""))))))))</f>
        <v/>
      </c>
      <c r="AH12" s="597">
        <f>IF(J12="","",IF(OR(N12="",N12="PROBABILIDAD"),I12,IF(T12&lt;=50,I12,IF(AND(T12&lt;=75,I12&lt;5),I12+1,IF(AND(T12&lt;=75,I12=5),I12,IF(AND(T12&lt;=100,I12&lt;4),I12+2,IF(AND(T12&lt;=100,I12=4),I12+1,IF(AND(T12&lt;=100,I12=5),I12,""))))))))</f>
        <v/>
      </c>
      <c r="AI12" s="597">
        <f>IF(OR(AG12="",AH12=""),"",AG12*AH12)</f>
        <v/>
      </c>
      <c r="AJ12" s="211">
        <f>IF(AI12="","",IF(AND(AG12=1,AH12=1),"BAJO",IF(AND(AG12=1,AH12=2),"MODERADO",IF(AND(AG12=1,AH12=3),"MODERADO",IF(AND(AG12=1,AH12=4),"MODERADO",IF(AND(AG12=1,AH12=5),"MODERADO",IF(AND(AG12=2,AH12=1),"BAJO",IF(AND(AG12=2,AH12=2),"MODERADO",IF(AND(AG12=2,AH12=3),"MODERADO",IF(AND(AG12=2,AH12=4),"FAVORABLE",IF(AND(AG12=2,AH12=5),"FAVORABLE",IF(AND(AG12=3,AH12=1),"BAJO",IF(AND(AG12=3,AH12=2),"MODERADO",IF(AND(AG12=3,AH12=3),"FAVORABLE",IF(AND(AG12=3,AH12=4),"FAVORABLE",IF(AND(AG12=3,AH12=5),"FAVORABLE",IF(AND(AG12=4,AH12=1),"BAJO",IF(AND(AG12=4,AH12=2),"MODERADO",IF(AND(AG12=4,AH12=3),"FAVORABLE",IF(AND(AG12=4,AH12=4),"FAVORABLE",IF(AND(AG12=4,AH12=5),"ALTO",IF(AND(AG12=5,AH12=1),"BAJO",IF(AND(AG12=5,AH12=2),"MODERADO",IF(AND(AG12=5,AH12=3),"FAVORABLE",IF(AND(AG12=5,AH12=4),"ALTO",IF(AND(AG12=5,AH12=5),"ALTO",""))))))))))))))))))))))))))</f>
        <v/>
      </c>
      <c r="AK12" s="213" t="n"/>
      <c r="AL12" s="214" t="n"/>
      <c r="AM12" s="213" t="n"/>
      <c r="AN12" s="214" t="n"/>
      <c r="AO12" s="213" t="n"/>
      <c r="AP12" s="214" t="n"/>
      <c r="AQ12" s="213" t="n"/>
      <c r="AR12" s="214" t="n"/>
      <c r="AS12" s="219" t="n"/>
      <c r="AT12" s="220" t="n"/>
    </row>
    <row r="13">
      <c r="A13" s="208">
        <f>IF(AND(AG13=1,AH13=1),1,IF(AND(AG13=1,AH13=2),2,IF(AND(AG13=1,AH13=3),3,IF(AND(AG13=1,AH13=4),4,IF(AND(AG13=1,AH13=5),5,IF(AND(AG13=2,AH13=1),6,IF(AND(AG13=2,AH13=2),7,IF(AND(AG13=2,AH13=3),8,IF(AND(AG13=2,AH13=4),9,IF(AND(AG13=2,AH13=5),10,IF(AND(AG13=3,AH13=1),11,IF(AND(AG13=3,AH13=2),12,IF(AND(AG13=3,AH13=3),13,IF(AND(AG13=3,AH13=4),14,IF(AND(AG13=3,AH13=5),15,IF(AND(AG13=4,AH13=1),16,IF(AND(AG13=4,AH13=2),17,IF(AND(AG13=4,AH13=3),18,IF(AND(AG13=4,AH13=4),19,IF(AND(AG13=4,AH13=5),20,IF(AND(AG13=5,AH13=1),21,IF(AND(AG13=5,AH13=2),22,IF(AND(AG13=5,AH13=3),23,IF(AND(AG13=5,AH13=4),24,IF(AND(AG13=5,AH13=5),25,"")))))))))))))))))))))))))</f>
        <v/>
      </c>
      <c r="B13" s="208">
        <f>IF(A13="","",(COUNTIF($A$10:A13,A13))/100)</f>
        <v/>
      </c>
      <c r="C13" s="208">
        <f>IFERROR(A13+B13,"")</f>
        <v/>
      </c>
      <c r="D13" s="597" t="n">
        <v>4</v>
      </c>
      <c r="E13" s="581" t="n"/>
      <c r="F13" s="581" t="n"/>
      <c r="G13" s="581" t="n"/>
      <c r="H13" s="597" t="n"/>
      <c r="I13" s="597" t="n"/>
      <c r="J13" s="597">
        <f>IF(OR(H13="",I13=""),"",H13*I13)</f>
        <v/>
      </c>
      <c r="K13" s="211">
        <f>IF(J13="","",IF(AND(H13=1,I13=1),"BAJO",IF(AND(H13=1,I13=2),"BAJO",IF(AND(H13=1,I13=3),"MODERADO",IF(AND(H13=1,I13=4),"FAVORABLE",IF(AND(H13=1,I13=5),"FAVORABLE",IF(AND(H13=2,I13=1),"BAJO",IF(AND(H13=2,I13=2),"BAJO",IF(AND(H13=2,I13=3),"MODERADO",IF(AND(H13=2,I13=4),"FAVORABLE",IF(AND(H13=2,I13=5),"ALTO",IF(AND(H13=3,I13=1),"BAJO",IF(AND(H13=3,I13=2),"MODERADO",IF(AND(H13=3,I13=3),"FAVORABLE",IF(AND(H13=3,I13=4),"ALTO",IF(AND(H13=3,I13=5),"ALTO",IF(AND(H13=4,I13=1),"MODERADO",IF(AND(H13=4,I13=2),"FAVORABLE",IF(AND(H13=4,I13=3),"FAVORABLE",IF(AND(H13=4,I13=4),"ALTO",IF(AND(H13=4,I13=5),"ALTO",IF(AND(H13=5,I13=1),"FAVORABLE",IF(AND(H13=5,I13=2),"FAVORABLE",IF(AND(H13=5,I13=3),"ALTO",IF(AND(H13=5,I13=4),"ALTO",IF(AND(H13=5,I13=5),"ALTO",""))))))))))))))))))))))))))</f>
        <v/>
      </c>
      <c r="L13" s="141" t="n"/>
      <c r="M13" s="581" t="n"/>
      <c r="N13" s="597" t="n"/>
      <c r="O13" s="597" t="n"/>
      <c r="P13" s="597" t="n"/>
      <c r="Q13" s="597" t="n"/>
      <c r="R13" s="597" t="n"/>
      <c r="S13" s="597" t="n"/>
      <c r="T13" s="597">
        <f>IFERROR(SUM(O13:S13),"")</f>
        <v/>
      </c>
      <c r="U13" s="597" t="n"/>
      <c r="V13" s="581" t="n"/>
      <c r="W13" s="581" t="n"/>
      <c r="X13" s="581" t="n"/>
      <c r="Y13" s="581" t="n"/>
      <c r="Z13" s="581" t="n"/>
      <c r="AA13" s="581" t="n"/>
      <c r="AB13" s="581" t="n"/>
      <c r="AC13" s="581" t="n"/>
      <c r="AD13" s="581" t="n"/>
      <c r="AE13" s="581" t="n"/>
      <c r="AF13" s="581" t="n"/>
      <c r="AG13" s="597">
        <f>IF(J13="",0,IF(OR(N13="",N13="IMPACTO"),H13,IF(T13&lt;=50,H13,IF(AND(T13&lt;=75,H13&lt;5),H13+1,IF(AND(T13&lt;=75,H13=5),H13,IF(AND(T13&lt;=100,H13&lt;4),H13+2,IF(AND(T13&lt;=100,H13=4),H13+1,IF(AND(T13&lt;=100,H13=5),H13,""))))))))</f>
        <v/>
      </c>
      <c r="AH13" s="597">
        <f>IF(J13="",0,IF(OR(N13="",N13="PROBABILIDAD"),I13,IF(T13&lt;=50,I13,IF(AND(T13&lt;=75,I13&lt;5),I13+1,IF(AND(T13&lt;=75,I13=5),I13,IF(AND(T13&lt;=100,I13&lt;4),I13+2,IF(AND(T13&lt;=100,I13=4),I13+1,IF(AND(T13&lt;=100,I13=5),I13,""))))))))</f>
        <v/>
      </c>
      <c r="AI13" s="597">
        <f>IF(OR(AG13="",AH13=""),"",AG13*AH13)</f>
        <v/>
      </c>
      <c r="AJ13" s="211">
        <f>IF(AI13="","",IF(AND(AG13=1,AH13=1),"BAJO",IF(AND(AG13=1,AH13=2),"MODERADO",IF(AND(AG13=1,AH13=3),"MODERADO",IF(AND(AG13=1,AH13=4),"MODERADO",IF(AND(AG13=1,AH13=5),"MODERADO",IF(AND(AG13=2,AH13=1),"BAJO",IF(AND(AG13=2,AH13=2),"MODERADO",IF(AND(AG13=2,AH13=3),"MODERADO",IF(AND(AG13=2,AH13=4),"FAVORABLE",IF(AND(AG13=2,AH13=5),"FAVORABLE",IF(AND(AG13=3,AH13=1),"BAJO",IF(AND(AG13=3,AH13=2),"MODERADO",IF(AND(AG13=3,AH13=3),"FAVORABLE",IF(AND(AG13=3,AH13=4),"FAVORABLE",IF(AND(AG13=3,AH13=5),"FAVORABLE",IF(AND(AG13=4,AH13=1),"BAJO",IF(AND(AG13=4,AH13=2),"MODERADO",IF(AND(AG13=4,AH13=3),"FAVORABLE",IF(AND(AG13=4,AH13=4),"FAVORABLE",IF(AND(AG13=4,AH13=5),"ALTO",IF(AND(AG13=5,AH13=1),"BAJO",IF(AND(AG13=5,AH13=2),"MODERADO",IF(AND(AG13=5,AH13=3),"FAVORABLE",IF(AND(AG13=5,AH13=4),"ALTO",IF(AND(AG13=5,AH13=5),"ALTO",""))))))))))))))))))))))))))</f>
        <v/>
      </c>
      <c r="AK13" s="216" t="n"/>
      <c r="AL13" s="214" t="n"/>
      <c r="AM13" s="213" t="n"/>
      <c r="AN13" s="214" t="n"/>
      <c r="AO13" s="213" t="n"/>
      <c r="AP13" s="214" t="n"/>
      <c r="AQ13" s="213" t="n"/>
      <c r="AR13" s="214" t="n"/>
      <c r="AS13" s="219" t="n"/>
      <c r="AT13" s="220" t="n"/>
    </row>
    <row r="14">
      <c r="A14" s="208">
        <f>IF(AND(AG14=1,AH14=1),1,IF(AND(AG14=1,AH14=2),2,IF(AND(AG14=1,AH14=3),3,IF(AND(AG14=1,AH14=4),4,IF(AND(AG14=1,AH14=5),5,IF(AND(AG14=2,AH14=1),6,IF(AND(AG14=2,AH14=2),7,IF(AND(AG14=2,AH14=3),8,IF(AND(AG14=2,AH14=4),9,IF(AND(AG14=2,AH14=5),10,IF(AND(AG14=3,AH14=1),11,IF(AND(AG14=3,AH14=2),12,IF(AND(AG14=3,AH14=3),13,IF(AND(AG14=3,AH14=4),14,IF(AND(AG14=3,AH14=5),15,IF(AND(AG14=4,AH14=1),16,IF(AND(AG14=4,AH14=2),17,IF(AND(AG14=4,AH14=3),18,IF(AND(AG14=4,AH14=4),19,IF(AND(AG14=4,AH14=5),20,IF(AND(AG14=5,AH14=1),21,IF(AND(AG14=5,AH14=2),22,IF(AND(AG14=5,AH14=3),23,IF(AND(AG14=5,AH14=4),24,IF(AND(AG14=5,AH14=5),25,"")))))))))))))))))))))))))</f>
        <v/>
      </c>
      <c r="B14" s="208">
        <f>IF(A14="","",(COUNTIF($A$10:A14,A14))/100)</f>
        <v/>
      </c>
      <c r="C14" s="208">
        <f>IFERROR(A14+B14,"")</f>
        <v/>
      </c>
      <c r="D14" s="597" t="n">
        <v>5</v>
      </c>
      <c r="E14" s="581" t="n"/>
      <c r="F14" s="581" t="n"/>
      <c r="G14" s="581" t="n"/>
      <c r="H14" s="597" t="n"/>
      <c r="I14" s="597" t="n"/>
      <c r="J14" s="597">
        <f>IF(OR(H14="",I14=""),"",H14*I14)</f>
        <v/>
      </c>
      <c r="K14" s="211">
        <f>IF(J14="","",IF(AND(H14=1,I14=1),"BAJO",IF(AND(H14=1,I14=2),"BAJO",IF(AND(H14=1,I14=3),"MODERADO",IF(AND(H14=1,I14=4),"FAVORABLE",IF(AND(H14=1,I14=5),"FAVORABLE",IF(AND(H14=2,I14=1),"BAJO",IF(AND(H14=2,I14=2),"BAJO",IF(AND(H14=2,I14=3),"MODERADO",IF(AND(H14=2,I14=4),"FAVORABLE",IF(AND(H14=2,I14=5),"ALTO",IF(AND(H14=3,I14=1),"BAJO",IF(AND(H14=3,I14=2),"MODERADO",IF(AND(H14=3,I14=3),"FAVORABLE",IF(AND(H14=3,I14=4),"ALTO",IF(AND(H14=3,I14=5),"ALTO",IF(AND(H14=4,I14=1),"MODERADO",IF(AND(H14=4,I14=2),"FAVORABLE",IF(AND(H14=4,I14=3),"FAVORABLE",IF(AND(H14=4,I14=4),"ALTO",IF(AND(H14=4,I14=5),"ALTO",IF(AND(H14=5,I14=1),"FAVORABLE",IF(AND(H14=5,I14=2),"FAVORABLE",IF(AND(H14=5,I14=3),"ALTO",IF(AND(H14=5,I14=4),"ALTO",IF(AND(H14=5,I14=5),"ALTO",""))))))))))))))))))))))))))</f>
        <v/>
      </c>
      <c r="L14" s="581" t="n"/>
      <c r="M14" s="581" t="n"/>
      <c r="N14" s="597" t="n"/>
      <c r="O14" s="597" t="n"/>
      <c r="P14" s="597" t="n"/>
      <c r="Q14" s="597" t="n"/>
      <c r="R14" s="597" t="n"/>
      <c r="S14" s="597" t="n"/>
      <c r="T14" s="597">
        <f>IFERROR(SUM(O14:S14),"")</f>
        <v/>
      </c>
      <c r="U14" s="597" t="n"/>
      <c r="V14" s="581" t="n"/>
      <c r="W14" s="581" t="n"/>
      <c r="X14" s="581" t="n"/>
      <c r="Y14" s="581" t="n"/>
      <c r="Z14" s="581" t="n"/>
      <c r="AA14" s="581" t="n"/>
      <c r="AB14" s="581" t="n"/>
      <c r="AC14" s="581" t="n"/>
      <c r="AD14" s="581" t="n"/>
      <c r="AE14" s="581" t="n"/>
      <c r="AF14" s="581" t="n"/>
      <c r="AG14" s="597">
        <f>IF(J14="","",IF(OR(N14="",N14="IMPACTO"),H14,IF(T14&lt;=50,H14,IF(AND(T14&lt;=75,H14&lt;5),H14+1,IF(AND(T14&lt;=75,H14=5),H14,IF(AND(T14&lt;=100,H14&lt;4),H14+2,IF(AND(T14&lt;=100,H14=4),H14+1,IF(AND(T14&lt;=100,H14=5),H14,""))))))))</f>
        <v/>
      </c>
      <c r="AH14" s="597">
        <f>IF(J14="","",IF(OR(N14="",N14="PROBABILIDAD"),I14,IF(T14&lt;=50,I14,IF(AND(T14&lt;=75,I14&lt;5),I14+1,IF(AND(T14&lt;=75,I14=5),I14,IF(AND(T14&lt;=100,I14&lt;4),I14+2,IF(AND(T14&lt;=100,I14=4),I14+1,IF(AND(T14&lt;=100,I14=5),I14,""))))))))</f>
        <v/>
      </c>
      <c r="AI14" s="597">
        <f>IF(OR(AG14="",AH14=""),"",AG14*AH14)</f>
        <v/>
      </c>
      <c r="AJ14" s="211">
        <f>IF(AI14="","",IF(AND(AG14=1,AH14=1),"BAJO",IF(AND(AG14=1,AH14=2),"MODERADO",IF(AND(AG14=1,AH14=3),"MODERADO",IF(AND(AG14=1,AH14=4),"MODERADO",IF(AND(AG14=1,AH14=5),"MODERADO",IF(AND(AG14=2,AH14=1),"BAJO",IF(AND(AG14=2,AH14=2),"MODERADO",IF(AND(AG14=2,AH14=3),"MODERADO",IF(AND(AG14=2,AH14=4),"FAVORABLE",IF(AND(AG14=2,AH14=5),"FAVORABLE",IF(AND(AG14=3,AH14=1),"BAJO",IF(AND(AG14=3,AH14=2),"MODERADO",IF(AND(AG14=3,AH14=3),"FAVORABLE",IF(AND(AG14=3,AH14=4),"FAVORABLE",IF(AND(AG14=3,AH14=5),"FAVORABLE",IF(AND(AG14=4,AH14=1),"BAJO",IF(AND(AG14=4,AH14=2),"MODERADO",IF(AND(AG14=4,AH14=3),"FAVORABLE",IF(AND(AG14=4,AH14=4),"FAVORABLE",IF(AND(AG14=4,AH14=5),"ALTO",IF(AND(AG14=5,AH14=1),"BAJO",IF(AND(AG14=5,AH14=2),"MODERADO",IF(AND(AG14=5,AH14=3),"FAVORABLE",IF(AND(AG14=5,AH14=4),"ALTO",IF(AND(AG14=5,AH14=5),"ALTO",""))))))))))))))))))))))))))</f>
        <v/>
      </c>
      <c r="AK14" s="216" t="n"/>
      <c r="AL14" s="214" t="n"/>
      <c r="AM14" s="213" t="n"/>
      <c r="AN14" s="214" t="n"/>
      <c r="AO14" s="213" t="n"/>
      <c r="AP14" s="214" t="n"/>
      <c r="AQ14" s="213" t="n"/>
      <c r="AR14" s="214" t="n"/>
      <c r="AS14" s="219" t="n"/>
      <c r="AT14" s="220" t="n"/>
    </row>
    <row r="15">
      <c r="A15" s="208">
        <f>IF(AND(AG15=1,AH15=1),1,IF(AND(AG15=1,AH15=2),2,IF(AND(AG15=1,AH15=3),3,IF(AND(AG15=1,AH15=4),4,IF(AND(AG15=1,AH15=5),5,IF(AND(AG15=2,AH15=1),6,IF(AND(AG15=2,AH15=2),7,IF(AND(AG15=2,AH15=3),8,IF(AND(AG15=2,AH15=4),9,IF(AND(AG15=2,AH15=5),10,IF(AND(AG15=3,AH15=1),11,IF(AND(AG15=3,AH15=2),12,IF(AND(AG15=3,AH15=3),13,IF(AND(AG15=3,AH15=4),14,IF(AND(AG15=3,AH15=5),15,IF(AND(AG15=4,AH15=1),16,IF(AND(AG15=4,AH15=2),17,IF(AND(AG15=4,AH15=3),18,IF(AND(AG15=4,AH15=4),19,IF(AND(AG15=4,AH15=5),20,IF(AND(AG15=5,AH15=1),21,IF(AND(AG15=5,AH15=2),22,IF(AND(AG15=5,AH15=3),23,IF(AND(AG15=5,AH15=4),24,IF(AND(AG15=5,AH15=5),25,"")))))))))))))))))))))))))</f>
        <v/>
      </c>
      <c r="B15" s="208">
        <f>IF(A15="","",(COUNTIF($A$10:A15,A15))/100)</f>
        <v/>
      </c>
      <c r="C15" s="208">
        <f>IFERROR(A15+B15,"")</f>
        <v/>
      </c>
      <c r="D15" s="597" t="n">
        <v>6</v>
      </c>
      <c r="E15" s="581" t="n"/>
      <c r="F15" s="581" t="n"/>
      <c r="G15" s="581" t="n"/>
      <c r="H15" s="597" t="n"/>
      <c r="I15" s="597" t="n"/>
      <c r="J15" s="597">
        <f>IF(OR(H15="",I15=""),"",H15*I15)</f>
        <v/>
      </c>
      <c r="K15" s="211">
        <f>IF(J15="","",IF(AND(H15=1,I15=1),"BAJO",IF(AND(H15=1,I15=2),"BAJO",IF(AND(H15=1,I15=3),"MODERADO",IF(AND(H15=1,I15=4),"FAVORABLE",IF(AND(H15=1,I15=5),"FAVORABLE",IF(AND(H15=2,I15=1),"BAJO",IF(AND(H15=2,I15=2),"BAJO",IF(AND(H15=2,I15=3),"MODERADO",IF(AND(H15=2,I15=4),"FAVORABLE",IF(AND(H15=2,I15=5),"ALTO",IF(AND(H15=3,I15=1),"BAJO",IF(AND(H15=3,I15=2),"MODERADO",IF(AND(H15=3,I15=3),"FAVORABLE",IF(AND(H15=3,I15=4),"ALTO",IF(AND(H15=3,I15=5),"ALTO",IF(AND(H15=4,I15=1),"MODERADO",IF(AND(H15=4,I15=2),"FAVORABLE",IF(AND(H15=4,I15=3),"FAVORABLE",IF(AND(H15=4,I15=4),"ALTO",IF(AND(H15=4,I15=5),"ALTO",IF(AND(H15=5,I15=1),"FAVORABLE",IF(AND(H15=5,I15=2),"FAVORABLE",IF(AND(H15=5,I15=3),"ALTO",IF(AND(H15=5,I15=4),"ALTO",IF(AND(H15=5,I15=5),"ALTO",""))))))))))))))))))))))))))</f>
        <v/>
      </c>
      <c r="L15" s="140" t="n"/>
      <c r="M15" s="581" t="n"/>
      <c r="N15" s="597" t="n"/>
      <c r="O15" s="597" t="n"/>
      <c r="P15" s="597" t="n"/>
      <c r="Q15" s="597" t="n"/>
      <c r="R15" s="597" t="n"/>
      <c r="S15" s="597" t="n"/>
      <c r="T15" s="597">
        <f>IFERROR(SUM(O15:S15),"")</f>
        <v/>
      </c>
      <c r="U15" s="597" t="n"/>
      <c r="V15" s="581" t="n"/>
      <c r="W15" s="581" t="n"/>
      <c r="X15" s="581" t="n"/>
      <c r="Y15" s="581" t="n"/>
      <c r="Z15" s="581" t="n"/>
      <c r="AA15" s="581" t="n"/>
      <c r="AB15" s="581" t="n"/>
      <c r="AC15" s="581" t="n"/>
      <c r="AD15" s="581" t="n"/>
      <c r="AE15" s="581" t="n"/>
      <c r="AF15" s="581" t="n"/>
      <c r="AG15" s="597">
        <f>IF(J15="","",IF(OR(N15="",N15="IMPACTO"),H15,IF(T15&lt;=50,H15,IF(AND(T15&lt;=75,H15&lt;5),H15+1,IF(AND(T15&lt;=75,H15=5),H15,IF(AND(T15&lt;=100,H15&lt;4),H15+2,IF(AND(T15&lt;=100,H15=4),H15+1,IF(AND(T15&lt;=100,H15=5),H15,""))))))))</f>
        <v/>
      </c>
      <c r="AH15" s="597">
        <f>IF(J15="","",IF(OR(N15="",N15="PROBABILIDAD"),I15,IF(T15&lt;=50,I15,IF(AND(T15&lt;=75,I15&lt;5),I15+1,IF(AND(T15&lt;=75,I15=5),I15,IF(AND(T15&lt;=100,I15&lt;4),I15+2,IF(AND(T15&lt;=100,I15=4),I15+1,IF(AND(T15&lt;=100,I15=5),I15,""))))))))</f>
        <v/>
      </c>
      <c r="AI15" s="597">
        <f>IF(OR(AG15="",AH15=""),"",AG15*AH15)</f>
        <v/>
      </c>
      <c r="AJ15" s="211">
        <f>IF(AI15="","",IF(AND(AG15=1,AH15=1),"BAJO",IF(AND(AG15=1,AH15=2),"MODERADO",IF(AND(AG15=1,AH15=3),"MODERADO",IF(AND(AG15=1,AH15=4),"MODERADO",IF(AND(AG15=1,AH15=5),"MODERADO",IF(AND(AG15=2,AH15=1),"BAJO",IF(AND(AG15=2,AH15=2),"MODERADO",IF(AND(AG15=2,AH15=3),"MODERADO",IF(AND(AG15=2,AH15=4),"FAVORABLE",IF(AND(AG15=2,AH15=5),"FAVORABLE",IF(AND(AG15=3,AH15=1),"BAJO",IF(AND(AG15=3,AH15=2),"MODERADO",IF(AND(AG15=3,AH15=3),"FAVORABLE",IF(AND(AG15=3,AH15=4),"FAVORABLE",IF(AND(AG15=3,AH15=5),"FAVORABLE",IF(AND(AG15=4,AH15=1),"BAJO",IF(AND(AG15=4,AH15=2),"MODERADO",IF(AND(AG15=4,AH15=3),"FAVORABLE",IF(AND(AG15=4,AH15=4),"FAVORABLE",IF(AND(AG15=4,AH15=5),"ALTO",IF(AND(AG15=5,AH15=1),"BAJO",IF(AND(AG15=5,AH15=2),"MODERADO",IF(AND(AG15=5,AH15=3),"FAVORABLE",IF(AND(AG15=5,AH15=4),"ALTO",IF(AND(AG15=5,AH15=5),"ALTO",""))))))))))))))))))))))))))</f>
        <v/>
      </c>
      <c r="AK15" s="213" t="n"/>
      <c r="AL15" s="214" t="n"/>
      <c r="AM15" s="213" t="n"/>
      <c r="AN15" s="214" t="n"/>
      <c r="AO15" s="213" t="n"/>
      <c r="AP15" s="214" t="n"/>
      <c r="AQ15" s="213" t="n"/>
      <c r="AR15" s="214" t="n"/>
      <c r="AS15" s="219" t="n"/>
      <c r="AT15" s="220" t="n"/>
    </row>
    <row r="16">
      <c r="A16" s="208">
        <f>IF(AND(AG16=1,AH16=1),1,IF(AND(AG16=1,AH16=2),2,IF(AND(AG16=1,AH16=3),3,IF(AND(AG16=1,AH16=4),4,IF(AND(AG16=1,AH16=5),5,IF(AND(AG16=2,AH16=1),6,IF(AND(AG16=2,AH16=2),7,IF(AND(AG16=2,AH16=3),8,IF(AND(AG16=2,AH16=4),9,IF(AND(AG16=2,AH16=5),10,IF(AND(AG16=3,AH16=1),11,IF(AND(AG16=3,AH16=2),12,IF(AND(AG16=3,AH16=3),13,IF(AND(AG16=3,AH16=4),14,IF(AND(AG16=3,AH16=5),15,IF(AND(AG16=4,AH16=1),16,IF(AND(AG16=4,AH16=2),17,IF(AND(AG16=4,AH16=3),18,IF(AND(AG16=4,AH16=4),19,IF(AND(AG16=4,AH16=5),20,IF(AND(AG16=5,AH16=1),21,IF(AND(AG16=5,AH16=2),22,IF(AND(AG16=5,AH16=3),23,IF(AND(AG16=5,AH16=4),24,IF(AND(AG16=5,AH16=5),25,"")))))))))))))))))))))))))</f>
        <v/>
      </c>
      <c r="B16" s="208">
        <f>IF(A16="","",(COUNTIF($A$10:A16,A16))/100)</f>
        <v/>
      </c>
      <c r="C16" s="208">
        <f>IFERROR(A16+B16,"")</f>
        <v/>
      </c>
      <c r="D16" s="597" t="n">
        <v>7</v>
      </c>
      <c r="E16" s="581" t="n"/>
      <c r="F16" s="581" t="n"/>
      <c r="G16" s="581" t="n"/>
      <c r="H16" s="597" t="n"/>
      <c r="I16" s="597" t="n"/>
      <c r="J16" s="597">
        <f>IF(OR(H16="",I16=""),"",H16*I16)</f>
        <v/>
      </c>
      <c r="K16" s="211">
        <f>IF(J16="","",IF(AND(H16=1,I16=1),"BAJO",IF(AND(H16=1,I16=2),"BAJO",IF(AND(H16=1,I16=3),"MODERADO",IF(AND(H16=1,I16=4),"FAVORABLE",IF(AND(H16=1,I16=5),"FAVORABLE",IF(AND(H16=2,I16=1),"BAJO",IF(AND(H16=2,I16=2),"BAJO",IF(AND(H16=2,I16=3),"MODERADO",IF(AND(H16=2,I16=4),"FAVORABLE",IF(AND(H16=2,I16=5),"ALTO",IF(AND(H16=3,I16=1),"BAJO",IF(AND(H16=3,I16=2),"MODERADO",IF(AND(H16=3,I16=3),"FAVORABLE",IF(AND(H16=3,I16=4),"ALTO",IF(AND(H16=3,I16=5),"ALTO",IF(AND(H16=4,I16=1),"MODERADO",IF(AND(H16=4,I16=2),"FAVORABLE",IF(AND(H16=4,I16=3),"FAVORABLE",IF(AND(H16=4,I16=4),"ALTO",IF(AND(H16=4,I16=5),"ALTO",IF(AND(H16=5,I16=1),"FAVORABLE",IF(AND(H16=5,I16=2),"FAVORABLE",IF(AND(H16=5,I16=3),"ALTO",IF(AND(H16=5,I16=4),"ALTO",IF(AND(H16=5,I16=5),"ALTO",""))))))))))))))))))))))))))</f>
        <v/>
      </c>
      <c r="L16" s="140" t="n"/>
      <c r="M16" s="581" t="n"/>
      <c r="N16" s="597" t="n"/>
      <c r="O16" s="597" t="n"/>
      <c r="P16" s="597" t="n"/>
      <c r="Q16" s="597" t="n"/>
      <c r="R16" s="597" t="n"/>
      <c r="S16" s="597" t="n"/>
      <c r="T16" s="597">
        <f>IFERROR(SUM(O16:S16),"")</f>
        <v/>
      </c>
      <c r="U16" s="597" t="n"/>
      <c r="V16" s="581" t="n"/>
      <c r="W16" s="581" t="n"/>
      <c r="X16" s="581" t="n"/>
      <c r="Y16" s="581" t="n"/>
      <c r="Z16" s="581" t="n"/>
      <c r="AA16" s="581" t="n"/>
      <c r="AB16" s="581" t="n"/>
      <c r="AC16" s="581" t="n"/>
      <c r="AD16" s="581" t="n"/>
      <c r="AE16" s="581" t="n"/>
      <c r="AF16" s="581" t="n"/>
      <c r="AG16" s="597">
        <f>IF(J16="","",IF(OR(N16="",N16="IMPACTO"),H16,IF(T16&lt;=50,H16,IF(AND(T16&lt;=75,H16&lt;5),H16+1,IF(AND(T16&lt;=75,H16=5),H16,IF(AND(T16&lt;=100,H16&lt;4),H16+2,IF(AND(T16&lt;=100,H16=4),H16+1,IF(AND(T16&lt;=100,H16=5),H16,""))))))))</f>
        <v/>
      </c>
      <c r="AH16" s="597">
        <f>IF(J16="","",IF(OR(N16="",N16="PROBABILIDAD"),I16,IF(T16&lt;=50,I16,IF(AND(T16&lt;=75,I16&lt;5),I16+1,IF(AND(T16&lt;=75,I16=5),I16,IF(AND(T16&lt;=100,I16&lt;4),I16+2,IF(AND(T16&lt;=100,I16=4),I16+1,IF(AND(T16&lt;=100,I16=5),I16,""))))))))</f>
        <v/>
      </c>
      <c r="AI16" s="597">
        <f>IF(OR(AG16="",AH16=""),"",AG16*AH16)</f>
        <v/>
      </c>
      <c r="AJ16" s="211">
        <f>IF(AI16="","",IF(AND(AG16=1,AH16=1),"BAJO",IF(AND(AG16=1,AH16=2),"MODERADO",IF(AND(AG16=1,AH16=3),"MODERADO",IF(AND(AG16=1,AH16=4),"MODERADO",IF(AND(AG16=1,AH16=5),"MODERADO",IF(AND(AG16=2,AH16=1),"BAJO",IF(AND(AG16=2,AH16=2),"MODERADO",IF(AND(AG16=2,AH16=3),"MODERADO",IF(AND(AG16=2,AH16=4),"FAVORABLE",IF(AND(AG16=2,AH16=5),"FAVORABLE",IF(AND(AG16=3,AH16=1),"BAJO",IF(AND(AG16=3,AH16=2),"MODERADO",IF(AND(AG16=3,AH16=3),"FAVORABLE",IF(AND(AG16=3,AH16=4),"FAVORABLE",IF(AND(AG16=3,AH16=5),"FAVORABLE",IF(AND(AG16=4,AH16=1),"BAJO",IF(AND(AG16=4,AH16=2),"MODERADO",IF(AND(AG16=4,AH16=3),"FAVORABLE",IF(AND(AG16=4,AH16=4),"FAVORABLE",IF(AND(AG16=4,AH16=5),"ALTO",IF(AND(AG16=5,AH16=1),"BAJO",IF(AND(AG16=5,AH16=2),"MODERADO",IF(AND(AG16=5,AH16=3),"FAVORABLE",IF(AND(AG16=5,AH16=4),"ALTO",IF(AND(AG16=5,AH16=5),"ALTO",""))))))))))))))))))))))))))</f>
        <v/>
      </c>
      <c r="AK16" s="213" t="n"/>
      <c r="AL16" s="214" t="n"/>
      <c r="AM16" s="213" t="n"/>
      <c r="AN16" s="214" t="n"/>
      <c r="AO16" s="213" t="n"/>
      <c r="AP16" s="214" t="n"/>
      <c r="AQ16" s="213" t="n"/>
      <c r="AR16" s="214" t="n"/>
      <c r="AS16" s="219" t="n"/>
      <c r="AT16" s="220" t="n"/>
    </row>
    <row r="17">
      <c r="A17" s="208">
        <f>IF(AND(AG17=1,AH17=1),1,IF(AND(AG17=1,AH17=2),2,IF(AND(AG17=1,AH17=3),3,IF(AND(AG17=1,AH17=4),4,IF(AND(AG17=1,AH17=5),5,IF(AND(AG17=2,AH17=1),6,IF(AND(AG17=2,AH17=2),7,IF(AND(AG17=2,AH17=3),8,IF(AND(AG17=2,AH17=4),9,IF(AND(AG17=2,AH17=5),10,IF(AND(AG17=3,AH17=1),11,IF(AND(AG17=3,AH17=2),12,IF(AND(AG17=3,AH17=3),13,IF(AND(AG17=3,AH17=4),14,IF(AND(AG17=3,AH17=5),15,IF(AND(AG17=4,AH17=1),16,IF(AND(AG17=4,AH17=2),17,IF(AND(AG17=4,AH17=3),18,IF(AND(AG17=4,AH17=4),19,IF(AND(AG17=4,AH17=5),20,IF(AND(AG17=5,AH17=1),21,IF(AND(AG17=5,AH17=2),22,IF(AND(AG17=5,AH17=3),23,IF(AND(AG17=5,AH17=4),24,IF(AND(AG17=5,AH17=5),25,"")))))))))))))))))))))))))</f>
        <v/>
      </c>
      <c r="B17" s="208">
        <f>IF(A17="","",(COUNTIF($A$10:A17,A17))/100)</f>
        <v/>
      </c>
      <c r="C17" s="208">
        <f>IFERROR(A17+B17,"")</f>
        <v/>
      </c>
      <c r="D17" s="597" t="n">
        <v>8</v>
      </c>
      <c r="E17" s="581" t="n"/>
      <c r="F17" s="581" t="n"/>
      <c r="G17" s="581" t="n"/>
      <c r="H17" s="597" t="n"/>
      <c r="I17" s="597" t="n"/>
      <c r="J17" s="597">
        <f>IF(OR(H17="",I17=""),"",H17*I17)</f>
        <v/>
      </c>
      <c r="K17" s="211">
        <f>IF(J17="","",IF(AND(H17=1,I17=1),"BAJO",IF(AND(H17=1,I17=2),"BAJO",IF(AND(H17=1,I17=3),"MODERADO",IF(AND(H17=1,I17=4),"FAVORABLE",IF(AND(H17=1,I17=5),"FAVORABLE",IF(AND(H17=2,I17=1),"BAJO",IF(AND(H17=2,I17=2),"BAJO",IF(AND(H17=2,I17=3),"MODERADO",IF(AND(H17=2,I17=4),"FAVORABLE",IF(AND(H17=2,I17=5),"ALTO",IF(AND(H17=3,I17=1),"BAJO",IF(AND(H17=3,I17=2),"MODERADO",IF(AND(H17=3,I17=3),"FAVORABLE",IF(AND(H17=3,I17=4),"ALTO",IF(AND(H17=3,I17=5),"ALTO",IF(AND(H17=4,I17=1),"MODERADO",IF(AND(H17=4,I17=2),"FAVORABLE",IF(AND(H17=4,I17=3),"FAVORABLE",IF(AND(H17=4,I17=4),"ALTO",IF(AND(H17=4,I17=5),"ALTO",IF(AND(H17=5,I17=1),"FAVORABLE",IF(AND(H17=5,I17=2),"FAVORABLE",IF(AND(H17=5,I17=3),"ALTO",IF(AND(H17=5,I17=4),"ALTO",IF(AND(H17=5,I17=5),"ALTO",""))))))))))))))))))))))))))</f>
        <v/>
      </c>
      <c r="L17" s="581" t="n"/>
      <c r="M17" s="581" t="n"/>
      <c r="N17" s="597" t="n"/>
      <c r="O17" s="597" t="n"/>
      <c r="P17" s="597" t="n"/>
      <c r="Q17" s="597" t="n"/>
      <c r="R17" s="597" t="n"/>
      <c r="S17" s="597" t="n"/>
      <c r="T17" s="597">
        <f>IFERROR(SUM(O17:S17),"")</f>
        <v/>
      </c>
      <c r="U17" s="597" t="n"/>
      <c r="V17" s="581" t="n"/>
      <c r="W17" s="581" t="n"/>
      <c r="X17" s="581" t="n"/>
      <c r="Y17" s="581" t="n"/>
      <c r="Z17" s="581" t="n"/>
      <c r="AA17" s="581" t="n"/>
      <c r="AB17" s="581" t="n"/>
      <c r="AC17" s="581" t="n"/>
      <c r="AD17" s="581" t="n"/>
      <c r="AE17" s="581" t="n"/>
      <c r="AF17" s="581" t="n"/>
      <c r="AG17" s="597">
        <f>IF(J17="","",IF(OR(N17="",N17="IMPACTO"),H17,IF(T17&lt;=50,H17,IF(AND(T17&lt;=75,H17&lt;5),H17+1,IF(AND(T17&lt;=75,H17=5),H17,IF(AND(T17&lt;=100,H17&lt;4),H17+2,IF(AND(T17&lt;=100,H17=4),H17+1,IF(AND(T17&lt;=100,H17=5),H17,""))))))))</f>
        <v/>
      </c>
      <c r="AH17" s="597">
        <f>IF(J17="","",IF(OR(N17="",N17="PROBABILIDAD"),I17,IF(T17&lt;=50,I17,IF(AND(T17&lt;=75,I17&lt;5),I17+1,IF(AND(T17&lt;=75,I17=5),I17,IF(AND(T17&lt;=100,I17&lt;4),I17+2,IF(AND(T17&lt;=100,I17=4),I17+1,IF(AND(T17&lt;=100,I17=5),I17,""))))))))</f>
        <v/>
      </c>
      <c r="AI17" s="597">
        <f>IF(OR(AG17="",AH17=""),"",AG17*AH17)</f>
        <v/>
      </c>
      <c r="AJ17" s="211">
        <f>IF(AI17="","",IF(AND(AG17=1,AH17=1),"BAJO",IF(AND(AG17=1,AH17=2),"MODERADO",IF(AND(AG17=1,AH17=3),"MODERADO",IF(AND(AG17=1,AH17=4),"MODERADO",IF(AND(AG17=1,AH17=5),"MODERADO",IF(AND(AG17=2,AH17=1),"BAJO",IF(AND(AG17=2,AH17=2),"MODERADO",IF(AND(AG17=2,AH17=3),"MODERADO",IF(AND(AG17=2,AH17=4),"FAVORABLE",IF(AND(AG17=2,AH17=5),"FAVORABLE",IF(AND(AG17=3,AH17=1),"BAJO",IF(AND(AG17=3,AH17=2),"MODERADO",IF(AND(AG17=3,AH17=3),"FAVORABLE",IF(AND(AG17=3,AH17=4),"FAVORABLE",IF(AND(AG17=3,AH17=5),"FAVORABLE",IF(AND(AG17=4,AH17=1),"BAJO",IF(AND(AG17=4,AH17=2),"MODERADO",IF(AND(AG17=4,AH17=3),"FAVORABLE",IF(AND(AG17=4,AH17=4),"FAVORABLE",IF(AND(AG17=4,AH17=5),"ALTO",IF(AND(AG17=5,AH17=1),"BAJO",IF(AND(AG17=5,AH17=2),"MODERADO",IF(AND(AG17=5,AH17=3),"FAVORABLE",IF(AND(AG17=5,AH17=4),"ALTO",IF(AND(AG17=5,AH17=5),"ALTO",""))))))))))))))))))))))))))</f>
        <v/>
      </c>
      <c r="AK17" s="213" t="n"/>
      <c r="AL17" s="214" t="n"/>
      <c r="AM17" s="213" t="n"/>
      <c r="AN17" s="214" t="n"/>
      <c r="AO17" s="213" t="n"/>
      <c r="AP17" s="214" t="n"/>
      <c r="AQ17" s="213" t="n"/>
      <c r="AR17" s="214" t="n"/>
      <c r="AS17" s="219" t="n"/>
      <c r="AT17" s="220" t="n"/>
    </row>
    <row r="18">
      <c r="A18" s="208">
        <f>IF(AND(AG18=1,AH18=1),1,IF(AND(AG18=1,AH18=2),2,IF(AND(AG18=1,AH18=3),3,IF(AND(AG18=1,AH18=4),4,IF(AND(AG18=1,AH18=5),5,IF(AND(AG18=2,AH18=1),6,IF(AND(AG18=2,AH18=2),7,IF(AND(AG18=2,AH18=3),8,IF(AND(AG18=2,AH18=4),9,IF(AND(AG18=2,AH18=5),10,IF(AND(AG18=3,AH18=1),11,IF(AND(AG18=3,AH18=2),12,IF(AND(AG18=3,AH18=3),13,IF(AND(AG18=3,AH18=4),14,IF(AND(AG18=3,AH18=5),15,IF(AND(AG18=4,AH18=1),16,IF(AND(AG18=4,AH18=2),17,IF(AND(AG18=4,AH18=3),18,IF(AND(AG18=4,AH18=4),19,IF(AND(AG18=4,AH18=5),20,IF(AND(AG18=5,AH18=1),21,IF(AND(AG18=5,AH18=2),22,IF(AND(AG18=5,AH18=3),23,IF(AND(AG18=5,AH18=4),24,IF(AND(AG18=5,AH18=5),25,"")))))))))))))))))))))))))</f>
        <v/>
      </c>
      <c r="B18" s="208">
        <f>IF(A18="","",(COUNTIF($A$10:A18,A18))/100)</f>
        <v/>
      </c>
      <c r="C18" s="208">
        <f>IFERROR(A18+B18,"")</f>
        <v/>
      </c>
      <c r="D18" s="597" t="n">
        <v>9</v>
      </c>
      <c r="E18" s="581" t="n"/>
      <c r="F18" s="581" t="n"/>
      <c r="G18" s="581" t="n"/>
      <c r="H18" s="597" t="n"/>
      <c r="I18" s="597" t="n"/>
      <c r="J18" s="597">
        <f>IF(OR(H18="",I18=""),"",H18*I18)</f>
        <v/>
      </c>
      <c r="K18" s="211">
        <f>IF(J18="","",IF(AND(H18=1,I18=1),"BAJO",IF(AND(H18=1,I18=2),"BAJO",IF(AND(H18=1,I18=3),"MODERADO",IF(AND(H18=1,I18=4),"FAVORABLE",IF(AND(H18=1,I18=5),"FAVORABLE",IF(AND(H18=2,I18=1),"BAJO",IF(AND(H18=2,I18=2),"BAJO",IF(AND(H18=2,I18=3),"MODERADO",IF(AND(H18=2,I18=4),"FAVORABLE",IF(AND(H18=2,I18=5),"ALTO",IF(AND(H18=3,I18=1),"BAJO",IF(AND(H18=3,I18=2),"MODERADO",IF(AND(H18=3,I18=3),"FAVORABLE",IF(AND(H18=3,I18=4),"ALTO",IF(AND(H18=3,I18=5),"ALTO",IF(AND(H18=4,I18=1),"MODERADO",IF(AND(H18=4,I18=2),"FAVORABLE",IF(AND(H18=4,I18=3),"FAVORABLE",IF(AND(H18=4,I18=4),"ALTO",IF(AND(H18=4,I18=5),"ALTO",IF(AND(H18=5,I18=1),"FAVORABLE",IF(AND(H18=5,I18=2),"FAVORABLE",IF(AND(H18=5,I18=3),"ALTO",IF(AND(H18=5,I18=4),"ALTO",IF(AND(H18=5,I18=5),"ALTO",""))))))))))))))))))))))))))</f>
        <v/>
      </c>
      <c r="L18" s="581" t="n"/>
      <c r="M18" s="581" t="n"/>
      <c r="N18" s="597" t="n"/>
      <c r="O18" s="597" t="n"/>
      <c r="P18" s="597" t="n"/>
      <c r="Q18" s="597" t="n"/>
      <c r="R18" s="597" t="n"/>
      <c r="S18" s="597" t="n"/>
      <c r="T18" s="597">
        <f>IFERROR(SUM(O18:S18),"")</f>
        <v/>
      </c>
      <c r="U18" s="597" t="n"/>
      <c r="V18" s="581" t="n"/>
      <c r="W18" s="581" t="n"/>
      <c r="X18" s="581" t="n"/>
      <c r="Y18" s="581" t="n"/>
      <c r="Z18" s="581" t="n"/>
      <c r="AA18" s="581" t="n"/>
      <c r="AB18" s="581" t="n"/>
      <c r="AC18" s="581" t="n"/>
      <c r="AD18" s="581" t="n"/>
      <c r="AE18" s="581" t="n"/>
      <c r="AF18" s="581" t="n"/>
      <c r="AG18" s="597">
        <f>IF(J18="","",IF(OR(N18="",N18="IMPACTO"),H18,IF(T18&lt;=50,H18,IF(AND(T18&lt;=75,H18&lt;5),H18+1,IF(AND(T18&lt;=75,H18=5),H18,IF(AND(T18&lt;=100,H18&lt;4),H18+2,IF(AND(T18&lt;=100,H18=4),H18+1,IF(AND(T18&lt;=100,H18=5),H18,""))))))))</f>
        <v/>
      </c>
      <c r="AH18" s="597">
        <f>IF(J18="","",IF(OR(N18="",N18="PROBABILIDAD"),I18,IF(T18&lt;=50,I18,IF(AND(T18&lt;=75,I18&lt;5),I18+1,IF(AND(T18&lt;=75,I18=5),I18,IF(AND(T18&lt;=100,I18&lt;4),I18+2,IF(AND(T18&lt;=100,I18=4),I18+1,IF(AND(T18&lt;=100,I18=5),I18,""))))))))</f>
        <v/>
      </c>
      <c r="AI18" s="597">
        <f>IF(OR(AG18="",AH18=""),"",AG18*AH18)</f>
        <v/>
      </c>
      <c r="AJ18" s="211">
        <f>IF(AI18="","",IF(AND(AG18=1,AH18=1),"BAJO",IF(AND(AG18=1,AH18=2),"MODERADO",IF(AND(AG18=1,AH18=3),"MODERADO",IF(AND(AG18=1,AH18=4),"MODERADO",IF(AND(AG18=1,AH18=5),"MODERADO",IF(AND(AG18=2,AH18=1),"BAJO",IF(AND(AG18=2,AH18=2),"MODERADO",IF(AND(AG18=2,AH18=3),"MODERADO",IF(AND(AG18=2,AH18=4),"FAVORABLE",IF(AND(AG18=2,AH18=5),"FAVORABLE",IF(AND(AG18=3,AH18=1),"BAJO",IF(AND(AG18=3,AH18=2),"MODERADO",IF(AND(AG18=3,AH18=3),"FAVORABLE",IF(AND(AG18=3,AH18=4),"FAVORABLE",IF(AND(AG18=3,AH18=5),"FAVORABLE",IF(AND(AG18=4,AH18=1),"BAJO",IF(AND(AG18=4,AH18=2),"MODERADO",IF(AND(AG18=4,AH18=3),"FAVORABLE",IF(AND(AG18=4,AH18=4),"FAVORABLE",IF(AND(AG18=4,AH18=5),"ALTO",IF(AND(AG18=5,AH18=1),"BAJO",IF(AND(AG18=5,AH18=2),"MODERADO",IF(AND(AG18=5,AH18=3),"FAVORABLE",IF(AND(AG18=5,AH18=4),"ALTO",IF(AND(AG18=5,AH18=5),"ALTO",""))))))))))))))))))))))))))</f>
        <v/>
      </c>
      <c r="AK18" s="213" t="n"/>
      <c r="AL18" s="214" t="n"/>
      <c r="AM18" s="213" t="n"/>
      <c r="AN18" s="214" t="n"/>
      <c r="AO18" s="213" t="n"/>
      <c r="AP18" s="214" t="n"/>
      <c r="AQ18" s="213" t="n"/>
      <c r="AR18" s="214" t="n"/>
      <c r="AS18" s="219" t="n"/>
      <c r="AT18" s="220" t="n"/>
    </row>
    <row r="19">
      <c r="A19" s="208">
        <f>IF(AND(AG19=1,AH19=1),1,IF(AND(AG19=1,AH19=2),2,IF(AND(AG19=1,AH19=3),3,IF(AND(AG19=1,AH19=4),4,IF(AND(AG19=1,AH19=5),5,IF(AND(AG19=2,AH19=1),6,IF(AND(AG19=2,AH19=2),7,IF(AND(AG19=2,AH19=3),8,IF(AND(AG19=2,AH19=4),9,IF(AND(AG19=2,AH19=5),10,IF(AND(AG19=3,AH19=1),11,IF(AND(AG19=3,AH19=2),12,IF(AND(AG19=3,AH19=3),13,IF(AND(AG19=3,AH19=4),14,IF(AND(AG19=3,AH19=5),15,IF(AND(AG19=4,AH19=1),16,IF(AND(AG19=4,AH19=2),17,IF(AND(AG19=4,AH19=3),18,IF(AND(AG19=4,AH19=4),19,IF(AND(AG19=4,AH19=5),20,IF(AND(AG19=5,AH19=1),21,IF(AND(AG19=5,AH19=2),22,IF(AND(AG19=5,AH19=3),23,IF(AND(AG19=5,AH19=4),24,IF(AND(AG19=5,AH19=5),25,"")))))))))))))))))))))))))</f>
        <v/>
      </c>
      <c r="B19" s="208">
        <f>IF(A19="","",(COUNTIF($A$10:A19,A19))/100)</f>
        <v/>
      </c>
      <c r="C19" s="208">
        <f>IFERROR(A19+B19,"")</f>
        <v/>
      </c>
      <c r="D19" s="597" t="n">
        <v>10</v>
      </c>
      <c r="E19" s="581" t="n"/>
      <c r="F19" s="581" t="n"/>
      <c r="G19" s="581" t="n"/>
      <c r="H19" s="597" t="n"/>
      <c r="I19" s="597" t="n"/>
      <c r="J19" s="597">
        <f>IF(OR(H19="",I19=""),"",H19*I19)</f>
        <v/>
      </c>
      <c r="K19" s="211">
        <f>IF(J19="","",IF(AND(H19=1,I19=1),"BAJO",IF(AND(H19=1,I19=2),"BAJO",IF(AND(H19=1,I19=3),"MODERADO",IF(AND(H19=1,I19=4),"FAVORABLE",IF(AND(H19=1,I19=5),"FAVORABLE",IF(AND(H19=2,I19=1),"BAJO",IF(AND(H19=2,I19=2),"BAJO",IF(AND(H19=2,I19=3),"MODERADO",IF(AND(H19=2,I19=4),"FAVORABLE",IF(AND(H19=2,I19=5),"ALTO",IF(AND(H19=3,I19=1),"BAJO",IF(AND(H19=3,I19=2),"MODERADO",IF(AND(H19=3,I19=3),"FAVORABLE",IF(AND(H19=3,I19=4),"ALTO",IF(AND(H19=3,I19=5),"ALTO",IF(AND(H19=4,I19=1),"MODERADO",IF(AND(H19=4,I19=2),"FAVORABLE",IF(AND(H19=4,I19=3),"FAVORABLE",IF(AND(H19=4,I19=4),"ALTO",IF(AND(H19=4,I19=5),"ALTO",IF(AND(H19=5,I19=1),"FAVORABLE",IF(AND(H19=5,I19=2),"FAVORABLE",IF(AND(H19=5,I19=3),"ALTO",IF(AND(H19=5,I19=4),"ALTO",IF(AND(H19=5,I19=5),"ALTO",""))))))))))))))))))))))))))</f>
        <v/>
      </c>
      <c r="L19" s="581" t="n"/>
      <c r="M19" s="581" t="n"/>
      <c r="N19" s="597" t="n"/>
      <c r="O19" s="597" t="n"/>
      <c r="P19" s="597" t="n"/>
      <c r="Q19" s="597" t="n"/>
      <c r="R19" s="597" t="n"/>
      <c r="S19" s="597" t="n"/>
      <c r="T19" s="597">
        <f>IFERROR(SUM(O19:S19),"")</f>
        <v/>
      </c>
      <c r="U19" s="597" t="n"/>
      <c r="V19" s="581" t="n"/>
      <c r="W19" s="581" t="n"/>
      <c r="X19" s="581" t="n"/>
      <c r="Y19" s="581" t="n"/>
      <c r="Z19" s="581" t="n"/>
      <c r="AA19" s="581" t="n"/>
      <c r="AB19" s="581" t="n"/>
      <c r="AC19" s="581" t="n"/>
      <c r="AD19" s="581" t="n"/>
      <c r="AE19" s="581" t="n"/>
      <c r="AF19" s="581" t="n"/>
      <c r="AG19" s="597">
        <f>IF(J19="","",IF(OR(N19="",N19="IMPACTO"),H19,IF(T19&lt;=50,H19,IF(AND(T19&lt;=75,H19&lt;5),H19+1,IF(AND(T19&lt;=75,H19=5),H19,IF(AND(T19&lt;=100,H19&lt;4),H19+2,IF(AND(T19&lt;=100,H19=4),H19+1,IF(AND(T19&lt;=100,H19=5),H19,""))))))))</f>
        <v/>
      </c>
      <c r="AH19" s="597">
        <f>IF(J19="","",IF(OR(N19="",N19="PROBABILIDAD"),I19,IF(T19&lt;=50,I19,IF(AND(T19&lt;=75,I19&lt;5),I19+1,IF(AND(T19&lt;=75,I19=5),I19,IF(AND(T19&lt;=100,I19&lt;4),I19+2,IF(AND(T19&lt;=100,I19=4),I19+1,IF(AND(T19&lt;=100,I19=5),I19,""))))))))</f>
        <v/>
      </c>
      <c r="AI19" s="597">
        <f>IF(OR(AG19="",AH19=""),"",AG19*AH19)</f>
        <v/>
      </c>
      <c r="AJ19" s="211">
        <f>IF(AI19="","",IF(AND(AG19=1,AH19=1),"BAJO",IF(AND(AG19=1,AH19=2),"MODERADO",IF(AND(AG19=1,AH19=3),"MODERADO",IF(AND(AG19=1,AH19=4),"MODERADO",IF(AND(AG19=1,AH19=5),"MODERADO",IF(AND(AG19=2,AH19=1),"BAJO",IF(AND(AG19=2,AH19=2),"MODERADO",IF(AND(AG19=2,AH19=3),"MODERADO",IF(AND(AG19=2,AH19=4),"FAVORABLE",IF(AND(AG19=2,AH19=5),"FAVORABLE",IF(AND(AG19=3,AH19=1),"BAJO",IF(AND(AG19=3,AH19=2),"MODERADO",IF(AND(AG19=3,AH19=3),"FAVORABLE",IF(AND(AG19=3,AH19=4),"FAVORABLE",IF(AND(AG19=3,AH19=5),"FAVORABLE",IF(AND(AG19=4,AH19=1),"BAJO",IF(AND(AG19=4,AH19=2),"MODERADO",IF(AND(AG19=4,AH19=3),"FAVORABLE",IF(AND(AG19=4,AH19=4),"FAVORABLE",IF(AND(AG19=4,AH19=5),"ALTO",IF(AND(AG19=5,AH19=1),"BAJO",IF(AND(AG19=5,AH19=2),"MODERADO",IF(AND(AG19=5,AH19=3),"FAVORABLE",IF(AND(AG19=5,AH19=4),"ALTO",IF(AND(AG19=5,AH19=5),"ALTO",""))))))))))))))))))))))))))</f>
        <v/>
      </c>
      <c r="AK19" s="213" t="n"/>
      <c r="AL19" s="214" t="n"/>
      <c r="AM19" s="213" t="n"/>
      <c r="AN19" s="214" t="n"/>
      <c r="AO19" s="213" t="n"/>
      <c r="AP19" s="214" t="n"/>
      <c r="AQ19" s="213" t="n"/>
      <c r="AR19" s="214" t="n"/>
      <c r="AS19" s="219" t="n"/>
      <c r="AT19" s="220" t="n"/>
    </row>
    <row r="20">
      <c r="A20" s="208">
        <f>IF(AND(AG20=1,AH20=1),1,IF(AND(AG20=1,AH20=2),2,IF(AND(AG20=1,AH20=3),3,IF(AND(AG20=1,AH20=4),4,IF(AND(AG20=1,AH20=5),5,IF(AND(AG20=2,AH20=1),6,IF(AND(AG20=2,AH20=2),7,IF(AND(AG20=2,AH20=3),8,IF(AND(AG20=2,AH20=4),9,IF(AND(AG20=2,AH20=5),10,IF(AND(AG20=3,AH20=1),11,IF(AND(AG20=3,AH20=2),12,IF(AND(AG20=3,AH20=3),13,IF(AND(AG20=3,AH20=4),14,IF(AND(AG20=3,AH20=5),15,IF(AND(AG20=4,AH20=1),16,IF(AND(AG20=4,AH20=2),17,IF(AND(AG20=4,AH20=3),18,IF(AND(AG20=4,AH20=4),19,IF(AND(AG20=4,AH20=5),20,IF(AND(AG20=5,AH20=1),21,IF(AND(AG20=5,AH20=2),22,IF(AND(AG20=5,AH20=3),23,IF(AND(AG20=5,AH20=4),24,IF(AND(AG20=5,AH20=5),25,"")))))))))))))))))))))))))</f>
        <v/>
      </c>
      <c r="B20" s="208">
        <f>IF(A20="","",(COUNTIF($A$10:A20,A20))/100)</f>
        <v/>
      </c>
      <c r="C20" s="208">
        <f>IFERROR(A20+B20,"")</f>
        <v/>
      </c>
      <c r="D20" s="597" t="n">
        <v>11</v>
      </c>
      <c r="E20" s="581" t="n"/>
      <c r="F20" s="581" t="n"/>
      <c r="G20" s="581" t="n"/>
      <c r="H20" s="597" t="n"/>
      <c r="I20" s="597" t="n"/>
      <c r="J20" s="597">
        <f>IF(OR(H20="",I20=""),"",H20*I20)</f>
        <v/>
      </c>
      <c r="K20" s="211">
        <f>IF(J20="","",IF(AND(H20=1,I20=1),"BAJO",IF(AND(H20=1,I20=2),"BAJO",IF(AND(H20=1,I20=3),"MODERADO",IF(AND(H20=1,I20=4),"FAVORABLE",IF(AND(H20=1,I20=5),"FAVORABLE",IF(AND(H20=2,I20=1),"BAJO",IF(AND(H20=2,I20=2),"BAJO",IF(AND(H20=2,I20=3),"MODERADO",IF(AND(H20=2,I20=4),"FAVORABLE",IF(AND(H20=2,I20=5),"ALTO",IF(AND(H20=3,I20=1),"BAJO",IF(AND(H20=3,I20=2),"MODERADO",IF(AND(H20=3,I20=3),"FAVORABLE",IF(AND(H20=3,I20=4),"ALTO",IF(AND(H20=3,I20=5),"ALTO",IF(AND(H20=4,I20=1),"MODERADO",IF(AND(H20=4,I20=2),"FAVORABLE",IF(AND(H20=4,I20=3),"FAVORABLE",IF(AND(H20=4,I20=4),"ALTO",IF(AND(H20=4,I20=5),"ALTO",IF(AND(H20=5,I20=1),"FAVORABLE",IF(AND(H20=5,I20=2),"FAVORABLE",IF(AND(H20=5,I20=3),"ALTO",IF(AND(H20=5,I20=4),"ALTO",IF(AND(H20=5,I20=5),"ALTO",""))))))))))))))))))))))))))</f>
        <v/>
      </c>
      <c r="L20" s="581" t="n"/>
      <c r="M20" s="581" t="n"/>
      <c r="N20" s="597" t="n"/>
      <c r="O20" s="597" t="n"/>
      <c r="P20" s="597" t="n"/>
      <c r="Q20" s="597" t="n"/>
      <c r="R20" s="597" t="n"/>
      <c r="S20" s="597" t="n"/>
      <c r="T20" s="597">
        <f>IFERROR(SUM(O20:S20),"")</f>
        <v/>
      </c>
      <c r="U20" s="597" t="n"/>
      <c r="V20" s="581" t="n"/>
      <c r="W20" s="581" t="n"/>
      <c r="X20" s="581" t="n"/>
      <c r="Y20" s="581" t="n"/>
      <c r="Z20" s="581" t="n"/>
      <c r="AA20" s="581" t="n"/>
      <c r="AB20" s="581" t="n"/>
      <c r="AC20" s="581" t="n"/>
      <c r="AD20" s="581" t="n"/>
      <c r="AE20" s="581" t="n"/>
      <c r="AF20" s="581" t="n"/>
      <c r="AG20" s="597">
        <f>IF(J20="","",IF(OR(N20="",N20="IMPACTO"),H20,IF(T20&lt;=50,H20,IF(AND(T20&lt;=75,H20&lt;5),H20+1,IF(AND(T20&lt;=75,H20=5),H20,IF(AND(T20&lt;=100,H20&lt;4),H20+2,IF(AND(T20&lt;=100,H20=4),H20+1,IF(AND(T20&lt;=100,H20=5),H20,""))))))))</f>
        <v/>
      </c>
      <c r="AH20" s="597">
        <f>IF(J20="","",IF(OR(N20="",N20="PROBABILIDAD"),I20,IF(T20&lt;=50,I20,IF(AND(T20&lt;=75,I20&lt;5),I20+1,IF(AND(T20&lt;=75,I20=5),I20,IF(AND(T20&lt;=100,I20&lt;4),I20+2,IF(AND(T20&lt;=100,I20=4),I20+1,IF(AND(T20&lt;=100,I20=5),I20,""))))))))</f>
        <v/>
      </c>
      <c r="AI20" s="597">
        <f>IF(OR(AG20="",AH20=""),"",AG20*AH20)</f>
        <v/>
      </c>
      <c r="AJ20" s="211">
        <f>IF(AI20="","",IF(AND(AG20=1,AH20=1),"BAJO",IF(AND(AG20=1,AH20=2),"MODERADO",IF(AND(AG20=1,AH20=3),"MODERADO",IF(AND(AG20=1,AH20=4),"MODERADO",IF(AND(AG20=1,AH20=5),"MODERADO",IF(AND(AG20=2,AH20=1),"BAJO",IF(AND(AG20=2,AH20=2),"MODERADO",IF(AND(AG20=2,AH20=3),"MODERADO",IF(AND(AG20=2,AH20=4),"FAVORABLE",IF(AND(AG20=2,AH20=5),"FAVORABLE",IF(AND(AG20=3,AH20=1),"BAJO",IF(AND(AG20=3,AH20=2),"MODERADO",IF(AND(AG20=3,AH20=3),"FAVORABLE",IF(AND(AG20=3,AH20=4),"FAVORABLE",IF(AND(AG20=3,AH20=5),"FAVORABLE",IF(AND(AG20=4,AH20=1),"BAJO",IF(AND(AG20=4,AH20=2),"MODERADO",IF(AND(AG20=4,AH20=3),"FAVORABLE",IF(AND(AG20=4,AH20=4),"FAVORABLE",IF(AND(AG20=4,AH20=5),"ALTO",IF(AND(AG20=5,AH20=1),"BAJO",IF(AND(AG20=5,AH20=2),"MODERADO",IF(AND(AG20=5,AH20=3),"FAVORABLE",IF(AND(AG20=5,AH20=4),"ALTO",IF(AND(AG20=5,AH20=5),"ALTO",""))))))))))))))))))))))))))</f>
        <v/>
      </c>
      <c r="AK20" s="213" t="n"/>
      <c r="AL20" s="214" t="n"/>
      <c r="AM20" s="213" t="n"/>
      <c r="AN20" s="214" t="n"/>
      <c r="AO20" s="213" t="n"/>
      <c r="AP20" s="214" t="n"/>
      <c r="AQ20" s="213" t="n"/>
      <c r="AR20" s="214" t="n"/>
      <c r="AS20" s="219" t="n"/>
      <c r="AT20" s="220" t="n"/>
    </row>
    <row r="21">
      <c r="A21" s="208">
        <f>IF(AND(AG21=1,AH21=1),1,IF(AND(AG21=1,AH21=2),2,IF(AND(AG21=1,AH21=3),3,IF(AND(AG21=1,AH21=4),4,IF(AND(AG21=1,AH21=5),5,IF(AND(AG21=2,AH21=1),6,IF(AND(AG21=2,AH21=2),7,IF(AND(AG21=2,AH21=3),8,IF(AND(AG21=2,AH21=4),9,IF(AND(AG21=2,AH21=5),10,IF(AND(AG21=3,AH21=1),11,IF(AND(AG21=3,AH21=2),12,IF(AND(AG21=3,AH21=3),13,IF(AND(AG21=3,AH21=4),14,IF(AND(AG21=3,AH21=5),15,IF(AND(AG21=4,AH21=1),16,IF(AND(AG21=4,AH21=2),17,IF(AND(AG21=4,AH21=3),18,IF(AND(AG21=4,AH21=4),19,IF(AND(AG21=4,AH21=5),20,IF(AND(AG21=5,AH21=1),21,IF(AND(AG21=5,AH21=2),22,IF(AND(AG21=5,AH21=3),23,IF(AND(AG21=5,AH21=4),24,IF(AND(AG21=5,AH21=5),25,"")))))))))))))))))))))))))</f>
        <v/>
      </c>
      <c r="B21" s="208">
        <f>IF(A21="","",(COUNTIF($A$10:A21,A21))/100)</f>
        <v/>
      </c>
      <c r="C21" s="208">
        <f>IFERROR(A21+B21,"")</f>
        <v/>
      </c>
      <c r="D21" s="597" t="n">
        <v>12</v>
      </c>
      <c r="E21" s="581" t="n"/>
      <c r="F21" s="581" t="n"/>
      <c r="G21" s="581" t="n"/>
      <c r="H21" s="597" t="n"/>
      <c r="I21" s="597" t="n"/>
      <c r="J21" s="597">
        <f>IF(OR(H21="",I21=""),"",H21*I21)</f>
        <v/>
      </c>
      <c r="K21" s="211">
        <f>IF(J21="","",IF(AND(H21=1,I21=1),"BAJO",IF(AND(H21=1,I21=2),"BAJO",IF(AND(H21=1,I21=3),"MODERADO",IF(AND(H21=1,I21=4),"FAVORABLE",IF(AND(H21=1,I21=5),"FAVORABLE",IF(AND(H21=2,I21=1),"BAJO",IF(AND(H21=2,I21=2),"BAJO",IF(AND(H21=2,I21=3),"MODERADO",IF(AND(H21=2,I21=4),"FAVORABLE",IF(AND(H21=2,I21=5),"ALTO",IF(AND(H21=3,I21=1),"BAJO",IF(AND(H21=3,I21=2),"MODERADO",IF(AND(H21=3,I21=3),"FAVORABLE",IF(AND(H21=3,I21=4),"ALTO",IF(AND(H21=3,I21=5),"ALTO",IF(AND(H21=4,I21=1),"MODERADO",IF(AND(H21=4,I21=2),"FAVORABLE",IF(AND(H21=4,I21=3),"FAVORABLE",IF(AND(H21=4,I21=4),"ALTO",IF(AND(H21=4,I21=5),"ALTO",IF(AND(H21=5,I21=1),"FAVORABLE",IF(AND(H21=5,I21=2),"FAVORABLE",IF(AND(H21=5,I21=3),"ALTO",IF(AND(H21=5,I21=4),"ALTO",IF(AND(H21=5,I21=5),"ALTO",""))))))))))))))))))))))))))</f>
        <v/>
      </c>
      <c r="L21" s="581" t="n"/>
      <c r="M21" s="581" t="n"/>
      <c r="N21" s="597" t="n"/>
      <c r="O21" s="597" t="n"/>
      <c r="P21" s="597" t="n"/>
      <c r="Q21" s="597" t="n"/>
      <c r="R21" s="597" t="n"/>
      <c r="S21" s="597" t="n"/>
      <c r="T21" s="597">
        <f>IFERROR(SUM(O21:S21),"")</f>
        <v/>
      </c>
      <c r="U21" s="597" t="n"/>
      <c r="V21" s="581" t="n"/>
      <c r="W21" s="581" t="n"/>
      <c r="X21" s="581" t="n"/>
      <c r="Y21" s="581" t="n"/>
      <c r="Z21" s="581" t="n"/>
      <c r="AA21" s="581" t="n"/>
      <c r="AB21" s="581" t="n"/>
      <c r="AC21" s="581" t="n"/>
      <c r="AD21" s="581" t="n"/>
      <c r="AE21" s="581" t="n"/>
      <c r="AF21" s="581" t="n"/>
      <c r="AG21" s="597">
        <f>IF(J21="","",IF(OR(N21="",N21="IMPACTO"),H21,IF(T21&lt;=50,H21,IF(AND(T21&lt;=75,H21&lt;5),H21+1,IF(AND(T21&lt;=75,H21=5),H21,IF(AND(T21&lt;=100,H21&lt;4),H21+2,IF(AND(T21&lt;=100,H21=4),H21+1,IF(AND(T21&lt;=100,H21=5),H21,""))))))))</f>
        <v/>
      </c>
      <c r="AH21" s="597">
        <f>IF(J21="","",IF(OR(N21="",N21="PROBABILIDAD"),I21,IF(T21&lt;=50,I21,IF(AND(T21&lt;=75,I21&lt;5),I21+1,IF(AND(T21&lt;=75,I21=5),I21,IF(AND(T21&lt;=100,I21&lt;4),I21+2,IF(AND(T21&lt;=100,I21=4),I21+1,IF(AND(T21&lt;=100,I21=5),I21,""))))))))</f>
        <v/>
      </c>
      <c r="AI21" s="597">
        <f>IF(OR(AG21="",AH21=""),"",AG21*AH21)</f>
        <v/>
      </c>
      <c r="AJ21" s="211">
        <f>IF(AI21="","",IF(AND(AG21=1,AH21=1),"BAJO",IF(AND(AG21=1,AH21=2),"MODERADO",IF(AND(AG21=1,AH21=3),"MODERADO",IF(AND(AG21=1,AH21=4),"MODERADO",IF(AND(AG21=1,AH21=5),"MODERADO",IF(AND(AG21=2,AH21=1),"BAJO",IF(AND(AG21=2,AH21=2),"MODERADO",IF(AND(AG21=2,AH21=3),"MODERADO",IF(AND(AG21=2,AH21=4),"FAVORABLE",IF(AND(AG21=2,AH21=5),"FAVORABLE",IF(AND(AG21=3,AH21=1),"BAJO",IF(AND(AG21=3,AH21=2),"MODERADO",IF(AND(AG21=3,AH21=3),"FAVORABLE",IF(AND(AG21=3,AH21=4),"FAVORABLE",IF(AND(AG21=3,AH21=5),"FAVORABLE",IF(AND(AG21=4,AH21=1),"BAJO",IF(AND(AG21=4,AH21=2),"MODERADO",IF(AND(AG21=4,AH21=3),"FAVORABLE",IF(AND(AG21=4,AH21=4),"FAVORABLE",IF(AND(AG21=4,AH21=5),"ALTO",IF(AND(AG21=5,AH21=1),"BAJO",IF(AND(AG21=5,AH21=2),"MODERADO",IF(AND(AG21=5,AH21=3),"FAVORABLE",IF(AND(AG21=5,AH21=4),"ALTO",IF(AND(AG21=5,AH21=5),"ALTO",""))))))))))))))))))))))))))</f>
        <v/>
      </c>
      <c r="AK21" s="213" t="n"/>
      <c r="AL21" s="214" t="n"/>
      <c r="AM21" s="213" t="n"/>
      <c r="AN21" s="214" t="n"/>
      <c r="AO21" s="213" t="n"/>
      <c r="AP21" s="214" t="n"/>
      <c r="AQ21" s="213" t="n"/>
      <c r="AR21" s="214" t="n"/>
      <c r="AS21" s="219" t="n"/>
      <c r="AT21" s="220" t="n"/>
    </row>
    <row r="22">
      <c r="A22" s="208">
        <f>IF(AND(AG22=1,AH22=1),1,IF(AND(AG22=1,AH22=2),2,IF(AND(AG22=1,AH22=3),3,IF(AND(AG22=1,AH22=4),4,IF(AND(AG22=1,AH22=5),5,IF(AND(AG22=2,AH22=1),6,IF(AND(AG22=2,AH22=2),7,IF(AND(AG22=2,AH22=3),8,IF(AND(AG22=2,AH22=4),9,IF(AND(AG22=2,AH22=5),10,IF(AND(AG22=3,AH22=1),11,IF(AND(AG22=3,AH22=2),12,IF(AND(AG22=3,AH22=3),13,IF(AND(AG22=3,AH22=4),14,IF(AND(AG22=3,AH22=5),15,IF(AND(AG22=4,AH22=1),16,IF(AND(AG22=4,AH22=2),17,IF(AND(AG22=4,AH22=3),18,IF(AND(AG22=4,AH22=4),19,IF(AND(AG22=4,AH22=5),20,IF(AND(AG22=5,AH22=1),21,IF(AND(AG22=5,AH22=2),22,IF(AND(AG22=5,AH22=3),23,IF(AND(AG22=5,AH22=4),24,IF(AND(AG22=5,AH22=5),25,"")))))))))))))))))))))))))</f>
        <v/>
      </c>
      <c r="B22" s="208">
        <f>IF(A22="","",(COUNTIF($A$10:A22,A22))/100)</f>
        <v/>
      </c>
      <c r="C22" s="208">
        <f>IFERROR(A22+B22,"")</f>
        <v/>
      </c>
      <c r="D22" s="597" t="n">
        <v>13</v>
      </c>
      <c r="E22" s="581" t="n"/>
      <c r="F22" s="581" t="n"/>
      <c r="G22" s="581" t="n"/>
      <c r="H22" s="597" t="n"/>
      <c r="I22" s="597" t="n"/>
      <c r="J22" s="597">
        <f>IF(OR(H22="",I22=""),"",H22*I22)</f>
        <v/>
      </c>
      <c r="K22" s="211">
        <f>IF(J22="","",IF(AND(H22=1,I22=1),"BAJO",IF(AND(H22=1,I22=2),"BAJO",IF(AND(H22=1,I22=3),"MODERADO",IF(AND(H22=1,I22=4),"FAVORABLE",IF(AND(H22=1,I22=5),"FAVORABLE",IF(AND(H22=2,I22=1),"BAJO",IF(AND(H22=2,I22=2),"BAJO",IF(AND(H22=2,I22=3),"MODERADO",IF(AND(H22=2,I22=4),"FAVORABLE",IF(AND(H22=2,I22=5),"ALTO",IF(AND(H22=3,I22=1),"BAJO",IF(AND(H22=3,I22=2),"MODERADO",IF(AND(H22=3,I22=3),"FAVORABLE",IF(AND(H22=3,I22=4),"ALTO",IF(AND(H22=3,I22=5),"ALTO",IF(AND(H22=4,I22=1),"MODERADO",IF(AND(H22=4,I22=2),"FAVORABLE",IF(AND(H22=4,I22=3),"FAVORABLE",IF(AND(H22=4,I22=4),"ALTO",IF(AND(H22=4,I22=5),"ALTO",IF(AND(H22=5,I22=1),"FAVORABLE",IF(AND(H22=5,I22=2),"FAVORABLE",IF(AND(H22=5,I22=3),"ALTO",IF(AND(H22=5,I22=4),"ALTO",IF(AND(H22=5,I22=5),"ALTO",""))))))))))))))))))))))))))</f>
        <v/>
      </c>
      <c r="L22" s="581" t="n"/>
      <c r="M22" s="581" t="n"/>
      <c r="N22" s="597" t="n"/>
      <c r="O22" s="597" t="n"/>
      <c r="P22" s="597" t="n"/>
      <c r="Q22" s="597" t="n"/>
      <c r="R22" s="597" t="n"/>
      <c r="S22" s="597" t="n"/>
      <c r="T22" s="597">
        <f>IFERROR(SUM(O22:S22),"")</f>
        <v/>
      </c>
      <c r="U22" s="597" t="n"/>
      <c r="V22" s="581" t="n"/>
      <c r="W22" s="581" t="n"/>
      <c r="X22" s="581" t="n"/>
      <c r="Y22" s="581" t="n"/>
      <c r="Z22" s="581" t="n"/>
      <c r="AA22" s="581" t="n"/>
      <c r="AB22" s="581" t="n"/>
      <c r="AC22" s="581" t="n"/>
      <c r="AD22" s="581" t="n"/>
      <c r="AE22" s="581" t="n"/>
      <c r="AF22" s="581" t="n"/>
      <c r="AG22" s="597">
        <f>IF(J22="","",IF(OR(N22="",N22="IMPACTO"),H22,IF(T22&lt;=50,H22,IF(AND(T22&lt;=75,H22&lt;5),H22+1,IF(AND(T22&lt;=75,H22=5),H22,IF(AND(T22&lt;=100,H22&lt;4),H22+2,IF(AND(T22&lt;=100,H22=4),H22+1,IF(AND(T22&lt;=100,H22=5),H22,""))))))))</f>
        <v/>
      </c>
      <c r="AH22" s="597">
        <f>IF(J22="","",IF(OR(N22="",N22="PROBABILIDAD"),I22,IF(T22&lt;=50,I22,IF(AND(T22&lt;=75,I22&lt;5),I22+1,IF(AND(T22&lt;=75,I22=5),I22,IF(AND(T22&lt;=100,I22&lt;4),I22+2,IF(AND(T22&lt;=100,I22=4),I22+1,IF(AND(T22&lt;=100,I22=5),I22,""))))))))</f>
        <v/>
      </c>
      <c r="AI22" s="597">
        <f>IF(OR(AG22="",AH22=""),"",AG22*AH22)</f>
        <v/>
      </c>
      <c r="AJ22" s="211">
        <f>IF(AI22="","",IF(AND(AG22=1,AH22=1),"BAJO",IF(AND(AG22=1,AH22=2),"MODERADO",IF(AND(AG22=1,AH22=3),"MODERADO",IF(AND(AG22=1,AH22=4),"MODERADO",IF(AND(AG22=1,AH22=5),"MODERADO",IF(AND(AG22=2,AH22=1),"BAJO",IF(AND(AG22=2,AH22=2),"MODERADO",IF(AND(AG22=2,AH22=3),"MODERADO",IF(AND(AG22=2,AH22=4),"FAVORABLE",IF(AND(AG22=2,AH22=5),"FAVORABLE",IF(AND(AG22=3,AH22=1),"BAJO",IF(AND(AG22=3,AH22=2),"MODERADO",IF(AND(AG22=3,AH22=3),"FAVORABLE",IF(AND(AG22=3,AH22=4),"FAVORABLE",IF(AND(AG22=3,AH22=5),"FAVORABLE",IF(AND(AG22=4,AH22=1),"BAJO",IF(AND(AG22=4,AH22=2),"MODERADO",IF(AND(AG22=4,AH22=3),"FAVORABLE",IF(AND(AG22=4,AH22=4),"FAVORABLE",IF(AND(AG22=4,AH22=5),"ALTO",IF(AND(AG22=5,AH22=1),"BAJO",IF(AND(AG22=5,AH22=2),"MODERADO",IF(AND(AG22=5,AH22=3),"FAVORABLE",IF(AND(AG22=5,AH22=4),"ALTO",IF(AND(AG22=5,AH22=5),"ALTO",""))))))))))))))))))))))))))</f>
        <v/>
      </c>
      <c r="AK22" s="213" t="n"/>
      <c r="AL22" s="214" t="n"/>
      <c r="AM22" s="213" t="n"/>
      <c r="AN22" s="214" t="n"/>
      <c r="AO22" s="213" t="n"/>
      <c r="AP22" s="214" t="n"/>
      <c r="AQ22" s="213" t="n"/>
      <c r="AR22" s="214" t="n"/>
      <c r="AS22" s="213" t="n"/>
      <c r="AT22" s="214" t="n"/>
    </row>
    <row r="23">
      <c r="A23" s="208">
        <f>IF(AND(AG23=1,AH23=1),1,IF(AND(AG23=1,AH23=2),2,IF(AND(AG23=1,AH23=3),3,IF(AND(AG23=1,AH23=4),4,IF(AND(AG23=1,AH23=5),5,IF(AND(AG23=2,AH23=1),6,IF(AND(AG23=2,AH23=2),7,IF(AND(AG23=2,AH23=3),8,IF(AND(AG23=2,AH23=4),9,IF(AND(AG23=2,AH23=5),10,IF(AND(AG23=3,AH23=1),11,IF(AND(AG23=3,AH23=2),12,IF(AND(AG23=3,AH23=3),13,IF(AND(AG23=3,AH23=4),14,IF(AND(AG23=3,AH23=5),15,IF(AND(AG23=4,AH23=1),16,IF(AND(AG23=4,AH23=2),17,IF(AND(AG23=4,AH23=3),18,IF(AND(AG23=4,AH23=4),19,IF(AND(AG23=4,AH23=5),20,IF(AND(AG23=5,AH23=1),21,IF(AND(AG23=5,AH23=2),22,IF(AND(AG23=5,AH23=3),23,IF(AND(AG23=5,AH23=4),24,IF(AND(AG23=5,AH23=5),25,"")))))))))))))))))))))))))</f>
        <v/>
      </c>
      <c r="B23" s="208">
        <f>IF(A23="","",(COUNTIF($A$10:A23,A23))/100)</f>
        <v/>
      </c>
      <c r="C23" s="208">
        <f>IFERROR(A23+B23,"")</f>
        <v/>
      </c>
      <c r="D23" s="597" t="n">
        <v>14</v>
      </c>
      <c r="E23" s="581" t="n"/>
      <c r="F23" s="581" t="n"/>
      <c r="G23" s="581" t="n"/>
      <c r="H23" s="597" t="n"/>
      <c r="I23" s="597" t="n"/>
      <c r="J23" s="597">
        <f>IF(OR(H23="",I23=""),"",H23*I23)</f>
        <v/>
      </c>
      <c r="K23" s="211">
        <f>IF(J23="","",IF(AND(H23=1,I23=1),"BAJO",IF(AND(H23=1,I23=2),"BAJO",IF(AND(H23=1,I23=3),"MODERADO",IF(AND(H23=1,I23=4),"FAVORABLE",IF(AND(H23=1,I23=5),"FAVORABLE",IF(AND(H23=2,I23=1),"BAJO",IF(AND(H23=2,I23=2),"BAJO",IF(AND(H23=2,I23=3),"MODERADO",IF(AND(H23=2,I23=4),"FAVORABLE",IF(AND(H23=2,I23=5),"ALTO",IF(AND(H23=3,I23=1),"BAJO",IF(AND(H23=3,I23=2),"MODERADO",IF(AND(H23=3,I23=3),"FAVORABLE",IF(AND(H23=3,I23=4),"ALTO",IF(AND(H23=3,I23=5),"ALTO",IF(AND(H23=4,I23=1),"MODERADO",IF(AND(H23=4,I23=2),"FAVORABLE",IF(AND(H23=4,I23=3),"FAVORABLE",IF(AND(H23=4,I23=4),"ALTO",IF(AND(H23=4,I23=5),"ALTO",IF(AND(H23=5,I23=1),"FAVORABLE",IF(AND(H23=5,I23=2),"FAVORABLE",IF(AND(H23=5,I23=3),"ALTO",IF(AND(H23=5,I23=4),"ALTO",IF(AND(H23=5,I23=5),"ALTO",""))))))))))))))))))))))))))</f>
        <v/>
      </c>
      <c r="L23" s="581" t="n"/>
      <c r="M23" s="581" t="n"/>
      <c r="N23" s="597" t="n"/>
      <c r="O23" s="597" t="n"/>
      <c r="P23" s="597" t="n"/>
      <c r="Q23" s="597" t="n"/>
      <c r="R23" s="597" t="n"/>
      <c r="S23" s="597" t="n"/>
      <c r="T23" s="597">
        <f>IFERROR(SUM(O23:S23),"")</f>
        <v/>
      </c>
      <c r="U23" s="597" t="n"/>
      <c r="V23" s="581" t="n"/>
      <c r="W23" s="581" t="n"/>
      <c r="X23" s="581" t="n"/>
      <c r="Y23" s="581" t="n"/>
      <c r="Z23" s="581" t="n"/>
      <c r="AA23" s="581" t="n"/>
      <c r="AB23" s="581" t="n"/>
      <c r="AC23" s="581" t="n"/>
      <c r="AD23" s="581" t="n"/>
      <c r="AE23" s="581" t="n"/>
      <c r="AF23" s="581" t="n"/>
      <c r="AG23" s="597">
        <f>IF(J23="","",IF(OR(N23="",N23="IMPACTO"),H23,IF(T23&lt;=50,H23,IF(AND(T23&lt;=75,H23&lt;5),H23+1,IF(AND(T23&lt;=75,H23=5),H23,IF(AND(T23&lt;=100,H23&lt;4),H23+2,IF(AND(T23&lt;=100,H23=4),H23+1,IF(AND(T23&lt;=100,H23=5),H23,""))))))))</f>
        <v/>
      </c>
      <c r="AH23" s="597">
        <f>IF(J23="","",IF(OR(N23="",N23="PROBABILIDAD"),I23,IF(T23&lt;=50,I23,IF(AND(T23&lt;=75,I23&lt;5),I23+1,IF(AND(T23&lt;=75,I23=5),I23,IF(AND(T23&lt;=100,I23&lt;4),I23+2,IF(AND(T23&lt;=100,I23=4),I23+1,IF(AND(T23&lt;=100,I23=5),I23,""))))))))</f>
        <v/>
      </c>
      <c r="AI23" s="597">
        <f>IF(OR(AG23="",AH23=""),"",AG23*AH23)</f>
        <v/>
      </c>
      <c r="AJ23" s="211">
        <f>IF(AI23="","",IF(AND(AG23=1,AH23=1),"BAJO",IF(AND(AG23=1,AH23=2),"MODERADO",IF(AND(AG23=1,AH23=3),"MODERADO",IF(AND(AG23=1,AH23=4),"MODERADO",IF(AND(AG23=1,AH23=5),"MODERADO",IF(AND(AG23=2,AH23=1),"BAJO",IF(AND(AG23=2,AH23=2),"MODERADO",IF(AND(AG23=2,AH23=3),"MODERADO",IF(AND(AG23=2,AH23=4),"FAVORABLE",IF(AND(AG23=2,AH23=5),"FAVORABLE",IF(AND(AG23=3,AH23=1),"BAJO",IF(AND(AG23=3,AH23=2),"MODERADO",IF(AND(AG23=3,AH23=3),"FAVORABLE",IF(AND(AG23=3,AH23=4),"FAVORABLE",IF(AND(AG23=3,AH23=5),"FAVORABLE",IF(AND(AG23=4,AH23=1),"BAJO",IF(AND(AG23=4,AH23=2),"MODERADO",IF(AND(AG23=4,AH23=3),"FAVORABLE",IF(AND(AG23=4,AH23=4),"FAVORABLE",IF(AND(AG23=4,AH23=5),"ALTO",IF(AND(AG23=5,AH23=1),"BAJO",IF(AND(AG23=5,AH23=2),"MODERADO",IF(AND(AG23=5,AH23=3),"FAVORABLE",IF(AND(AG23=5,AH23=4),"ALTO",IF(AND(AG23=5,AH23=5),"ALTO",""))))))))))))))))))))))))))</f>
        <v/>
      </c>
      <c r="AK23" s="213" t="n"/>
      <c r="AL23" s="214" t="n"/>
      <c r="AM23" s="213" t="n"/>
      <c r="AN23" s="214" t="n"/>
      <c r="AO23" s="213" t="n"/>
      <c r="AP23" s="214" t="n"/>
      <c r="AQ23" s="213" t="n"/>
      <c r="AR23" s="214" t="n"/>
      <c r="AS23" s="213" t="n"/>
      <c r="AT23" s="214" t="n"/>
    </row>
    <row r="24">
      <c r="A24" s="208">
        <f>IF(AND(AG24=1,AH24=1),1,IF(AND(AG24=1,AH24=2),2,IF(AND(AG24=1,AH24=3),3,IF(AND(AG24=1,AH24=4),4,IF(AND(AG24=1,AH24=5),5,IF(AND(AG24=2,AH24=1),6,IF(AND(AG24=2,AH24=2),7,IF(AND(AG24=2,AH24=3),8,IF(AND(AG24=2,AH24=4),9,IF(AND(AG24=2,AH24=5),10,IF(AND(AG24=3,AH24=1),11,IF(AND(AG24=3,AH24=2),12,IF(AND(AG24=3,AH24=3),13,IF(AND(AG24=3,AH24=4),14,IF(AND(AG24=3,AH24=5),15,IF(AND(AG24=4,AH24=1),16,IF(AND(AG24=4,AH24=2),17,IF(AND(AG24=4,AH24=3),18,IF(AND(AG24=4,AH24=4),19,IF(AND(AG24=4,AH24=5),20,IF(AND(AG24=5,AH24=1),21,IF(AND(AG24=5,AH24=2),22,IF(AND(AG24=5,AH24=3),23,IF(AND(AG24=5,AH24=4),24,IF(AND(AG24=5,AH24=5),25,"")))))))))))))))))))))))))</f>
        <v/>
      </c>
      <c r="B24" s="208">
        <f>IF(A24="","",(COUNTIF($A$10:A24,A24))/100)</f>
        <v/>
      </c>
      <c r="C24" s="208">
        <f>IFERROR(A24+B24,"")</f>
        <v/>
      </c>
      <c r="D24" s="597" t="n">
        <v>15</v>
      </c>
      <c r="E24" s="581" t="n"/>
      <c r="F24" s="581" t="n"/>
      <c r="G24" s="581" t="n"/>
      <c r="H24" s="597" t="n"/>
      <c r="I24" s="597" t="n"/>
      <c r="J24" s="597">
        <f>IF(OR(H24="",I24=""),"",H24*I24)</f>
        <v/>
      </c>
      <c r="K24" s="211">
        <f>IF(J24="","",IF(AND(H24=1,I24=1),"BAJO",IF(AND(H24=1,I24=2),"BAJO",IF(AND(H24=1,I24=3),"MODERADO",IF(AND(H24=1,I24=4),"FAVORABLE",IF(AND(H24=1,I24=5),"FAVORABLE",IF(AND(H24=2,I24=1),"BAJO",IF(AND(H24=2,I24=2),"BAJO",IF(AND(H24=2,I24=3),"MODERADO",IF(AND(H24=2,I24=4),"FAVORABLE",IF(AND(H24=2,I24=5),"ALTO",IF(AND(H24=3,I24=1),"BAJO",IF(AND(H24=3,I24=2),"MODERADO",IF(AND(H24=3,I24=3),"FAVORABLE",IF(AND(H24=3,I24=4),"ALTO",IF(AND(H24=3,I24=5),"ALTO",IF(AND(H24=4,I24=1),"MODERADO",IF(AND(H24=4,I24=2),"FAVORABLE",IF(AND(H24=4,I24=3),"FAVORABLE",IF(AND(H24=4,I24=4),"ALTO",IF(AND(H24=4,I24=5),"ALTO",IF(AND(H24=5,I24=1),"FAVORABLE",IF(AND(H24=5,I24=2),"FAVORABLE",IF(AND(H24=5,I24=3),"ALTO",IF(AND(H24=5,I24=4),"ALTO",IF(AND(H24=5,I24=5),"ALTO",""))))))))))))))))))))))))))</f>
        <v/>
      </c>
      <c r="L24" s="581" t="n"/>
      <c r="M24" s="581" t="n"/>
      <c r="N24" s="597" t="n"/>
      <c r="O24" s="597" t="n"/>
      <c r="P24" s="597" t="n"/>
      <c r="Q24" s="597" t="n"/>
      <c r="R24" s="597" t="n"/>
      <c r="S24" s="597" t="n"/>
      <c r="T24" s="597">
        <f>IFERROR(SUM(O24:S24),"")</f>
        <v/>
      </c>
      <c r="U24" s="597" t="n"/>
      <c r="V24" s="581" t="n"/>
      <c r="W24" s="581" t="n"/>
      <c r="X24" s="581" t="n"/>
      <c r="Y24" s="581" t="n"/>
      <c r="Z24" s="581" t="n"/>
      <c r="AA24" s="581" t="n"/>
      <c r="AB24" s="581" t="n"/>
      <c r="AC24" s="581" t="n"/>
      <c r="AD24" s="581" t="n"/>
      <c r="AE24" s="581" t="n"/>
      <c r="AF24" s="581" t="n"/>
      <c r="AG24" s="597">
        <f>IF(J24="","",IF(OR(N24="",N24="IMPACTO"),H24,IF(T24&lt;=50,H24,IF(AND(T24&lt;=75,H24&lt;5),H24+1,IF(AND(T24&lt;=75,H24=5),H24,IF(AND(T24&lt;=100,H24&lt;4),H24+2,IF(AND(T24&lt;=100,H24=4),H24+1,IF(AND(T24&lt;=100,H24=5),H24,""))))))))</f>
        <v/>
      </c>
      <c r="AH24" s="597">
        <f>IF(J24="","",IF(OR(N24="",N24="PROBABILIDAD"),I24,IF(T24&lt;=50,I24,IF(AND(T24&lt;=75,I24&lt;5),I24+1,IF(AND(T24&lt;=75,I24=5),I24,IF(AND(T24&lt;=100,I24&lt;4),I24+2,IF(AND(T24&lt;=100,I24=4),I24+1,IF(AND(T24&lt;=100,I24=5),I24,""))))))))</f>
        <v/>
      </c>
      <c r="AI24" s="597">
        <f>IF(OR(AG24="",AH24=""),"",AG24*AH24)</f>
        <v/>
      </c>
      <c r="AJ24" s="211">
        <f>IF(AI24="","",IF(AND(AG24=1,AH24=1),"BAJO",IF(AND(AG24=1,AH24=2),"MODERADO",IF(AND(AG24=1,AH24=3),"MODERADO",IF(AND(AG24=1,AH24=4),"MODERADO",IF(AND(AG24=1,AH24=5),"MODERADO",IF(AND(AG24=2,AH24=1),"BAJO",IF(AND(AG24=2,AH24=2),"MODERADO",IF(AND(AG24=2,AH24=3),"MODERADO",IF(AND(AG24=2,AH24=4),"FAVORABLE",IF(AND(AG24=2,AH24=5),"FAVORABLE",IF(AND(AG24=3,AH24=1),"BAJO",IF(AND(AG24=3,AH24=2),"MODERADO",IF(AND(AG24=3,AH24=3),"FAVORABLE",IF(AND(AG24=3,AH24=4),"FAVORABLE",IF(AND(AG24=3,AH24=5),"FAVORABLE",IF(AND(AG24=4,AH24=1),"BAJO",IF(AND(AG24=4,AH24=2),"MODERADO",IF(AND(AG24=4,AH24=3),"FAVORABLE",IF(AND(AG24=4,AH24=4),"FAVORABLE",IF(AND(AG24=4,AH24=5),"ALTO",IF(AND(AG24=5,AH24=1),"BAJO",IF(AND(AG24=5,AH24=2),"MODERADO",IF(AND(AG24=5,AH24=3),"FAVORABLE",IF(AND(AG24=5,AH24=4),"ALTO",IF(AND(AG24=5,AH24=5),"ALTO",""))))))))))))))))))))))))))</f>
        <v/>
      </c>
      <c r="AK24" s="213" t="n"/>
      <c r="AL24" s="214" t="n"/>
      <c r="AM24" s="213" t="n"/>
      <c r="AN24" s="214" t="n"/>
      <c r="AO24" s="213" t="n"/>
      <c r="AP24" s="214" t="n"/>
      <c r="AQ24" s="213" t="n"/>
      <c r="AR24" s="214" t="n"/>
      <c r="AS24" s="213" t="n"/>
      <c r="AT24" s="214" t="n"/>
    </row>
    <row r="25">
      <c r="A25" s="208">
        <f>IF(AND(AG25=1,AH25=1),1,IF(AND(AG25=1,AH25=2),2,IF(AND(AG25=1,AH25=3),3,IF(AND(AG25=1,AH25=4),4,IF(AND(AG25=1,AH25=5),5,IF(AND(AG25=2,AH25=1),6,IF(AND(AG25=2,AH25=2),7,IF(AND(AG25=2,AH25=3),8,IF(AND(AG25=2,AH25=4),9,IF(AND(AG25=2,AH25=5),10,IF(AND(AG25=3,AH25=1),11,IF(AND(AG25=3,AH25=2),12,IF(AND(AG25=3,AH25=3),13,IF(AND(AG25=3,AH25=4),14,IF(AND(AG25=3,AH25=5),15,IF(AND(AG25=4,AH25=1),16,IF(AND(AG25=4,AH25=2),17,IF(AND(AG25=4,AH25=3),18,IF(AND(AG25=4,AH25=4),19,IF(AND(AG25=4,AH25=5),20,IF(AND(AG25=5,AH25=1),21,IF(AND(AG25=5,AH25=2),22,IF(AND(AG25=5,AH25=3),23,IF(AND(AG25=5,AH25=4),24,IF(AND(AG25=5,AH25=5),25,"")))))))))))))))))))))))))</f>
        <v/>
      </c>
      <c r="B25" s="208">
        <f>IF(A25="","",(COUNTIF($A$10:A25,A25))/100)</f>
        <v/>
      </c>
      <c r="C25" s="208">
        <f>IFERROR(A25+B25,"")</f>
        <v/>
      </c>
      <c r="D25" s="597" t="n">
        <v>16</v>
      </c>
      <c r="E25" s="581" t="n"/>
      <c r="F25" s="581" t="n"/>
      <c r="G25" s="581" t="n"/>
      <c r="H25" s="597" t="n"/>
      <c r="I25" s="597" t="n"/>
      <c r="J25" s="597">
        <f>IF(OR(H25="",I25=""),"",H25*I25)</f>
        <v/>
      </c>
      <c r="K25" s="211">
        <f>IF(J25="","",IF(AND(H25=1,I25=1),"BAJO",IF(AND(H25=1,I25=2),"BAJO",IF(AND(H25=1,I25=3),"MODERADO",IF(AND(H25=1,I25=4),"FAVORABLE",IF(AND(H25=1,I25=5),"FAVORABLE",IF(AND(H25=2,I25=1),"BAJO",IF(AND(H25=2,I25=2),"BAJO",IF(AND(H25=2,I25=3),"MODERADO",IF(AND(H25=2,I25=4),"FAVORABLE",IF(AND(H25=2,I25=5),"ALTO",IF(AND(H25=3,I25=1),"BAJO",IF(AND(H25=3,I25=2),"MODERADO",IF(AND(H25=3,I25=3),"FAVORABLE",IF(AND(H25=3,I25=4),"ALTO",IF(AND(H25=3,I25=5),"ALTO",IF(AND(H25=4,I25=1),"MODERADO",IF(AND(H25=4,I25=2),"FAVORABLE",IF(AND(H25=4,I25=3),"FAVORABLE",IF(AND(H25=4,I25=4),"ALTO",IF(AND(H25=4,I25=5),"ALTO",IF(AND(H25=5,I25=1),"FAVORABLE",IF(AND(H25=5,I25=2),"FAVORABLE",IF(AND(H25=5,I25=3),"ALTO",IF(AND(H25=5,I25=4),"ALTO",IF(AND(H25=5,I25=5),"ALTO",""))))))))))))))))))))))))))</f>
        <v/>
      </c>
      <c r="L25" s="581" t="n"/>
      <c r="M25" s="581" t="n"/>
      <c r="N25" s="597" t="n"/>
      <c r="O25" s="597" t="n"/>
      <c r="P25" s="597" t="n"/>
      <c r="Q25" s="597" t="n"/>
      <c r="R25" s="597" t="n"/>
      <c r="S25" s="597" t="n"/>
      <c r="T25" s="597">
        <f>IFERROR(SUM(O25:S25),"")</f>
        <v/>
      </c>
      <c r="U25" s="597" t="n"/>
      <c r="V25" s="581" t="n"/>
      <c r="W25" s="581" t="n"/>
      <c r="X25" s="581" t="n"/>
      <c r="Y25" s="581" t="n"/>
      <c r="Z25" s="581" t="n"/>
      <c r="AA25" s="581" t="n"/>
      <c r="AB25" s="581" t="n"/>
      <c r="AC25" s="581" t="n"/>
      <c r="AD25" s="581" t="n"/>
      <c r="AE25" s="581" t="n"/>
      <c r="AF25" s="581" t="n"/>
      <c r="AG25" s="597">
        <f>IF(J25="","",IF(OR(N25="",N25="IMPACTO"),H25,IF(T25&lt;=50,H25,IF(AND(T25&lt;=75,H25&lt;5),H25+1,IF(AND(T25&lt;=75,H25=5),H25,IF(AND(T25&lt;=100,H25&lt;4),H25+2,IF(AND(T25&lt;=100,H25=4),H25+1,IF(AND(T25&lt;=100,H25=5),H25,""))))))))</f>
        <v/>
      </c>
      <c r="AH25" s="597">
        <f>IF(J25="","",IF(OR(N25="",N25="PROBABILIDAD"),I25,IF(T25&lt;=50,I25,IF(AND(T25&lt;=75,I25&lt;5),I25+1,IF(AND(T25&lt;=75,I25=5),I25,IF(AND(T25&lt;=100,I25&lt;4),I25+2,IF(AND(T25&lt;=100,I25=4),I25+1,IF(AND(T25&lt;=100,I25=5),I25,""))))))))</f>
        <v/>
      </c>
      <c r="AI25" s="597">
        <f>IF(OR(AG25="",AH25=""),"",AG25*AH25)</f>
        <v/>
      </c>
      <c r="AJ25" s="211">
        <f>IF(AI25="","",IF(AND(AG25=1,AH25=1),"BAJO",IF(AND(AG25=1,AH25=2),"MODERADO",IF(AND(AG25=1,AH25=3),"MODERADO",IF(AND(AG25=1,AH25=4),"MODERADO",IF(AND(AG25=1,AH25=5),"MODERADO",IF(AND(AG25=2,AH25=1),"BAJO",IF(AND(AG25=2,AH25=2),"MODERADO",IF(AND(AG25=2,AH25=3),"MODERADO",IF(AND(AG25=2,AH25=4),"FAVORABLE",IF(AND(AG25=2,AH25=5),"FAVORABLE",IF(AND(AG25=3,AH25=1),"BAJO",IF(AND(AG25=3,AH25=2),"MODERADO",IF(AND(AG25=3,AH25=3),"FAVORABLE",IF(AND(AG25=3,AH25=4),"FAVORABLE",IF(AND(AG25=3,AH25=5),"FAVORABLE",IF(AND(AG25=4,AH25=1),"BAJO",IF(AND(AG25=4,AH25=2),"MODERADO",IF(AND(AG25=4,AH25=3),"FAVORABLE",IF(AND(AG25=4,AH25=4),"FAVORABLE",IF(AND(AG25=4,AH25=5),"ALTO",IF(AND(AG25=5,AH25=1),"BAJO",IF(AND(AG25=5,AH25=2),"MODERADO",IF(AND(AG25=5,AH25=3),"FAVORABLE",IF(AND(AG25=5,AH25=4),"ALTO",IF(AND(AG25=5,AH25=5),"ALTO",""))))))))))))))))))))))))))</f>
        <v/>
      </c>
      <c r="AK25" s="213" t="n"/>
      <c r="AL25" s="214" t="n"/>
      <c r="AM25" s="213" t="n"/>
      <c r="AN25" s="214" t="n"/>
      <c r="AO25" s="213" t="n"/>
      <c r="AP25" s="214" t="n"/>
      <c r="AQ25" s="213" t="n"/>
      <c r="AR25" s="214" t="n"/>
      <c r="AS25" s="213" t="n"/>
      <c r="AT25" s="214" t="n"/>
    </row>
    <row r="26">
      <c r="A26" s="208">
        <f>IF(AND(AG26=1,AH26=1),1,IF(AND(AG26=1,AH26=2),2,IF(AND(AG26=1,AH26=3),3,IF(AND(AG26=1,AH26=4),4,IF(AND(AG26=1,AH26=5),5,IF(AND(AG26=2,AH26=1),6,IF(AND(AG26=2,AH26=2),7,IF(AND(AG26=2,AH26=3),8,IF(AND(AG26=2,AH26=4),9,IF(AND(AG26=2,AH26=5),10,IF(AND(AG26=3,AH26=1),11,IF(AND(AG26=3,AH26=2),12,IF(AND(AG26=3,AH26=3),13,IF(AND(AG26=3,AH26=4),14,IF(AND(AG26=3,AH26=5),15,IF(AND(AG26=4,AH26=1),16,IF(AND(AG26=4,AH26=2),17,IF(AND(AG26=4,AH26=3),18,IF(AND(AG26=4,AH26=4),19,IF(AND(AG26=4,AH26=5),20,IF(AND(AG26=5,AH26=1),21,IF(AND(AG26=5,AH26=2),22,IF(AND(AG26=5,AH26=3),23,IF(AND(AG26=5,AH26=4),24,IF(AND(AG26=5,AH26=5),25,"")))))))))))))))))))))))))</f>
        <v/>
      </c>
      <c r="B26" s="208">
        <f>IF(A26="","",(COUNTIF($A$10:A26,A26))/100)</f>
        <v/>
      </c>
      <c r="C26" s="208">
        <f>IFERROR(A26+B26,"")</f>
        <v/>
      </c>
      <c r="D26" s="597" t="n">
        <v>17</v>
      </c>
      <c r="E26" s="581" t="n"/>
      <c r="F26" s="581" t="n"/>
      <c r="G26" s="581" t="n"/>
      <c r="H26" s="597" t="n"/>
      <c r="I26" s="597" t="n"/>
      <c r="J26" s="597">
        <f>IF(OR(H26="",I26=""),"",H26*I26)</f>
        <v/>
      </c>
      <c r="K26" s="211">
        <f>IF(J26="","",IF(AND(H26=1,I26=1),"BAJO",IF(AND(H26=1,I26=2),"BAJO",IF(AND(H26=1,I26=3),"MODERADO",IF(AND(H26=1,I26=4),"FAVORABLE",IF(AND(H26=1,I26=5),"FAVORABLE",IF(AND(H26=2,I26=1),"BAJO",IF(AND(H26=2,I26=2),"BAJO",IF(AND(H26=2,I26=3),"MODERADO",IF(AND(H26=2,I26=4),"FAVORABLE",IF(AND(H26=2,I26=5),"ALTO",IF(AND(H26=3,I26=1),"BAJO",IF(AND(H26=3,I26=2),"MODERADO",IF(AND(H26=3,I26=3),"FAVORABLE",IF(AND(H26=3,I26=4),"ALTO",IF(AND(H26=3,I26=5),"ALTO",IF(AND(H26=4,I26=1),"MODERADO",IF(AND(H26=4,I26=2),"FAVORABLE",IF(AND(H26=4,I26=3),"FAVORABLE",IF(AND(H26=4,I26=4),"ALTO",IF(AND(H26=4,I26=5),"ALTO",IF(AND(H26=5,I26=1),"FAVORABLE",IF(AND(H26=5,I26=2),"FAVORABLE",IF(AND(H26=5,I26=3),"ALTO",IF(AND(H26=5,I26=4),"ALTO",IF(AND(H26=5,I26=5),"ALTO",""))))))))))))))))))))))))))</f>
        <v/>
      </c>
      <c r="L26" s="581" t="n"/>
      <c r="M26" s="581" t="n"/>
      <c r="N26" s="597" t="n"/>
      <c r="O26" s="597" t="n"/>
      <c r="P26" s="597" t="n"/>
      <c r="Q26" s="597" t="n"/>
      <c r="R26" s="597" t="n"/>
      <c r="S26" s="597" t="n"/>
      <c r="T26" s="597">
        <f>IFERROR(SUM(O26:S26),"")</f>
        <v/>
      </c>
      <c r="U26" s="597" t="n"/>
      <c r="V26" s="581" t="n"/>
      <c r="W26" s="581" t="n"/>
      <c r="X26" s="581" t="n"/>
      <c r="Y26" s="581" t="n"/>
      <c r="Z26" s="581" t="n"/>
      <c r="AA26" s="581" t="n"/>
      <c r="AB26" s="581" t="n"/>
      <c r="AC26" s="581" t="n"/>
      <c r="AD26" s="581" t="n"/>
      <c r="AE26" s="581" t="n"/>
      <c r="AF26" s="581" t="n"/>
      <c r="AG26" s="597">
        <f>IF(J26="","",IF(OR(N26="",N26="IMPACTO"),H26,IF(T26&lt;=50,H26,IF(AND(T26&lt;=75,H26&lt;5),H26+1,IF(AND(T26&lt;=75,H26=5),H26,IF(AND(T26&lt;=100,H26&lt;4),H26+2,IF(AND(T26&lt;=100,H26=4),H26+1,IF(AND(T26&lt;=100,H26=5),H26,""))))))))</f>
        <v/>
      </c>
      <c r="AH26" s="597">
        <f>IF(J26="","",IF(OR(N26="",N26="PROBABILIDAD"),I26,IF(T26&lt;=50,I26,IF(AND(T26&lt;=75,I26&lt;5),I26+1,IF(AND(T26&lt;=75,I26=5),I26,IF(AND(T26&lt;=100,I26&lt;4),I26+2,IF(AND(T26&lt;=100,I26=4),I26+1,IF(AND(T26&lt;=100,I26=5),I26,""))))))))</f>
        <v/>
      </c>
      <c r="AI26" s="597">
        <f>IF(OR(AG26="",AH26=""),"",AG26*AH26)</f>
        <v/>
      </c>
      <c r="AJ26" s="211">
        <f>IF(AI26="","",IF(AND(AG26=1,AH26=1),"BAJO",IF(AND(AG26=1,AH26=2),"MODERADO",IF(AND(AG26=1,AH26=3),"MODERADO",IF(AND(AG26=1,AH26=4),"MODERADO",IF(AND(AG26=1,AH26=5),"MODERADO",IF(AND(AG26=2,AH26=1),"BAJO",IF(AND(AG26=2,AH26=2),"MODERADO",IF(AND(AG26=2,AH26=3),"MODERADO",IF(AND(AG26=2,AH26=4),"FAVORABLE",IF(AND(AG26=2,AH26=5),"FAVORABLE",IF(AND(AG26=3,AH26=1),"BAJO",IF(AND(AG26=3,AH26=2),"MODERADO",IF(AND(AG26=3,AH26=3),"FAVORABLE",IF(AND(AG26=3,AH26=4),"FAVORABLE",IF(AND(AG26=3,AH26=5),"FAVORABLE",IF(AND(AG26=4,AH26=1),"BAJO",IF(AND(AG26=4,AH26=2),"MODERADO",IF(AND(AG26=4,AH26=3),"FAVORABLE",IF(AND(AG26=4,AH26=4),"FAVORABLE",IF(AND(AG26=4,AH26=5),"ALTO",IF(AND(AG26=5,AH26=1),"BAJO",IF(AND(AG26=5,AH26=2),"MODERADO",IF(AND(AG26=5,AH26=3),"FAVORABLE",IF(AND(AG26=5,AH26=4),"ALTO",IF(AND(AG26=5,AH26=5),"ALTO",""))))))))))))))))))))))))))</f>
        <v/>
      </c>
      <c r="AK26" s="213" t="n"/>
      <c r="AL26" s="214" t="n"/>
      <c r="AM26" s="213" t="n"/>
      <c r="AN26" s="214" t="n"/>
      <c r="AO26" s="213" t="n"/>
      <c r="AP26" s="214" t="n"/>
      <c r="AQ26" s="213" t="n"/>
      <c r="AR26" s="214" t="n"/>
      <c r="AS26" s="213" t="n"/>
      <c r="AT26" s="214" t="n"/>
    </row>
    <row r="27">
      <c r="A27" s="208">
        <f>IF(AND(AG27=1,AH27=1),1,IF(AND(AG27=1,AH27=2),2,IF(AND(AG27=1,AH27=3),3,IF(AND(AG27=1,AH27=4),4,IF(AND(AG27=1,AH27=5),5,IF(AND(AG27=2,AH27=1),6,IF(AND(AG27=2,AH27=2),7,IF(AND(AG27=2,AH27=3),8,IF(AND(AG27=2,AH27=4),9,IF(AND(AG27=2,AH27=5),10,IF(AND(AG27=3,AH27=1),11,IF(AND(AG27=3,AH27=2),12,IF(AND(AG27=3,AH27=3),13,IF(AND(AG27=3,AH27=4),14,IF(AND(AG27=3,AH27=5),15,IF(AND(AG27=4,AH27=1),16,IF(AND(AG27=4,AH27=2),17,IF(AND(AG27=4,AH27=3),18,IF(AND(AG27=4,AH27=4),19,IF(AND(AG27=4,AH27=5),20,IF(AND(AG27=5,AH27=1),21,IF(AND(AG27=5,AH27=2),22,IF(AND(AG27=5,AH27=3),23,IF(AND(AG27=5,AH27=4),24,IF(AND(AG27=5,AH27=5),25,"")))))))))))))))))))))))))</f>
        <v/>
      </c>
      <c r="B27" s="208">
        <f>IF(A27="","",(COUNTIF($A$10:A27,A27))/100)</f>
        <v/>
      </c>
      <c r="C27" s="208">
        <f>IFERROR(A27+B27,"")</f>
        <v/>
      </c>
      <c r="D27" s="597" t="n">
        <v>18</v>
      </c>
      <c r="E27" s="581" t="n"/>
      <c r="F27" s="581" t="n"/>
      <c r="G27" s="581" t="n"/>
      <c r="H27" s="597" t="n"/>
      <c r="I27" s="597" t="n"/>
      <c r="J27" s="597">
        <f>IF(OR(H27="",I27=""),"",H27*I27)</f>
        <v/>
      </c>
      <c r="K27" s="211">
        <f>IF(J27="","",IF(AND(H27=1,I27=1),"BAJO",IF(AND(H27=1,I27=2),"BAJO",IF(AND(H27=1,I27=3),"MODERADO",IF(AND(H27=1,I27=4),"FAVORABLE",IF(AND(H27=1,I27=5),"FAVORABLE",IF(AND(H27=2,I27=1),"BAJO",IF(AND(H27=2,I27=2),"BAJO",IF(AND(H27=2,I27=3),"MODERADO",IF(AND(H27=2,I27=4),"FAVORABLE",IF(AND(H27=2,I27=5),"ALTO",IF(AND(H27=3,I27=1),"BAJO",IF(AND(H27=3,I27=2),"MODERADO",IF(AND(H27=3,I27=3),"FAVORABLE",IF(AND(H27=3,I27=4),"ALTO",IF(AND(H27=3,I27=5),"ALTO",IF(AND(H27=4,I27=1),"MODERADO",IF(AND(H27=4,I27=2),"FAVORABLE",IF(AND(H27=4,I27=3),"FAVORABLE",IF(AND(H27=4,I27=4),"ALTO",IF(AND(H27=4,I27=5),"ALTO",IF(AND(H27=5,I27=1),"FAVORABLE",IF(AND(H27=5,I27=2),"FAVORABLE",IF(AND(H27=5,I27=3),"ALTO",IF(AND(H27=5,I27=4),"ALTO",IF(AND(H27=5,I27=5),"ALTO",""))))))))))))))))))))))))))</f>
        <v/>
      </c>
      <c r="L27" s="581" t="n"/>
      <c r="M27" s="581" t="n"/>
      <c r="N27" s="597" t="n"/>
      <c r="O27" s="597" t="n"/>
      <c r="P27" s="597" t="n"/>
      <c r="Q27" s="597" t="n"/>
      <c r="R27" s="597" t="n"/>
      <c r="S27" s="597" t="n"/>
      <c r="T27" s="597">
        <f>IFERROR(SUM(O27:S27),"")</f>
        <v/>
      </c>
      <c r="U27" s="597" t="n"/>
      <c r="V27" s="581" t="n"/>
      <c r="W27" s="581" t="n"/>
      <c r="X27" s="581" t="n"/>
      <c r="Y27" s="581" t="n"/>
      <c r="Z27" s="581" t="n"/>
      <c r="AA27" s="581" t="n"/>
      <c r="AB27" s="581" t="n"/>
      <c r="AC27" s="581" t="n"/>
      <c r="AD27" s="581" t="n"/>
      <c r="AE27" s="581" t="n"/>
      <c r="AF27" s="581" t="n"/>
      <c r="AG27" s="597">
        <f>IF(J27="","",IF(OR(N27="",N27="IMPACTO"),H27,IF(T27&lt;=50,H27,IF(AND(T27&lt;=75,H27&lt;5),H27+1,IF(AND(T27&lt;=75,H27=5),H27,IF(AND(T27&lt;=100,H27&lt;4),H27+2,IF(AND(T27&lt;=100,H27=4),H27+1,IF(AND(T27&lt;=100,H27=5),H27,""))))))))</f>
        <v/>
      </c>
      <c r="AH27" s="597">
        <f>IF(J27="","",IF(OR(N27="",N27="PROBABILIDAD"),I27,IF(T27&lt;=50,I27,IF(AND(T27&lt;=75,I27&lt;5),I27+1,IF(AND(T27&lt;=75,I27=5),I27,IF(AND(T27&lt;=100,I27&lt;4),I27+2,IF(AND(T27&lt;=100,I27=4),I27+1,IF(AND(T27&lt;=100,I27=5),I27,""))))))))</f>
        <v/>
      </c>
      <c r="AI27" s="597">
        <f>IF(OR(AG27="",AH27=""),"",AG27*AH27)</f>
        <v/>
      </c>
      <c r="AJ27" s="211">
        <f>IF(AI27="","",IF(AND(AG27=1,AH27=1),"BAJO",IF(AND(AG27=1,AH27=2),"MODERADO",IF(AND(AG27=1,AH27=3),"MODERADO",IF(AND(AG27=1,AH27=4),"MODERADO",IF(AND(AG27=1,AH27=5),"MODERADO",IF(AND(AG27=2,AH27=1),"BAJO",IF(AND(AG27=2,AH27=2),"MODERADO",IF(AND(AG27=2,AH27=3),"MODERADO",IF(AND(AG27=2,AH27=4),"FAVORABLE",IF(AND(AG27=2,AH27=5),"FAVORABLE",IF(AND(AG27=3,AH27=1),"BAJO",IF(AND(AG27=3,AH27=2),"MODERADO",IF(AND(AG27=3,AH27=3),"FAVORABLE",IF(AND(AG27=3,AH27=4),"FAVORABLE",IF(AND(AG27=3,AH27=5),"FAVORABLE",IF(AND(AG27=4,AH27=1),"BAJO",IF(AND(AG27=4,AH27=2),"MODERADO",IF(AND(AG27=4,AH27=3),"FAVORABLE",IF(AND(AG27=4,AH27=4),"FAVORABLE",IF(AND(AG27=4,AH27=5),"ALTO",IF(AND(AG27=5,AH27=1),"BAJO",IF(AND(AG27=5,AH27=2),"MODERADO",IF(AND(AG27=5,AH27=3),"FAVORABLE",IF(AND(AG27=5,AH27=4),"ALTO",IF(AND(AG27=5,AH27=5),"ALTO",""))))))))))))))))))))))))))</f>
        <v/>
      </c>
      <c r="AK27" s="213" t="n"/>
      <c r="AL27" s="214" t="n"/>
      <c r="AM27" s="213" t="n"/>
      <c r="AN27" s="214" t="n"/>
      <c r="AO27" s="213" t="n"/>
      <c r="AP27" s="214" t="n"/>
      <c r="AQ27" s="213" t="n"/>
      <c r="AR27" s="214" t="n"/>
      <c r="AS27" s="213" t="n"/>
      <c r="AT27" s="214" t="n"/>
    </row>
    <row r="28">
      <c r="A28" s="208">
        <f>IF(AND(AG28=1,AH28=1),1,IF(AND(AG28=1,AH28=2),2,IF(AND(AG28=1,AH28=3),3,IF(AND(AG28=1,AH28=4),4,IF(AND(AG28=1,AH28=5),5,IF(AND(AG28=2,AH28=1),6,IF(AND(AG28=2,AH28=2),7,IF(AND(AG28=2,AH28=3),8,IF(AND(AG28=2,AH28=4),9,IF(AND(AG28=2,AH28=5),10,IF(AND(AG28=3,AH28=1),11,IF(AND(AG28=3,AH28=2),12,IF(AND(AG28=3,AH28=3),13,IF(AND(AG28=3,AH28=4),14,IF(AND(AG28=3,AH28=5),15,IF(AND(AG28=4,AH28=1),16,IF(AND(AG28=4,AH28=2),17,IF(AND(AG28=4,AH28=3),18,IF(AND(AG28=4,AH28=4),19,IF(AND(AG28=4,AH28=5),20,IF(AND(AG28=5,AH28=1),21,IF(AND(AG28=5,AH28=2),22,IF(AND(AG28=5,AH28=3),23,IF(AND(AG28=5,AH28=4),24,IF(AND(AG28=5,AH28=5),25,"")))))))))))))))))))))))))</f>
        <v/>
      </c>
      <c r="B28" s="208">
        <f>IF(A28="","",(COUNTIF($A$10:A28,A28))/100)</f>
        <v/>
      </c>
      <c r="C28" s="208">
        <f>IFERROR(A28+B28,"")</f>
        <v/>
      </c>
      <c r="D28" s="597" t="n">
        <v>19</v>
      </c>
      <c r="E28" s="581" t="n"/>
      <c r="F28" s="581" t="n"/>
      <c r="G28" s="581" t="n"/>
      <c r="H28" s="597" t="n"/>
      <c r="I28" s="597" t="n"/>
      <c r="J28" s="597">
        <f>IF(OR(H28="",I28=""),"",H28*I28)</f>
        <v/>
      </c>
      <c r="K28" s="211">
        <f>IF(J28="","",IF(AND(H28=1,I28=1),"BAJO",IF(AND(H28=1,I28=2),"BAJO",IF(AND(H28=1,I28=3),"MODERADO",IF(AND(H28=1,I28=4),"FAVORABLE",IF(AND(H28=1,I28=5),"FAVORABLE",IF(AND(H28=2,I28=1),"BAJO",IF(AND(H28=2,I28=2),"BAJO",IF(AND(H28=2,I28=3),"MODERADO",IF(AND(H28=2,I28=4),"FAVORABLE",IF(AND(H28=2,I28=5),"ALTO",IF(AND(H28=3,I28=1),"BAJO",IF(AND(H28=3,I28=2),"MODERADO",IF(AND(H28=3,I28=3),"FAVORABLE",IF(AND(H28=3,I28=4),"ALTO",IF(AND(H28=3,I28=5),"ALTO",IF(AND(H28=4,I28=1),"MODERADO",IF(AND(H28=4,I28=2),"FAVORABLE",IF(AND(H28=4,I28=3),"FAVORABLE",IF(AND(H28=4,I28=4),"ALTO",IF(AND(H28=4,I28=5),"ALTO",IF(AND(H28=5,I28=1),"FAVORABLE",IF(AND(H28=5,I28=2),"FAVORABLE",IF(AND(H28=5,I28=3),"ALTO",IF(AND(H28=5,I28=4),"ALTO",IF(AND(H28=5,I28=5),"ALTO",""))))))))))))))))))))))))))</f>
        <v/>
      </c>
      <c r="L28" s="581" t="n"/>
      <c r="M28" s="581" t="n"/>
      <c r="N28" s="597" t="n"/>
      <c r="O28" s="597" t="n"/>
      <c r="P28" s="597" t="n"/>
      <c r="Q28" s="597" t="n"/>
      <c r="R28" s="597" t="n"/>
      <c r="S28" s="597" t="n"/>
      <c r="T28" s="597">
        <f>IFERROR(SUM(O28:S28),"")</f>
        <v/>
      </c>
      <c r="U28" s="597" t="n"/>
      <c r="V28" s="581" t="n"/>
      <c r="W28" s="581" t="n"/>
      <c r="X28" s="581" t="n"/>
      <c r="Y28" s="581" t="n"/>
      <c r="Z28" s="581" t="n"/>
      <c r="AA28" s="581" t="n"/>
      <c r="AB28" s="581" t="n"/>
      <c r="AC28" s="581" t="n"/>
      <c r="AD28" s="581" t="n"/>
      <c r="AE28" s="581" t="n"/>
      <c r="AF28" s="581" t="n"/>
      <c r="AG28" s="597">
        <f>IF(J28="","",IF(OR(N28="",N28="IMPACTO"),H28,IF(T28&lt;=50,H28,IF(AND(T28&lt;=75,H28&lt;5),H28+1,IF(AND(T28&lt;=75,H28=5),H28,IF(AND(T28&lt;=100,H28&lt;4),H28+2,IF(AND(T28&lt;=100,H28=4),H28+1,IF(AND(T28&lt;=100,H28=5),H28,""))))))))</f>
        <v/>
      </c>
      <c r="AH28" s="597">
        <f>IF(J28="","",IF(OR(N28="",N28="PROBABILIDAD"),I28,IF(T28&lt;=50,I28,IF(AND(T28&lt;=75,I28&lt;5),I28+1,IF(AND(T28&lt;=75,I28=5),I28,IF(AND(T28&lt;=100,I28&lt;4),I28+2,IF(AND(T28&lt;=100,I28=4),I28+1,IF(AND(T28&lt;=100,I28=5),I28,""))))))))</f>
        <v/>
      </c>
      <c r="AI28" s="597">
        <f>IF(OR(AG28="",AH28=""),"",AG28*AH28)</f>
        <v/>
      </c>
      <c r="AJ28" s="211">
        <f>IF(AI28="","",IF(AND(AG28=1,AH28=1),"BAJO",IF(AND(AG28=1,AH28=2),"MODERADO",IF(AND(AG28=1,AH28=3),"MODERADO",IF(AND(AG28=1,AH28=4),"MODERADO",IF(AND(AG28=1,AH28=5),"MODERADO",IF(AND(AG28=2,AH28=1),"BAJO",IF(AND(AG28=2,AH28=2),"MODERADO",IF(AND(AG28=2,AH28=3),"MODERADO",IF(AND(AG28=2,AH28=4),"FAVORABLE",IF(AND(AG28=2,AH28=5),"FAVORABLE",IF(AND(AG28=3,AH28=1),"BAJO",IF(AND(AG28=3,AH28=2),"MODERADO",IF(AND(AG28=3,AH28=3),"FAVORABLE",IF(AND(AG28=3,AH28=4),"FAVORABLE",IF(AND(AG28=3,AH28=5),"FAVORABLE",IF(AND(AG28=4,AH28=1),"BAJO",IF(AND(AG28=4,AH28=2),"MODERADO",IF(AND(AG28=4,AH28=3),"FAVORABLE",IF(AND(AG28=4,AH28=4),"FAVORABLE",IF(AND(AG28=4,AH28=5),"ALTO",IF(AND(AG28=5,AH28=1),"BAJO",IF(AND(AG28=5,AH28=2),"MODERADO",IF(AND(AG28=5,AH28=3),"FAVORABLE",IF(AND(AG28=5,AH28=4),"ALTO",IF(AND(AG28=5,AH28=5),"ALTO",""))))))))))))))))))))))))))</f>
        <v/>
      </c>
      <c r="AK28" s="213" t="n"/>
      <c r="AL28" s="214" t="n"/>
      <c r="AM28" s="213" t="n"/>
      <c r="AN28" s="214" t="n"/>
      <c r="AO28" s="213" t="n"/>
      <c r="AP28" s="214" t="n"/>
      <c r="AQ28" s="213" t="n"/>
      <c r="AR28" s="214" t="n"/>
      <c r="AS28" s="213" t="n"/>
      <c r="AT28" s="214" t="n"/>
    </row>
    <row r="29">
      <c r="A29" s="208">
        <f>IF(AND(AG29=1,AH29=1),1,IF(AND(AG29=1,AH29=2),2,IF(AND(AG29=1,AH29=3),3,IF(AND(AG29=1,AH29=4),4,IF(AND(AG29=1,AH29=5),5,IF(AND(AG29=2,AH29=1),6,IF(AND(AG29=2,AH29=2),7,IF(AND(AG29=2,AH29=3),8,IF(AND(AG29=2,AH29=4),9,IF(AND(AG29=2,AH29=5),10,IF(AND(AG29=3,AH29=1),11,IF(AND(AG29=3,AH29=2),12,IF(AND(AG29=3,AH29=3),13,IF(AND(AG29=3,AH29=4),14,IF(AND(AG29=3,AH29=5),15,IF(AND(AG29=4,AH29=1),16,IF(AND(AG29=4,AH29=2),17,IF(AND(AG29=4,AH29=3),18,IF(AND(AG29=4,AH29=4),19,IF(AND(AG29=4,AH29=5),20,IF(AND(AG29=5,AH29=1),21,IF(AND(AG29=5,AH29=2),22,IF(AND(AG29=5,AH29=3),23,IF(AND(AG29=5,AH29=4),24,IF(AND(AG29=5,AH29=5),25,"")))))))))))))))))))))))))</f>
        <v/>
      </c>
      <c r="B29" s="208">
        <f>IF(A29="","",(COUNTIF($A$10:A29,A29))/100)</f>
        <v/>
      </c>
      <c r="C29" s="208">
        <f>IFERROR(A29+B29,"")</f>
        <v/>
      </c>
      <c r="D29" s="597" t="n">
        <v>20</v>
      </c>
      <c r="E29" s="581" t="n"/>
      <c r="F29" s="581" t="n"/>
      <c r="G29" s="581" t="n"/>
      <c r="H29" s="597" t="n"/>
      <c r="I29" s="597" t="n"/>
      <c r="J29" s="597">
        <f>IF(OR(H29="",I29=""),"",H29*I29)</f>
        <v/>
      </c>
      <c r="K29" s="211">
        <f>IF(J29="","",IF(AND(H29=1,I29=1),"BAJO",IF(AND(H29=1,I29=2),"BAJO",IF(AND(H29=1,I29=3),"MODERADO",IF(AND(H29=1,I29=4),"FAVORABLE",IF(AND(H29=1,I29=5),"FAVORABLE",IF(AND(H29=2,I29=1),"BAJO",IF(AND(H29=2,I29=2),"BAJO",IF(AND(H29=2,I29=3),"MODERADO",IF(AND(H29=2,I29=4),"FAVORABLE",IF(AND(H29=2,I29=5),"ALTO",IF(AND(H29=3,I29=1),"BAJO",IF(AND(H29=3,I29=2),"MODERADO",IF(AND(H29=3,I29=3),"FAVORABLE",IF(AND(H29=3,I29=4),"ALTO",IF(AND(H29=3,I29=5),"ALTO",IF(AND(H29=4,I29=1),"MODERADO",IF(AND(H29=4,I29=2),"FAVORABLE",IF(AND(H29=4,I29=3),"FAVORABLE",IF(AND(H29=4,I29=4),"ALTO",IF(AND(H29=4,I29=5),"ALTO",IF(AND(H29=5,I29=1),"FAVORABLE",IF(AND(H29=5,I29=2),"FAVORABLE",IF(AND(H29=5,I29=3),"ALTO",IF(AND(H29=5,I29=4),"ALTO",IF(AND(H29=5,I29=5),"ALTO",""))))))))))))))))))))))))))</f>
        <v/>
      </c>
      <c r="L29" s="581" t="n"/>
      <c r="M29" s="581" t="n"/>
      <c r="N29" s="597" t="n"/>
      <c r="O29" s="597" t="n"/>
      <c r="P29" s="597" t="n"/>
      <c r="Q29" s="597" t="n"/>
      <c r="R29" s="597" t="n"/>
      <c r="S29" s="597" t="n"/>
      <c r="T29" s="597">
        <f>IFERROR(SUM(O29:S29),"")</f>
        <v/>
      </c>
      <c r="U29" s="597" t="n"/>
      <c r="V29" s="581" t="n"/>
      <c r="W29" s="581" t="n"/>
      <c r="X29" s="581" t="n"/>
      <c r="Y29" s="581" t="n"/>
      <c r="Z29" s="581" t="n"/>
      <c r="AA29" s="581" t="n"/>
      <c r="AB29" s="581" t="n"/>
      <c r="AC29" s="581" t="n"/>
      <c r="AD29" s="581" t="n"/>
      <c r="AE29" s="581" t="n"/>
      <c r="AF29" s="581" t="n"/>
      <c r="AG29" s="597">
        <f>IF(J29="","",IF(OR(N29="",N29="IMPACTO"),H29,IF(T29&lt;=50,H29,IF(AND(T29&lt;=75,H29&lt;5),H29+1,IF(AND(T29&lt;=75,H29=5),H29,IF(AND(T29&lt;=100,H29&lt;4),H29+2,IF(AND(T29&lt;=100,H29=4),H29+1,IF(AND(T29&lt;=100,H29=5),H29,""))))))))</f>
        <v/>
      </c>
      <c r="AH29" s="597">
        <f>IF(J29="","",IF(OR(N29="",N29="PROBABILIDAD"),I29,IF(T29&lt;=50,I29,IF(AND(T29&lt;=75,I29&lt;5),I29+1,IF(AND(T29&lt;=75,I29=5),I29,IF(AND(T29&lt;=100,I29&lt;4),I29+2,IF(AND(T29&lt;=100,I29=4),I29+1,IF(AND(T29&lt;=100,I29=5),I29,""))))))))</f>
        <v/>
      </c>
      <c r="AI29" s="597">
        <f>IF(OR(AG29="",AH29=""),"",AG29*AH29)</f>
        <v/>
      </c>
      <c r="AJ29" s="211">
        <f>IF(AI29="","",IF(AND(AG29=1,AH29=1),"BAJO",IF(AND(AG29=1,AH29=2),"MODERADO",IF(AND(AG29=1,AH29=3),"MODERADO",IF(AND(AG29=1,AH29=4),"MODERADO",IF(AND(AG29=1,AH29=5),"MODERADO",IF(AND(AG29=2,AH29=1),"BAJO",IF(AND(AG29=2,AH29=2),"MODERADO",IF(AND(AG29=2,AH29=3),"MODERADO",IF(AND(AG29=2,AH29=4),"FAVORABLE",IF(AND(AG29=2,AH29=5),"FAVORABLE",IF(AND(AG29=3,AH29=1),"BAJO",IF(AND(AG29=3,AH29=2),"MODERADO",IF(AND(AG29=3,AH29=3),"FAVORABLE",IF(AND(AG29=3,AH29=4),"FAVORABLE",IF(AND(AG29=3,AH29=5),"FAVORABLE",IF(AND(AG29=4,AH29=1),"BAJO",IF(AND(AG29=4,AH29=2),"MODERADO",IF(AND(AG29=4,AH29=3),"FAVORABLE",IF(AND(AG29=4,AH29=4),"FAVORABLE",IF(AND(AG29=4,AH29=5),"ALTO",IF(AND(AG29=5,AH29=1),"BAJO",IF(AND(AG29=5,AH29=2),"MODERADO",IF(AND(AG29=5,AH29=3),"FAVORABLE",IF(AND(AG29=5,AH29=4),"ALTO",IF(AND(AG29=5,AH29=5),"ALTO",""))))))))))))))))))))))))))</f>
        <v/>
      </c>
      <c r="AK29" s="213" t="n"/>
      <c r="AL29" s="214" t="n"/>
      <c r="AM29" s="213" t="n"/>
      <c r="AN29" s="214" t="n"/>
      <c r="AO29" s="213" t="n"/>
      <c r="AP29" s="214" t="n"/>
      <c r="AQ29" s="213" t="n"/>
      <c r="AR29" s="214" t="n"/>
      <c r="AS29" s="213" t="n"/>
      <c r="AT29" s="214" t="n"/>
    </row>
    <row r="30">
      <c r="A30" s="208">
        <f>IF(AND(AG30=1,AH30=1),1,IF(AND(AG30=1,AH30=2),2,IF(AND(AG30=1,AH30=3),3,IF(AND(AG30=1,AH30=4),4,IF(AND(AG30=1,AH30=5),5,IF(AND(AG30=2,AH30=1),6,IF(AND(AG30=2,AH30=2),7,IF(AND(AG30=2,AH30=3),8,IF(AND(AG30=2,AH30=4),9,IF(AND(AG30=2,AH30=5),10,IF(AND(AG30=3,AH30=1),11,IF(AND(AG30=3,AH30=2),12,IF(AND(AG30=3,AH30=3),13,IF(AND(AG30=3,AH30=4),14,IF(AND(AG30=3,AH30=5),15,IF(AND(AG30=4,AH30=1),16,IF(AND(AG30=4,AH30=2),17,IF(AND(AG30=4,AH30=3),18,IF(AND(AG30=4,AH30=4),19,IF(AND(AG30=4,AH30=5),20,IF(AND(AG30=5,AH30=1),21,IF(AND(AG30=5,AH30=2),22,IF(AND(AG30=5,AH30=3),23,IF(AND(AG30=5,AH30=4),24,IF(AND(AG30=5,AH30=5),25,"")))))))))))))))))))))))))</f>
        <v/>
      </c>
      <c r="B30" s="208">
        <f>IF(A30="","",(COUNTIF($A$10:A30,A30))/100)</f>
        <v/>
      </c>
      <c r="C30" s="208">
        <f>IFERROR(A30+B30,"")</f>
        <v/>
      </c>
      <c r="D30" s="597" t="n">
        <v>21</v>
      </c>
      <c r="E30" s="581" t="n"/>
      <c r="F30" s="581" t="n"/>
      <c r="G30" s="581" t="n"/>
      <c r="H30" s="597" t="n"/>
      <c r="I30" s="597" t="n"/>
      <c r="J30" s="597">
        <f>IF(OR(H30="",I30=""),"",H30*I30)</f>
        <v/>
      </c>
      <c r="K30" s="211">
        <f>IF(J30="","",IF(AND(H30=1,I30=1),"BAJO",IF(AND(H30=1,I30=2),"BAJO",IF(AND(H30=1,I30=3),"MODERADO",IF(AND(H30=1,I30=4),"FAVORABLE",IF(AND(H30=1,I30=5),"FAVORABLE",IF(AND(H30=2,I30=1),"BAJO",IF(AND(H30=2,I30=2),"BAJO",IF(AND(H30=2,I30=3),"MODERADO",IF(AND(H30=2,I30=4),"FAVORABLE",IF(AND(H30=2,I30=5),"ALTO",IF(AND(H30=3,I30=1),"BAJO",IF(AND(H30=3,I30=2),"MODERADO",IF(AND(H30=3,I30=3),"FAVORABLE",IF(AND(H30=3,I30=4),"ALTO",IF(AND(H30=3,I30=5),"ALTO",IF(AND(H30=4,I30=1),"MODERADO",IF(AND(H30=4,I30=2),"FAVORABLE",IF(AND(H30=4,I30=3),"FAVORABLE",IF(AND(H30=4,I30=4),"ALTO",IF(AND(H30=4,I30=5),"ALTO",IF(AND(H30=5,I30=1),"FAVORABLE",IF(AND(H30=5,I30=2),"FAVORABLE",IF(AND(H30=5,I30=3),"ALTO",IF(AND(H30=5,I30=4),"ALTO",IF(AND(H30=5,I30=5),"ALTO",""))))))))))))))))))))))))))</f>
        <v/>
      </c>
      <c r="L30" s="581" t="n"/>
      <c r="M30" s="581" t="n"/>
      <c r="N30" s="597" t="n"/>
      <c r="O30" s="597" t="n"/>
      <c r="P30" s="597" t="n"/>
      <c r="Q30" s="597" t="n"/>
      <c r="R30" s="597" t="n"/>
      <c r="S30" s="597" t="n"/>
      <c r="T30" s="597">
        <f>IFERROR(SUM(O30:S30),"")</f>
        <v/>
      </c>
      <c r="U30" s="597" t="n"/>
      <c r="V30" s="581" t="n"/>
      <c r="W30" s="581" t="n"/>
      <c r="X30" s="581" t="n"/>
      <c r="Y30" s="581" t="n"/>
      <c r="Z30" s="581" t="n"/>
      <c r="AA30" s="581" t="n"/>
      <c r="AB30" s="581" t="n"/>
      <c r="AC30" s="581" t="n"/>
      <c r="AD30" s="581" t="n"/>
      <c r="AE30" s="581" t="n"/>
      <c r="AF30" s="581" t="n"/>
      <c r="AG30" s="597">
        <f>IF(J30="","",IF(OR(N30="",N30="IMPACTO"),H30,IF(T30&lt;=50,H30,IF(AND(T30&lt;=75,H30&lt;5),H30+1,IF(AND(T30&lt;=75,H30=5),H30,IF(AND(T30&lt;=100,H30&lt;4),H30+2,IF(AND(T30&lt;=100,H30=4),H30+1,IF(AND(T30&lt;=100,H30=5),H30,""))))))))</f>
        <v/>
      </c>
      <c r="AH30" s="597">
        <f>IF(J30="","",IF(OR(N30="",N30="PROBABILIDAD"),I30,IF(T30&lt;=50,I30,IF(AND(T30&lt;=75,I30&lt;5),I30+1,IF(AND(T30&lt;=75,I30=5),I30,IF(AND(T30&lt;=100,I30&lt;4),I30+2,IF(AND(T30&lt;=100,I30=4),I30+1,IF(AND(T30&lt;=100,I30=5),I30,""))))))))</f>
        <v/>
      </c>
      <c r="AI30" s="597">
        <f>IF(OR(AG30="",AH30=""),"",AG30*AH30)</f>
        <v/>
      </c>
      <c r="AJ30" s="211">
        <f>IF(AI30="","",IF(AND(AG30=1,AH30=1),"BAJO",IF(AND(AG30=1,AH30=2),"MODERADO",IF(AND(AG30=1,AH30=3),"MODERADO",IF(AND(AG30=1,AH30=4),"MODERADO",IF(AND(AG30=1,AH30=5),"MODERADO",IF(AND(AG30=2,AH30=1),"BAJO",IF(AND(AG30=2,AH30=2),"MODERADO",IF(AND(AG30=2,AH30=3),"MODERADO",IF(AND(AG30=2,AH30=4),"FAVORABLE",IF(AND(AG30=2,AH30=5),"FAVORABLE",IF(AND(AG30=3,AH30=1),"BAJO",IF(AND(AG30=3,AH30=2),"MODERADO",IF(AND(AG30=3,AH30=3),"FAVORABLE",IF(AND(AG30=3,AH30=4),"FAVORABLE",IF(AND(AG30=3,AH30=5),"FAVORABLE",IF(AND(AG30=4,AH30=1),"BAJO",IF(AND(AG30=4,AH30=2),"MODERADO",IF(AND(AG30=4,AH30=3),"FAVORABLE",IF(AND(AG30=4,AH30=4),"FAVORABLE",IF(AND(AG30=4,AH30=5),"ALTO",IF(AND(AG30=5,AH30=1),"BAJO",IF(AND(AG30=5,AH30=2),"MODERADO",IF(AND(AG30=5,AH30=3),"FAVORABLE",IF(AND(AG30=5,AH30=4),"ALTO",IF(AND(AG30=5,AH30=5),"ALTO",""))))))))))))))))))))))))))</f>
        <v/>
      </c>
      <c r="AK30" s="213" t="n"/>
      <c r="AL30" s="214" t="n"/>
      <c r="AM30" s="213" t="n"/>
      <c r="AN30" s="214" t="n"/>
      <c r="AO30" s="213" t="n"/>
      <c r="AP30" s="214" t="n"/>
      <c r="AQ30" s="213" t="n"/>
      <c r="AR30" s="214" t="n"/>
      <c r="AS30" s="213" t="n"/>
      <c r="AT30" s="214" t="n"/>
    </row>
    <row r="31">
      <c r="A31" s="208">
        <f>IF(AND(AG31=1,AH31=1),1,IF(AND(AG31=1,AH31=2),2,IF(AND(AG31=1,AH31=3),3,IF(AND(AG31=1,AH31=4),4,IF(AND(AG31=1,AH31=5),5,IF(AND(AG31=2,AH31=1),6,IF(AND(AG31=2,AH31=2),7,IF(AND(AG31=2,AH31=3),8,IF(AND(AG31=2,AH31=4),9,IF(AND(AG31=2,AH31=5),10,IF(AND(AG31=3,AH31=1),11,IF(AND(AG31=3,AH31=2),12,IF(AND(AG31=3,AH31=3),13,IF(AND(AG31=3,AH31=4),14,IF(AND(AG31=3,AH31=5),15,IF(AND(AG31=4,AH31=1),16,IF(AND(AG31=4,AH31=2),17,IF(AND(AG31=4,AH31=3),18,IF(AND(AG31=4,AH31=4),19,IF(AND(AG31=4,AH31=5),20,IF(AND(AG31=5,AH31=1),21,IF(AND(AG31=5,AH31=2),22,IF(AND(AG31=5,AH31=3),23,IF(AND(AG31=5,AH31=4),24,IF(AND(AG31=5,AH31=5),25,"")))))))))))))))))))))))))</f>
        <v/>
      </c>
      <c r="B31" s="208">
        <f>IF(A31="","",(COUNTIF($A$10:A31,A31))/100)</f>
        <v/>
      </c>
      <c r="C31" s="208">
        <f>IFERROR(A31+B31,"")</f>
        <v/>
      </c>
      <c r="D31" s="597" t="n">
        <v>22</v>
      </c>
      <c r="E31" s="581" t="n"/>
      <c r="F31" s="581" t="n"/>
      <c r="G31" s="581" t="n"/>
      <c r="H31" s="597" t="n"/>
      <c r="I31" s="597" t="n"/>
      <c r="J31" s="597">
        <f>IF(OR(H31="",I31=""),"",H31*I31)</f>
        <v/>
      </c>
      <c r="K31" s="211">
        <f>IF(J31="","",IF(AND(H31=1,I31=1),"BAJO",IF(AND(H31=1,I31=2),"BAJO",IF(AND(H31=1,I31=3),"MODERADO",IF(AND(H31=1,I31=4),"FAVORABLE",IF(AND(H31=1,I31=5),"FAVORABLE",IF(AND(H31=2,I31=1),"BAJO",IF(AND(H31=2,I31=2),"BAJO",IF(AND(H31=2,I31=3),"MODERADO",IF(AND(H31=2,I31=4),"FAVORABLE",IF(AND(H31=2,I31=5),"ALTO",IF(AND(H31=3,I31=1),"BAJO",IF(AND(H31=3,I31=2),"MODERADO",IF(AND(H31=3,I31=3),"FAVORABLE",IF(AND(H31=3,I31=4),"ALTO",IF(AND(H31=3,I31=5),"ALTO",IF(AND(H31=4,I31=1),"MODERADO",IF(AND(H31=4,I31=2),"FAVORABLE",IF(AND(H31=4,I31=3),"FAVORABLE",IF(AND(H31=4,I31=4),"ALTO",IF(AND(H31=4,I31=5),"ALTO",IF(AND(H31=5,I31=1),"FAVORABLE",IF(AND(H31=5,I31=2),"FAVORABLE",IF(AND(H31=5,I31=3),"ALTO",IF(AND(H31=5,I31=4),"ALTO",IF(AND(H31=5,I31=5),"ALTO",""))))))))))))))))))))))))))</f>
        <v/>
      </c>
      <c r="L31" s="581" t="n"/>
      <c r="M31" s="581" t="n"/>
      <c r="N31" s="597" t="n"/>
      <c r="O31" s="597" t="n"/>
      <c r="P31" s="597" t="n"/>
      <c r="Q31" s="597" t="n"/>
      <c r="R31" s="597" t="n"/>
      <c r="S31" s="597" t="n"/>
      <c r="T31" s="597">
        <f>IFERROR(SUM(O31:S31),"")</f>
        <v/>
      </c>
      <c r="U31" s="597" t="n"/>
      <c r="V31" s="581" t="n"/>
      <c r="W31" s="581" t="n"/>
      <c r="X31" s="581" t="n"/>
      <c r="Y31" s="581" t="n"/>
      <c r="Z31" s="581" t="n"/>
      <c r="AA31" s="581" t="n"/>
      <c r="AB31" s="581" t="n"/>
      <c r="AC31" s="581" t="n"/>
      <c r="AD31" s="581" t="n"/>
      <c r="AE31" s="581" t="n"/>
      <c r="AF31" s="581" t="n"/>
      <c r="AG31" s="597">
        <f>IF(J31="","",IF(OR(N31="",N31="IMPACTO"),H31,IF(T31&lt;=50,H31,IF(AND(T31&lt;=75,H31&lt;5),H31+1,IF(AND(T31&lt;=75,H31=5),H31,IF(AND(T31&lt;=100,H31&lt;4),H31+2,IF(AND(T31&lt;=100,H31=4),H31+1,IF(AND(T31&lt;=100,H31=5),H31,""))))))))</f>
        <v/>
      </c>
      <c r="AH31" s="597">
        <f>IF(J31="","",IF(OR(N31="",N31="PROBABILIDAD"),I31,IF(T31&lt;=50,I31,IF(AND(T31&lt;=75,I31&lt;5),I31+1,IF(AND(T31&lt;=75,I31=5),I31,IF(AND(T31&lt;=100,I31&lt;4),I31+2,IF(AND(T31&lt;=100,I31=4),I31+1,IF(AND(T31&lt;=100,I31=5),I31,""))))))))</f>
        <v/>
      </c>
      <c r="AI31" s="597">
        <f>IF(OR(AG31="",AH31=""),"",AG31*AH31)</f>
        <v/>
      </c>
      <c r="AJ31" s="211">
        <f>IF(AI31="","",IF(AND(AG31=1,AH31=1),"BAJO",IF(AND(AG31=1,AH31=2),"MODERADO",IF(AND(AG31=1,AH31=3),"MODERADO",IF(AND(AG31=1,AH31=4),"MODERADO",IF(AND(AG31=1,AH31=5),"MODERADO",IF(AND(AG31=2,AH31=1),"BAJO",IF(AND(AG31=2,AH31=2),"MODERADO",IF(AND(AG31=2,AH31=3),"MODERADO",IF(AND(AG31=2,AH31=4),"FAVORABLE",IF(AND(AG31=2,AH31=5),"FAVORABLE",IF(AND(AG31=3,AH31=1),"BAJO",IF(AND(AG31=3,AH31=2),"MODERADO",IF(AND(AG31=3,AH31=3),"FAVORABLE",IF(AND(AG31=3,AH31=4),"FAVORABLE",IF(AND(AG31=3,AH31=5),"FAVORABLE",IF(AND(AG31=4,AH31=1),"BAJO",IF(AND(AG31=4,AH31=2),"MODERADO",IF(AND(AG31=4,AH31=3),"FAVORABLE",IF(AND(AG31=4,AH31=4),"FAVORABLE",IF(AND(AG31=4,AH31=5),"ALTO",IF(AND(AG31=5,AH31=1),"BAJO",IF(AND(AG31=5,AH31=2),"MODERADO",IF(AND(AG31=5,AH31=3),"FAVORABLE",IF(AND(AG31=5,AH31=4),"ALTO",IF(AND(AG31=5,AH31=5),"ALTO",""))))))))))))))))))))))))))</f>
        <v/>
      </c>
      <c r="AK31" s="213" t="n"/>
      <c r="AL31" s="214" t="n"/>
      <c r="AM31" s="213" t="n"/>
      <c r="AN31" s="214" t="n"/>
      <c r="AO31" s="213" t="n"/>
      <c r="AP31" s="214" t="n"/>
      <c r="AQ31" s="213" t="n"/>
      <c r="AR31" s="214" t="n"/>
      <c r="AS31" s="213" t="n"/>
      <c r="AT31" s="214" t="n"/>
    </row>
    <row r="32">
      <c r="A32" s="208">
        <f>IF(AND(AG32=1,AH32=1),1,IF(AND(AG32=1,AH32=2),2,IF(AND(AG32=1,AH32=3),3,IF(AND(AG32=1,AH32=4),4,IF(AND(AG32=1,AH32=5),5,IF(AND(AG32=2,AH32=1),6,IF(AND(AG32=2,AH32=2),7,IF(AND(AG32=2,AH32=3),8,IF(AND(AG32=2,AH32=4),9,IF(AND(AG32=2,AH32=5),10,IF(AND(AG32=3,AH32=1),11,IF(AND(AG32=3,AH32=2),12,IF(AND(AG32=3,AH32=3),13,IF(AND(AG32=3,AH32=4),14,IF(AND(AG32=3,AH32=5),15,IF(AND(AG32=4,AH32=1),16,IF(AND(AG32=4,AH32=2),17,IF(AND(AG32=4,AH32=3),18,IF(AND(AG32=4,AH32=4),19,IF(AND(AG32=4,AH32=5),20,IF(AND(AG32=5,AH32=1),21,IF(AND(AG32=5,AH32=2),22,IF(AND(AG32=5,AH32=3),23,IF(AND(AG32=5,AH32=4),24,IF(AND(AG32=5,AH32=5),25,"")))))))))))))))))))))))))</f>
        <v/>
      </c>
      <c r="B32" s="208">
        <f>IF(A32="","",(COUNTIF($A$10:A32,A32))/100)</f>
        <v/>
      </c>
      <c r="C32" s="208">
        <f>IFERROR(A32+B32,"")</f>
        <v/>
      </c>
      <c r="D32" s="597" t="n">
        <v>23</v>
      </c>
      <c r="E32" s="581" t="n"/>
      <c r="F32" s="581" t="n"/>
      <c r="G32" s="581" t="n"/>
      <c r="H32" s="597" t="n"/>
      <c r="I32" s="597" t="n"/>
      <c r="J32" s="597">
        <f>IF(OR(H32="",I32=""),"",H32*I32)</f>
        <v/>
      </c>
      <c r="K32" s="211">
        <f>IF(J32="","",IF(AND(H32=1,I32=1),"BAJO",IF(AND(H32=1,I32=2),"BAJO",IF(AND(H32=1,I32=3),"MODERADO",IF(AND(H32=1,I32=4),"FAVORABLE",IF(AND(H32=1,I32=5),"FAVORABLE",IF(AND(H32=2,I32=1),"BAJO",IF(AND(H32=2,I32=2),"BAJO",IF(AND(H32=2,I32=3),"MODERADO",IF(AND(H32=2,I32=4),"FAVORABLE",IF(AND(H32=2,I32=5),"ALTO",IF(AND(H32=3,I32=1),"BAJO",IF(AND(H32=3,I32=2),"MODERADO",IF(AND(H32=3,I32=3),"FAVORABLE",IF(AND(H32=3,I32=4),"ALTO",IF(AND(H32=3,I32=5),"ALTO",IF(AND(H32=4,I32=1),"MODERADO",IF(AND(H32=4,I32=2),"FAVORABLE",IF(AND(H32=4,I32=3),"FAVORABLE",IF(AND(H32=4,I32=4),"ALTO",IF(AND(H32=4,I32=5),"ALTO",IF(AND(H32=5,I32=1),"FAVORABLE",IF(AND(H32=5,I32=2),"FAVORABLE",IF(AND(H32=5,I32=3),"ALTO",IF(AND(H32=5,I32=4),"ALTO",IF(AND(H32=5,I32=5),"ALTO",""))))))))))))))))))))))))))</f>
        <v/>
      </c>
      <c r="L32" s="581" t="n"/>
      <c r="M32" s="581" t="n"/>
      <c r="N32" s="597" t="n"/>
      <c r="O32" s="597" t="n"/>
      <c r="P32" s="597" t="n"/>
      <c r="Q32" s="597" t="n"/>
      <c r="R32" s="597" t="n"/>
      <c r="S32" s="597" t="n"/>
      <c r="T32" s="597">
        <f>IFERROR(SUM(O32:S32),"")</f>
        <v/>
      </c>
      <c r="U32" s="597" t="n"/>
      <c r="V32" s="581" t="n"/>
      <c r="W32" s="581" t="n"/>
      <c r="X32" s="581" t="n"/>
      <c r="Y32" s="581" t="n"/>
      <c r="Z32" s="581" t="n"/>
      <c r="AA32" s="581" t="n"/>
      <c r="AB32" s="581" t="n"/>
      <c r="AC32" s="581" t="n"/>
      <c r="AD32" s="581" t="n"/>
      <c r="AE32" s="581" t="n"/>
      <c r="AF32" s="581" t="n"/>
      <c r="AG32" s="597">
        <f>IF(J32="","",IF(OR(N32="",N32="IMPACTO"),H32,IF(T32&lt;=50,H32,IF(AND(T32&lt;=75,H32&lt;5),H32+1,IF(AND(T32&lt;=75,H32=5),H32,IF(AND(T32&lt;=100,H32&lt;4),H32+2,IF(AND(T32&lt;=100,H32=4),H32+1,IF(AND(T32&lt;=100,H32=5),H32,""))))))))</f>
        <v/>
      </c>
      <c r="AH32" s="597">
        <f>IF(J32="","",IF(OR(N32="",N32="PROBABILIDAD"),I32,IF(T32&lt;=50,I32,IF(AND(T32&lt;=75,I32&lt;5),I32+1,IF(AND(T32&lt;=75,I32=5),I32,IF(AND(T32&lt;=100,I32&lt;4),I32+2,IF(AND(T32&lt;=100,I32=4),I32+1,IF(AND(T32&lt;=100,I32=5),I32,""))))))))</f>
        <v/>
      </c>
      <c r="AI32" s="597">
        <f>IF(OR(AG32="",AH32=""),"",AG32*AH32)</f>
        <v/>
      </c>
      <c r="AJ32" s="211">
        <f>IF(AI32="","",IF(AND(AG32=1,AH32=1),"BAJO",IF(AND(AG32=1,AH32=2),"MODERADO",IF(AND(AG32=1,AH32=3),"MODERADO",IF(AND(AG32=1,AH32=4),"MODERADO",IF(AND(AG32=1,AH32=5),"MODERADO",IF(AND(AG32=2,AH32=1),"BAJO",IF(AND(AG32=2,AH32=2),"MODERADO",IF(AND(AG32=2,AH32=3),"MODERADO",IF(AND(AG32=2,AH32=4),"FAVORABLE",IF(AND(AG32=2,AH32=5),"FAVORABLE",IF(AND(AG32=3,AH32=1),"BAJO",IF(AND(AG32=3,AH32=2),"MODERADO",IF(AND(AG32=3,AH32=3),"FAVORABLE",IF(AND(AG32=3,AH32=4),"FAVORABLE",IF(AND(AG32=3,AH32=5),"FAVORABLE",IF(AND(AG32=4,AH32=1),"BAJO",IF(AND(AG32=4,AH32=2),"MODERADO",IF(AND(AG32=4,AH32=3),"FAVORABLE",IF(AND(AG32=4,AH32=4),"FAVORABLE",IF(AND(AG32=4,AH32=5),"ALTO",IF(AND(AG32=5,AH32=1),"BAJO",IF(AND(AG32=5,AH32=2),"MODERADO",IF(AND(AG32=5,AH32=3),"FAVORABLE",IF(AND(AG32=5,AH32=4),"ALTO",IF(AND(AG32=5,AH32=5),"ALTO",""))))))))))))))))))))))))))</f>
        <v/>
      </c>
      <c r="AK32" s="213" t="n"/>
      <c r="AL32" s="214" t="n"/>
      <c r="AM32" s="213" t="n"/>
      <c r="AN32" s="214" t="n"/>
      <c r="AO32" s="213" t="n"/>
      <c r="AP32" s="214" t="n"/>
      <c r="AQ32" s="213" t="n"/>
      <c r="AR32" s="214" t="n"/>
      <c r="AS32" s="213" t="n"/>
      <c r="AT32" s="214" t="n"/>
    </row>
    <row r="33">
      <c r="A33" s="208">
        <f>IF(AND(AG33=1,AH33=1),1,IF(AND(AG33=1,AH33=2),2,IF(AND(AG33=1,AH33=3),3,IF(AND(AG33=1,AH33=4),4,IF(AND(AG33=1,AH33=5),5,IF(AND(AG33=2,AH33=1),6,IF(AND(AG33=2,AH33=2),7,IF(AND(AG33=2,AH33=3),8,IF(AND(AG33=2,AH33=4),9,IF(AND(AG33=2,AH33=5),10,IF(AND(AG33=3,AH33=1),11,IF(AND(AG33=3,AH33=2),12,IF(AND(AG33=3,AH33=3),13,IF(AND(AG33=3,AH33=4),14,IF(AND(AG33=3,AH33=5),15,IF(AND(AG33=4,AH33=1),16,IF(AND(AG33=4,AH33=2),17,IF(AND(AG33=4,AH33=3),18,IF(AND(AG33=4,AH33=4),19,IF(AND(AG33=4,AH33=5),20,IF(AND(AG33=5,AH33=1),21,IF(AND(AG33=5,AH33=2),22,IF(AND(AG33=5,AH33=3),23,IF(AND(AG33=5,AH33=4),24,IF(AND(AG33=5,AH33=5),25,"")))))))))))))))))))))))))</f>
        <v/>
      </c>
      <c r="B33" s="208">
        <f>IF(A33="","",(COUNTIF($A$10:A33,A33))/100)</f>
        <v/>
      </c>
      <c r="C33" s="208">
        <f>IFERROR(A33+B33,"")</f>
        <v/>
      </c>
      <c r="D33" s="597" t="n">
        <v>24</v>
      </c>
      <c r="E33" s="581" t="n"/>
      <c r="F33" s="581" t="n"/>
      <c r="G33" s="581" t="n"/>
      <c r="H33" s="597" t="n"/>
      <c r="I33" s="597" t="n"/>
      <c r="J33" s="597">
        <f>IF(OR(H33="",I33=""),"",H33*I33)</f>
        <v/>
      </c>
      <c r="K33" s="211">
        <f>IF(J33="","",IF(AND(H33=1,I33=1),"BAJO",IF(AND(H33=1,I33=2),"BAJO",IF(AND(H33=1,I33=3),"MODERADO",IF(AND(H33=1,I33=4),"FAVORABLE",IF(AND(H33=1,I33=5),"FAVORABLE",IF(AND(H33=2,I33=1),"BAJO",IF(AND(H33=2,I33=2),"BAJO",IF(AND(H33=2,I33=3),"MODERADO",IF(AND(H33=2,I33=4),"FAVORABLE",IF(AND(H33=2,I33=5),"ALTO",IF(AND(H33=3,I33=1),"BAJO",IF(AND(H33=3,I33=2),"MODERADO",IF(AND(H33=3,I33=3),"FAVORABLE",IF(AND(H33=3,I33=4),"ALTO",IF(AND(H33=3,I33=5),"ALTO",IF(AND(H33=4,I33=1),"MODERADO",IF(AND(H33=4,I33=2),"FAVORABLE",IF(AND(H33=4,I33=3),"FAVORABLE",IF(AND(H33=4,I33=4),"ALTO",IF(AND(H33=4,I33=5),"ALTO",IF(AND(H33=5,I33=1),"FAVORABLE",IF(AND(H33=5,I33=2),"FAVORABLE",IF(AND(H33=5,I33=3),"ALTO",IF(AND(H33=5,I33=4),"ALTO",IF(AND(H33=5,I33=5),"ALTO",""))))))))))))))))))))))))))</f>
        <v/>
      </c>
      <c r="L33" s="581" t="n"/>
      <c r="M33" s="581" t="n"/>
      <c r="N33" s="597" t="n"/>
      <c r="O33" s="597" t="n"/>
      <c r="P33" s="597" t="n"/>
      <c r="Q33" s="597" t="n"/>
      <c r="R33" s="597" t="n"/>
      <c r="S33" s="597" t="n"/>
      <c r="T33" s="597">
        <f>IFERROR(SUM(O33:S33),"")</f>
        <v/>
      </c>
      <c r="U33" s="597" t="n"/>
      <c r="V33" s="581" t="n"/>
      <c r="W33" s="581" t="n"/>
      <c r="X33" s="581" t="n"/>
      <c r="Y33" s="581" t="n"/>
      <c r="Z33" s="581" t="n"/>
      <c r="AA33" s="581" t="n"/>
      <c r="AB33" s="581" t="n"/>
      <c r="AC33" s="581" t="n"/>
      <c r="AD33" s="581" t="n"/>
      <c r="AE33" s="581" t="n"/>
      <c r="AF33" s="581" t="n"/>
      <c r="AG33" s="597">
        <f>IF(J33="","",IF(OR(N33="",N33="IMPACTO"),H33,IF(T33&lt;=50,H33,IF(AND(T33&lt;=75,H33&lt;5),H33+1,IF(AND(T33&lt;=75,H33=5),H33,IF(AND(T33&lt;=100,H33&lt;4),H33+2,IF(AND(T33&lt;=100,H33=4),H33+1,IF(AND(T33&lt;=100,H33=5),H33,""))))))))</f>
        <v/>
      </c>
      <c r="AH33" s="597">
        <f>IF(J33="","",IF(OR(N33="",N33="PROBABILIDAD"),I33,IF(T33&lt;=50,I33,IF(AND(T33&lt;=75,I33&lt;5),I33+1,IF(AND(T33&lt;=75,I33=5),I33,IF(AND(T33&lt;=100,I33&lt;4),I33+2,IF(AND(T33&lt;=100,I33=4),I33+1,IF(AND(T33&lt;=100,I33=5),I33,""))))))))</f>
        <v/>
      </c>
      <c r="AI33" s="597">
        <f>IF(OR(AG33="",AH33=""),"",AG33*AH33)</f>
        <v/>
      </c>
      <c r="AJ33" s="211">
        <f>IF(AI33="","",IF(AND(AG33=1,AH33=1),"BAJO",IF(AND(AG33=1,AH33=2),"MODERADO",IF(AND(AG33=1,AH33=3),"MODERADO",IF(AND(AG33=1,AH33=4),"MODERADO",IF(AND(AG33=1,AH33=5),"MODERADO",IF(AND(AG33=2,AH33=1),"BAJO",IF(AND(AG33=2,AH33=2),"MODERADO",IF(AND(AG33=2,AH33=3),"MODERADO",IF(AND(AG33=2,AH33=4),"FAVORABLE",IF(AND(AG33=2,AH33=5),"FAVORABLE",IF(AND(AG33=3,AH33=1),"BAJO",IF(AND(AG33=3,AH33=2),"MODERADO",IF(AND(AG33=3,AH33=3),"FAVORABLE",IF(AND(AG33=3,AH33=4),"FAVORABLE",IF(AND(AG33=3,AH33=5),"FAVORABLE",IF(AND(AG33=4,AH33=1),"BAJO",IF(AND(AG33=4,AH33=2),"MODERADO",IF(AND(AG33=4,AH33=3),"FAVORABLE",IF(AND(AG33=4,AH33=4),"FAVORABLE",IF(AND(AG33=4,AH33=5),"ALTO",IF(AND(AG33=5,AH33=1),"BAJO",IF(AND(AG33=5,AH33=2),"MODERADO",IF(AND(AG33=5,AH33=3),"FAVORABLE",IF(AND(AG33=5,AH33=4),"ALTO",IF(AND(AG33=5,AH33=5),"ALTO",""))))))))))))))))))))))))))</f>
        <v/>
      </c>
      <c r="AK33" s="213" t="n"/>
      <c r="AL33" s="214" t="n"/>
      <c r="AM33" s="213" t="n"/>
      <c r="AN33" s="214" t="n"/>
      <c r="AO33" s="213" t="n"/>
      <c r="AP33" s="214" t="n"/>
      <c r="AQ33" s="213" t="n"/>
      <c r="AR33" s="214" t="n"/>
      <c r="AS33" s="213" t="n"/>
      <c r="AT33" s="214" t="n"/>
    </row>
    <row r="34">
      <c r="A34" s="208">
        <f>IF(AND(AG34=1,AH34=1),1,IF(AND(AG34=1,AH34=2),2,IF(AND(AG34=1,AH34=3),3,IF(AND(AG34=1,AH34=4),4,IF(AND(AG34=1,AH34=5),5,IF(AND(AG34=2,AH34=1),6,IF(AND(AG34=2,AH34=2),7,IF(AND(AG34=2,AH34=3),8,IF(AND(AG34=2,AH34=4),9,IF(AND(AG34=2,AH34=5),10,IF(AND(AG34=3,AH34=1),11,IF(AND(AG34=3,AH34=2),12,IF(AND(AG34=3,AH34=3),13,IF(AND(AG34=3,AH34=4),14,IF(AND(AG34=3,AH34=5),15,IF(AND(AG34=4,AH34=1),16,IF(AND(AG34=4,AH34=2),17,IF(AND(AG34=4,AH34=3),18,IF(AND(AG34=4,AH34=4),19,IF(AND(AG34=4,AH34=5),20,IF(AND(AG34=5,AH34=1),21,IF(AND(AG34=5,AH34=2),22,IF(AND(AG34=5,AH34=3),23,IF(AND(AG34=5,AH34=4),24,IF(AND(AG34=5,AH34=5),25,"")))))))))))))))))))))))))</f>
        <v/>
      </c>
      <c r="B34" s="208">
        <f>IF(A34="","",(COUNTIF($A$10:A34,A34))/100)</f>
        <v/>
      </c>
      <c r="C34" s="208">
        <f>IFERROR(A34+B34,"")</f>
        <v/>
      </c>
      <c r="D34" s="597" t="n">
        <v>25</v>
      </c>
      <c r="E34" s="581" t="n"/>
      <c r="F34" s="581" t="n"/>
      <c r="G34" s="581" t="n"/>
      <c r="H34" s="597" t="n"/>
      <c r="I34" s="597" t="n"/>
      <c r="J34" s="597">
        <f>IF(OR(H34="",I34=""),"",H34*I34)</f>
        <v/>
      </c>
      <c r="K34" s="211">
        <f>IF(J34="","",IF(AND(H34=1,I34=1),"BAJO",IF(AND(H34=1,I34=2),"BAJO",IF(AND(H34=1,I34=3),"MODERADO",IF(AND(H34=1,I34=4),"FAVORABLE",IF(AND(H34=1,I34=5),"FAVORABLE",IF(AND(H34=2,I34=1),"BAJO",IF(AND(H34=2,I34=2),"BAJO",IF(AND(H34=2,I34=3),"MODERADO",IF(AND(H34=2,I34=4),"FAVORABLE",IF(AND(H34=2,I34=5),"ALTO",IF(AND(H34=3,I34=1),"BAJO",IF(AND(H34=3,I34=2),"MODERADO",IF(AND(H34=3,I34=3),"FAVORABLE",IF(AND(H34=3,I34=4),"ALTO",IF(AND(H34=3,I34=5),"ALTO",IF(AND(H34=4,I34=1),"MODERADO",IF(AND(H34=4,I34=2),"FAVORABLE",IF(AND(H34=4,I34=3),"FAVORABLE",IF(AND(H34=4,I34=4),"ALTO",IF(AND(H34=4,I34=5),"ALTO",IF(AND(H34=5,I34=1),"FAVORABLE",IF(AND(H34=5,I34=2),"FAVORABLE",IF(AND(H34=5,I34=3),"ALTO",IF(AND(H34=5,I34=4),"ALTO",IF(AND(H34=5,I34=5),"ALTO",""))))))))))))))))))))))))))</f>
        <v/>
      </c>
      <c r="L34" s="581" t="n"/>
      <c r="M34" s="581" t="n"/>
      <c r="N34" s="597" t="n"/>
      <c r="O34" s="597" t="n"/>
      <c r="P34" s="597" t="n"/>
      <c r="Q34" s="597" t="n"/>
      <c r="R34" s="597" t="n"/>
      <c r="S34" s="597" t="n"/>
      <c r="T34" s="597">
        <f>IFERROR(SUM(O34:S34),"")</f>
        <v/>
      </c>
      <c r="U34" s="597" t="n"/>
      <c r="V34" s="581" t="n"/>
      <c r="W34" s="581" t="n"/>
      <c r="X34" s="581" t="n"/>
      <c r="Y34" s="581" t="n"/>
      <c r="Z34" s="581" t="n"/>
      <c r="AA34" s="581" t="n"/>
      <c r="AB34" s="581" t="n"/>
      <c r="AC34" s="581" t="n"/>
      <c r="AD34" s="581" t="n"/>
      <c r="AE34" s="581" t="n"/>
      <c r="AF34" s="581" t="n"/>
      <c r="AG34" s="597">
        <f>IF(J34="","",IF(OR(N34="",N34="IMPACTO"),H34,IF(T34&lt;=50,H34,IF(AND(T34&lt;=75,H34&lt;5),H34+1,IF(AND(T34&lt;=75,H34=5),H34,IF(AND(T34&lt;=100,H34&lt;4),H34+2,IF(AND(T34&lt;=100,H34=4),H34+1,IF(AND(T34&lt;=100,H34=5),H34,""))))))))</f>
        <v/>
      </c>
      <c r="AH34" s="597">
        <f>IF(J34="","",IF(OR(N34="",N34="PROBABILIDAD"),I34,IF(T34&lt;=50,I34,IF(AND(T34&lt;=75,I34&lt;5),I34+1,IF(AND(T34&lt;=75,I34=5),I34,IF(AND(T34&lt;=100,I34&lt;4),I34+2,IF(AND(T34&lt;=100,I34=4),I34+1,IF(AND(T34&lt;=100,I34=5),I34,""))))))))</f>
        <v/>
      </c>
      <c r="AI34" s="597">
        <f>IF(OR(AG34="",AH34=""),"",AG34*AH34)</f>
        <v/>
      </c>
      <c r="AJ34" s="211">
        <f>IF(AI34="","",IF(AND(AG34=1,AH34=1),"BAJO",IF(AND(AG34=1,AH34=2),"MODERADO",IF(AND(AG34=1,AH34=3),"MODERADO",IF(AND(AG34=1,AH34=4),"MODERADO",IF(AND(AG34=1,AH34=5),"MODERADO",IF(AND(AG34=2,AH34=1),"BAJO",IF(AND(AG34=2,AH34=2),"MODERADO",IF(AND(AG34=2,AH34=3),"MODERADO",IF(AND(AG34=2,AH34=4),"FAVORABLE",IF(AND(AG34=2,AH34=5),"FAVORABLE",IF(AND(AG34=3,AH34=1),"BAJO",IF(AND(AG34=3,AH34=2),"MODERADO",IF(AND(AG34=3,AH34=3),"FAVORABLE",IF(AND(AG34=3,AH34=4),"FAVORABLE",IF(AND(AG34=3,AH34=5),"FAVORABLE",IF(AND(AG34=4,AH34=1),"BAJO",IF(AND(AG34=4,AH34=2),"MODERADO",IF(AND(AG34=4,AH34=3),"FAVORABLE",IF(AND(AG34=4,AH34=4),"FAVORABLE",IF(AND(AG34=4,AH34=5),"ALTO",IF(AND(AG34=5,AH34=1),"BAJO",IF(AND(AG34=5,AH34=2),"MODERADO",IF(AND(AG34=5,AH34=3),"FAVORABLE",IF(AND(AG34=5,AH34=4),"ALTO",IF(AND(AG34=5,AH34=5),"ALTO",""))))))))))))))))))))))))))</f>
        <v/>
      </c>
      <c r="AK34" s="213" t="n"/>
      <c r="AL34" s="214" t="n"/>
      <c r="AM34" s="213" t="n"/>
      <c r="AN34" s="214" t="n"/>
      <c r="AO34" s="213" t="n"/>
      <c r="AP34" s="214" t="n"/>
      <c r="AQ34" s="213" t="n"/>
      <c r="AR34" s="214" t="n"/>
      <c r="AS34" s="213" t="n"/>
      <c r="AT34" s="214" t="n"/>
    </row>
    <row r="35">
      <c r="A35" s="208">
        <f>IF(AND(AG35=1,AH35=1),1,IF(AND(AG35=1,AH35=2),2,IF(AND(AG35=1,AH35=3),3,IF(AND(AG35=1,AH35=4),4,IF(AND(AG35=1,AH35=5),5,IF(AND(AG35=2,AH35=1),6,IF(AND(AG35=2,AH35=2),7,IF(AND(AG35=2,AH35=3),8,IF(AND(AG35=2,AH35=4),9,IF(AND(AG35=2,AH35=5),10,IF(AND(AG35=3,AH35=1),11,IF(AND(AG35=3,AH35=2),12,IF(AND(AG35=3,AH35=3),13,IF(AND(AG35=3,AH35=4),14,IF(AND(AG35=3,AH35=5),15,IF(AND(AG35=4,AH35=1),16,IF(AND(AG35=4,AH35=2),17,IF(AND(AG35=4,AH35=3),18,IF(AND(AG35=4,AH35=4),19,IF(AND(AG35=4,AH35=5),20,IF(AND(AG35=5,AH35=1),21,IF(AND(AG35=5,AH35=2),22,IF(AND(AG35=5,AH35=3),23,IF(AND(AG35=5,AH35=4),24,IF(AND(AG35=5,AH35=5),25,"")))))))))))))))))))))))))</f>
        <v/>
      </c>
      <c r="B35" s="208">
        <f>IF(A35="","",(COUNTIF($A$10:A35,A35))/100)</f>
        <v/>
      </c>
      <c r="C35" s="208">
        <f>IFERROR(A35+B35,"")</f>
        <v/>
      </c>
      <c r="D35" s="597" t="n">
        <v>26</v>
      </c>
      <c r="E35" s="581" t="n"/>
      <c r="F35" s="581" t="n"/>
      <c r="G35" s="581" t="n"/>
      <c r="H35" s="597" t="n"/>
      <c r="I35" s="597" t="n"/>
      <c r="J35" s="597">
        <f>IF(OR(H35="",I35=""),"",H35*I35)</f>
        <v/>
      </c>
      <c r="K35" s="211">
        <f>IF(J35="","",IF(AND(H35=1,I35=1),"BAJO",IF(AND(H35=1,I35=2),"BAJO",IF(AND(H35=1,I35=3),"MODERADO",IF(AND(H35=1,I35=4),"FAVORABLE",IF(AND(H35=1,I35=5),"FAVORABLE",IF(AND(H35=2,I35=1),"BAJO",IF(AND(H35=2,I35=2),"BAJO",IF(AND(H35=2,I35=3),"MODERADO",IF(AND(H35=2,I35=4),"FAVORABLE",IF(AND(H35=2,I35=5),"ALTO",IF(AND(H35=3,I35=1),"BAJO",IF(AND(H35=3,I35=2),"MODERADO",IF(AND(H35=3,I35=3),"FAVORABLE",IF(AND(H35=3,I35=4),"ALTO",IF(AND(H35=3,I35=5),"ALTO",IF(AND(H35=4,I35=1),"MODERADO",IF(AND(H35=4,I35=2),"FAVORABLE",IF(AND(H35=4,I35=3),"FAVORABLE",IF(AND(H35=4,I35=4),"ALTO",IF(AND(H35=4,I35=5),"ALTO",IF(AND(H35=5,I35=1),"FAVORABLE",IF(AND(H35=5,I35=2),"FAVORABLE",IF(AND(H35=5,I35=3),"ALTO",IF(AND(H35=5,I35=4),"ALTO",IF(AND(H35=5,I35=5),"ALTO",""))))))))))))))))))))))))))</f>
        <v/>
      </c>
      <c r="L35" s="581" t="n"/>
      <c r="M35" s="581" t="n"/>
      <c r="N35" s="597" t="n"/>
      <c r="O35" s="597" t="n"/>
      <c r="P35" s="597" t="n"/>
      <c r="Q35" s="597" t="n"/>
      <c r="R35" s="597" t="n"/>
      <c r="S35" s="597" t="n"/>
      <c r="T35" s="597">
        <f>IFERROR(SUM(O35:S35),"")</f>
        <v/>
      </c>
      <c r="U35" s="597" t="n"/>
      <c r="V35" s="581" t="n"/>
      <c r="W35" s="581" t="n"/>
      <c r="X35" s="581" t="n"/>
      <c r="Y35" s="581" t="n"/>
      <c r="Z35" s="581" t="n"/>
      <c r="AA35" s="581" t="n"/>
      <c r="AB35" s="581" t="n"/>
      <c r="AC35" s="581" t="n"/>
      <c r="AD35" s="581" t="n"/>
      <c r="AE35" s="581" t="n"/>
      <c r="AF35" s="581" t="n"/>
      <c r="AG35" s="597">
        <f>IF(J35="","",IF(OR(N35="",N35="IMPACTO"),H35,IF(T35&lt;=50,H35,IF(AND(T35&lt;=75,H35&lt;5),H35+1,IF(AND(T35&lt;=75,H35=5),H35,IF(AND(T35&lt;=100,H35&lt;4),H35+2,IF(AND(T35&lt;=100,H35=4),H35+1,IF(AND(T35&lt;=100,H35=5),H35,""))))))))</f>
        <v/>
      </c>
      <c r="AH35" s="597">
        <f>IF(J35="","",IF(OR(N35="",N35="PROBABILIDAD"),I35,IF(T35&lt;=50,I35,IF(AND(T35&lt;=75,I35&lt;5),I35+1,IF(AND(T35&lt;=75,I35=5),I35,IF(AND(T35&lt;=100,I35&lt;4),I35+2,IF(AND(T35&lt;=100,I35=4),I35+1,IF(AND(T35&lt;=100,I35=5),I35,""))))))))</f>
        <v/>
      </c>
      <c r="AI35" s="597">
        <f>IF(OR(AG35="",AH35=""),"",AG35*AH35)</f>
        <v/>
      </c>
      <c r="AJ35" s="211">
        <f>IF(AI35="","",IF(AND(AG35=1,AH35=1),"BAJO",IF(AND(AG35=1,AH35=2),"MODERADO",IF(AND(AG35=1,AH35=3),"MODERADO",IF(AND(AG35=1,AH35=4),"MODERADO",IF(AND(AG35=1,AH35=5),"MODERADO",IF(AND(AG35=2,AH35=1),"BAJO",IF(AND(AG35=2,AH35=2),"MODERADO",IF(AND(AG35=2,AH35=3),"MODERADO",IF(AND(AG35=2,AH35=4),"FAVORABLE",IF(AND(AG35=2,AH35=5),"FAVORABLE",IF(AND(AG35=3,AH35=1),"BAJO",IF(AND(AG35=3,AH35=2),"MODERADO",IF(AND(AG35=3,AH35=3),"FAVORABLE",IF(AND(AG35=3,AH35=4),"FAVORABLE",IF(AND(AG35=3,AH35=5),"FAVORABLE",IF(AND(AG35=4,AH35=1),"BAJO",IF(AND(AG35=4,AH35=2),"MODERADO",IF(AND(AG35=4,AH35=3),"FAVORABLE",IF(AND(AG35=4,AH35=4),"FAVORABLE",IF(AND(AG35=4,AH35=5),"ALTO",IF(AND(AG35=5,AH35=1),"BAJO",IF(AND(AG35=5,AH35=2),"MODERADO",IF(AND(AG35=5,AH35=3),"FAVORABLE",IF(AND(AG35=5,AH35=4),"ALTO",IF(AND(AG35=5,AH35=5),"ALTO",""))))))))))))))))))))))))))</f>
        <v/>
      </c>
      <c r="AK35" s="213" t="n"/>
      <c r="AL35" s="214" t="n"/>
      <c r="AM35" s="213" t="n"/>
      <c r="AN35" s="214" t="n"/>
      <c r="AO35" s="213" t="n"/>
      <c r="AP35" s="214" t="n"/>
      <c r="AQ35" s="213" t="n"/>
      <c r="AR35" s="214" t="n"/>
      <c r="AS35" s="213" t="n"/>
      <c r="AT35" s="214" t="n"/>
    </row>
    <row r="36">
      <c r="A36" s="208">
        <f>IF(AND(AG36=1,AH36=1),1,IF(AND(AG36=1,AH36=2),2,IF(AND(AG36=1,AH36=3),3,IF(AND(AG36=1,AH36=4),4,IF(AND(AG36=1,AH36=5),5,IF(AND(AG36=2,AH36=1),6,IF(AND(AG36=2,AH36=2),7,IF(AND(AG36=2,AH36=3),8,IF(AND(AG36=2,AH36=4),9,IF(AND(AG36=2,AH36=5),10,IF(AND(AG36=3,AH36=1),11,IF(AND(AG36=3,AH36=2),12,IF(AND(AG36=3,AH36=3),13,IF(AND(AG36=3,AH36=4),14,IF(AND(AG36=3,AH36=5),15,IF(AND(AG36=4,AH36=1),16,IF(AND(AG36=4,AH36=2),17,IF(AND(AG36=4,AH36=3),18,IF(AND(AG36=4,AH36=4),19,IF(AND(AG36=4,AH36=5),20,IF(AND(AG36=5,AH36=1),21,IF(AND(AG36=5,AH36=2),22,IF(AND(AG36=5,AH36=3),23,IF(AND(AG36=5,AH36=4),24,IF(AND(AG36=5,AH36=5),25,"")))))))))))))))))))))))))</f>
        <v/>
      </c>
      <c r="B36" s="208">
        <f>IF(A36="","",(COUNTIF($A$10:A36,A36))/100)</f>
        <v/>
      </c>
      <c r="C36" s="208">
        <f>IFERROR(A36+B36,"")</f>
        <v/>
      </c>
      <c r="D36" s="597" t="n">
        <v>27</v>
      </c>
      <c r="E36" s="581" t="n"/>
      <c r="F36" s="581" t="n"/>
      <c r="G36" s="581" t="n"/>
      <c r="H36" s="597" t="n"/>
      <c r="I36" s="597" t="n"/>
      <c r="J36" s="597">
        <f>IF(OR(H36="",I36=""),"",H36*I36)</f>
        <v/>
      </c>
      <c r="K36" s="211">
        <f>IF(J36="","",IF(AND(H36=1,I36=1),"BAJO",IF(AND(H36=1,I36=2),"BAJO",IF(AND(H36=1,I36=3),"MODERADO",IF(AND(H36=1,I36=4),"FAVORABLE",IF(AND(H36=1,I36=5),"FAVORABLE",IF(AND(H36=2,I36=1),"BAJO",IF(AND(H36=2,I36=2),"BAJO",IF(AND(H36=2,I36=3),"MODERADO",IF(AND(H36=2,I36=4),"FAVORABLE",IF(AND(H36=2,I36=5),"ALTO",IF(AND(H36=3,I36=1),"BAJO",IF(AND(H36=3,I36=2),"MODERADO",IF(AND(H36=3,I36=3),"FAVORABLE",IF(AND(H36=3,I36=4),"ALTO",IF(AND(H36=3,I36=5),"ALTO",IF(AND(H36=4,I36=1),"MODERADO",IF(AND(H36=4,I36=2),"FAVORABLE",IF(AND(H36=4,I36=3),"FAVORABLE",IF(AND(H36=4,I36=4),"ALTO",IF(AND(H36=4,I36=5),"ALTO",IF(AND(H36=5,I36=1),"FAVORABLE",IF(AND(H36=5,I36=2),"FAVORABLE",IF(AND(H36=5,I36=3),"ALTO",IF(AND(H36=5,I36=4),"ALTO",IF(AND(H36=5,I36=5),"ALTO",""))))))))))))))))))))))))))</f>
        <v/>
      </c>
      <c r="L36" s="581" t="n"/>
      <c r="M36" s="581" t="n"/>
      <c r="N36" s="597" t="n"/>
      <c r="O36" s="597" t="n"/>
      <c r="P36" s="597" t="n"/>
      <c r="Q36" s="597" t="n"/>
      <c r="R36" s="597" t="n"/>
      <c r="S36" s="597" t="n"/>
      <c r="T36" s="597">
        <f>IFERROR(SUM(O36:S36),"")</f>
        <v/>
      </c>
      <c r="U36" s="597" t="n"/>
      <c r="V36" s="581" t="n"/>
      <c r="W36" s="581" t="n"/>
      <c r="X36" s="581" t="n"/>
      <c r="Y36" s="581" t="n"/>
      <c r="Z36" s="581" t="n"/>
      <c r="AA36" s="581" t="n"/>
      <c r="AB36" s="581" t="n"/>
      <c r="AC36" s="581" t="n"/>
      <c r="AD36" s="581" t="n"/>
      <c r="AE36" s="581" t="n"/>
      <c r="AF36" s="581" t="n"/>
      <c r="AG36" s="597">
        <f>IF(J36="","",IF(OR(N36="",N36="IMPACTO"),H36,IF(T36&lt;=50,H36,IF(AND(T36&lt;=75,H36&lt;5),H36+1,IF(AND(T36&lt;=75,H36=5),H36,IF(AND(T36&lt;=100,H36&lt;4),H36+2,IF(AND(T36&lt;=100,H36=4),H36+1,IF(AND(T36&lt;=100,H36=5),H36,""))))))))</f>
        <v/>
      </c>
      <c r="AH36" s="597">
        <f>IF(J36="","",IF(OR(N36="",N36="PROBABILIDAD"),I36,IF(T36&lt;=50,I36,IF(AND(T36&lt;=75,I36&lt;5),I36+1,IF(AND(T36&lt;=75,I36=5),I36,IF(AND(T36&lt;=100,I36&lt;4),I36+2,IF(AND(T36&lt;=100,I36=4),I36+1,IF(AND(T36&lt;=100,I36=5),I36,""))))))))</f>
        <v/>
      </c>
      <c r="AI36" s="597">
        <f>IF(OR(AG36="",AH36=""),"",AG36*AH36)</f>
        <v/>
      </c>
      <c r="AJ36" s="211">
        <f>IF(AI36="","",IF(AND(AG36=1,AH36=1),"BAJO",IF(AND(AG36=1,AH36=2),"MODERADO",IF(AND(AG36=1,AH36=3),"MODERADO",IF(AND(AG36=1,AH36=4),"MODERADO",IF(AND(AG36=1,AH36=5),"MODERADO",IF(AND(AG36=2,AH36=1),"BAJO",IF(AND(AG36=2,AH36=2),"MODERADO",IF(AND(AG36=2,AH36=3),"MODERADO",IF(AND(AG36=2,AH36=4),"FAVORABLE",IF(AND(AG36=2,AH36=5),"FAVORABLE",IF(AND(AG36=3,AH36=1),"BAJO",IF(AND(AG36=3,AH36=2),"MODERADO",IF(AND(AG36=3,AH36=3),"FAVORABLE",IF(AND(AG36=3,AH36=4),"FAVORABLE",IF(AND(AG36=3,AH36=5),"FAVORABLE",IF(AND(AG36=4,AH36=1),"BAJO",IF(AND(AG36=4,AH36=2),"MODERADO",IF(AND(AG36=4,AH36=3),"FAVORABLE",IF(AND(AG36=4,AH36=4),"FAVORABLE",IF(AND(AG36=4,AH36=5),"ALTO",IF(AND(AG36=5,AH36=1),"BAJO",IF(AND(AG36=5,AH36=2),"MODERADO",IF(AND(AG36=5,AH36=3),"FAVORABLE",IF(AND(AG36=5,AH36=4),"ALTO",IF(AND(AG36=5,AH36=5),"ALTO",""))))))))))))))))))))))))))</f>
        <v/>
      </c>
      <c r="AK36" s="213" t="n"/>
      <c r="AL36" s="214" t="n"/>
      <c r="AM36" s="213" t="n"/>
      <c r="AN36" s="214" t="n"/>
      <c r="AO36" s="213" t="n"/>
      <c r="AP36" s="214" t="n"/>
      <c r="AQ36" s="213" t="n"/>
      <c r="AR36" s="214" t="n"/>
      <c r="AS36" s="213" t="n"/>
      <c r="AT36" s="214" t="n"/>
    </row>
    <row r="37">
      <c r="A37" s="208">
        <f>IF(AND(AG37=1,AH37=1),1,IF(AND(AG37=1,AH37=2),2,IF(AND(AG37=1,AH37=3),3,IF(AND(AG37=1,AH37=4),4,IF(AND(AG37=1,AH37=5),5,IF(AND(AG37=2,AH37=1),6,IF(AND(AG37=2,AH37=2),7,IF(AND(AG37=2,AH37=3),8,IF(AND(AG37=2,AH37=4),9,IF(AND(AG37=2,AH37=5),10,IF(AND(AG37=3,AH37=1),11,IF(AND(AG37=3,AH37=2),12,IF(AND(AG37=3,AH37=3),13,IF(AND(AG37=3,AH37=4),14,IF(AND(AG37=3,AH37=5),15,IF(AND(AG37=4,AH37=1),16,IF(AND(AG37=4,AH37=2),17,IF(AND(AG37=4,AH37=3),18,IF(AND(AG37=4,AH37=4),19,IF(AND(AG37=4,AH37=5),20,IF(AND(AG37=5,AH37=1),21,IF(AND(AG37=5,AH37=2),22,IF(AND(AG37=5,AH37=3),23,IF(AND(AG37=5,AH37=4),24,IF(AND(AG37=5,AH37=5),25,"")))))))))))))))))))))))))</f>
        <v/>
      </c>
      <c r="B37" s="208">
        <f>IF(A37="","",(COUNTIF($A$10:A37,A37))/100)</f>
        <v/>
      </c>
      <c r="C37" s="208">
        <f>IFERROR(A37+B37,"")</f>
        <v/>
      </c>
      <c r="D37" s="597" t="n">
        <v>28</v>
      </c>
      <c r="E37" s="581" t="n"/>
      <c r="F37" s="581" t="n"/>
      <c r="G37" s="581" t="n"/>
      <c r="H37" s="597" t="n"/>
      <c r="I37" s="597" t="n"/>
      <c r="J37" s="597">
        <f>IF(OR(H37="",I37=""),"",H37*I37)</f>
        <v/>
      </c>
      <c r="K37" s="211">
        <f>IF(J37="","",IF(AND(H37=1,I37=1),"BAJO",IF(AND(H37=1,I37=2),"BAJO",IF(AND(H37=1,I37=3),"MODERADO",IF(AND(H37=1,I37=4),"FAVORABLE",IF(AND(H37=1,I37=5),"FAVORABLE",IF(AND(H37=2,I37=1),"BAJO",IF(AND(H37=2,I37=2),"BAJO",IF(AND(H37=2,I37=3),"MODERADO",IF(AND(H37=2,I37=4),"FAVORABLE",IF(AND(H37=2,I37=5),"ALTO",IF(AND(H37=3,I37=1),"BAJO",IF(AND(H37=3,I37=2),"MODERADO",IF(AND(H37=3,I37=3),"FAVORABLE",IF(AND(H37=3,I37=4),"ALTO",IF(AND(H37=3,I37=5),"ALTO",IF(AND(H37=4,I37=1),"MODERADO",IF(AND(H37=4,I37=2),"FAVORABLE",IF(AND(H37=4,I37=3),"FAVORABLE",IF(AND(H37=4,I37=4),"ALTO",IF(AND(H37=4,I37=5),"ALTO",IF(AND(H37=5,I37=1),"FAVORABLE",IF(AND(H37=5,I37=2),"FAVORABLE",IF(AND(H37=5,I37=3),"ALTO",IF(AND(H37=5,I37=4),"ALTO",IF(AND(H37=5,I37=5),"ALTO",""))))))))))))))))))))))))))</f>
        <v/>
      </c>
      <c r="L37" s="581" t="n"/>
      <c r="M37" s="581" t="n"/>
      <c r="N37" s="597" t="n"/>
      <c r="O37" s="597" t="n"/>
      <c r="P37" s="597" t="n"/>
      <c r="Q37" s="597" t="n"/>
      <c r="R37" s="597" t="n"/>
      <c r="S37" s="597" t="n"/>
      <c r="T37" s="597">
        <f>IFERROR(SUM(O37:S37),"")</f>
        <v/>
      </c>
      <c r="U37" s="597" t="n"/>
      <c r="V37" s="581" t="n"/>
      <c r="W37" s="581" t="n"/>
      <c r="X37" s="581" t="n"/>
      <c r="Y37" s="581" t="n"/>
      <c r="Z37" s="581" t="n"/>
      <c r="AA37" s="581" t="n"/>
      <c r="AB37" s="581" t="n"/>
      <c r="AC37" s="581" t="n"/>
      <c r="AD37" s="581" t="n"/>
      <c r="AE37" s="581" t="n"/>
      <c r="AF37" s="581" t="n"/>
      <c r="AG37" s="597">
        <f>IF(J37="","",IF(OR(N37="",N37="IMPACTO"),H37,IF(T37&lt;=50,H37,IF(AND(T37&lt;=75,H37&lt;5),H37+1,IF(AND(T37&lt;=75,H37=5),H37,IF(AND(T37&lt;=100,H37&lt;4),H37+2,IF(AND(T37&lt;=100,H37=4),H37+1,IF(AND(T37&lt;=100,H37=5),H37,""))))))))</f>
        <v/>
      </c>
      <c r="AH37" s="597">
        <f>IF(J37="","",IF(OR(N37="",N37="PROBABILIDAD"),I37,IF(T37&lt;=50,I37,IF(AND(T37&lt;=75,I37&lt;5),I37+1,IF(AND(T37&lt;=75,I37=5),I37,IF(AND(T37&lt;=100,I37&lt;4),I37+2,IF(AND(T37&lt;=100,I37=4),I37+1,IF(AND(T37&lt;=100,I37=5),I37,""))))))))</f>
        <v/>
      </c>
      <c r="AI37" s="597">
        <f>IF(OR(AG37="",AH37=""),"",AG37*AH37)</f>
        <v/>
      </c>
      <c r="AJ37" s="211">
        <f>IF(AI37="","",IF(AND(AG37=1,AH37=1),"BAJO",IF(AND(AG37=1,AH37=2),"MODERADO",IF(AND(AG37=1,AH37=3),"MODERADO",IF(AND(AG37=1,AH37=4),"MODERADO",IF(AND(AG37=1,AH37=5),"MODERADO",IF(AND(AG37=2,AH37=1),"BAJO",IF(AND(AG37=2,AH37=2),"MODERADO",IF(AND(AG37=2,AH37=3),"MODERADO",IF(AND(AG37=2,AH37=4),"FAVORABLE",IF(AND(AG37=2,AH37=5),"FAVORABLE",IF(AND(AG37=3,AH37=1),"BAJO",IF(AND(AG37=3,AH37=2),"MODERADO",IF(AND(AG37=3,AH37=3),"FAVORABLE",IF(AND(AG37=3,AH37=4),"FAVORABLE",IF(AND(AG37=3,AH37=5),"FAVORABLE",IF(AND(AG37=4,AH37=1),"BAJO",IF(AND(AG37=4,AH37=2),"MODERADO",IF(AND(AG37=4,AH37=3),"FAVORABLE",IF(AND(AG37=4,AH37=4),"FAVORABLE",IF(AND(AG37=4,AH37=5),"ALTO",IF(AND(AG37=5,AH37=1),"BAJO",IF(AND(AG37=5,AH37=2),"MODERADO",IF(AND(AG37=5,AH37=3),"FAVORABLE",IF(AND(AG37=5,AH37=4),"ALTO",IF(AND(AG37=5,AH37=5),"ALTO",""))))))))))))))))))))))))))</f>
        <v/>
      </c>
      <c r="AK37" s="213" t="n"/>
      <c r="AL37" s="214" t="n"/>
      <c r="AM37" s="213" t="n"/>
      <c r="AN37" s="214" t="n"/>
      <c r="AO37" s="213" t="n"/>
      <c r="AP37" s="214" t="n"/>
      <c r="AQ37" s="213" t="n"/>
      <c r="AR37" s="214" t="n"/>
      <c r="AS37" s="213" t="n"/>
      <c r="AT37" s="214" t="n"/>
    </row>
    <row r="38">
      <c r="A38" s="208">
        <f>IF(AND(AG38=1,AH38=1),1,IF(AND(AG38=1,AH38=2),2,IF(AND(AG38=1,AH38=3),3,IF(AND(AG38=1,AH38=4),4,IF(AND(AG38=1,AH38=5),5,IF(AND(AG38=2,AH38=1),6,IF(AND(AG38=2,AH38=2),7,IF(AND(AG38=2,AH38=3),8,IF(AND(AG38=2,AH38=4),9,IF(AND(AG38=2,AH38=5),10,IF(AND(AG38=3,AH38=1),11,IF(AND(AG38=3,AH38=2),12,IF(AND(AG38=3,AH38=3),13,IF(AND(AG38=3,AH38=4),14,IF(AND(AG38=3,AH38=5),15,IF(AND(AG38=4,AH38=1),16,IF(AND(AG38=4,AH38=2),17,IF(AND(AG38=4,AH38=3),18,IF(AND(AG38=4,AH38=4),19,IF(AND(AG38=4,AH38=5),20,IF(AND(AG38=5,AH38=1),21,IF(AND(AG38=5,AH38=2),22,IF(AND(AG38=5,AH38=3),23,IF(AND(AG38=5,AH38=4),24,IF(AND(AG38=5,AH38=5),25,"")))))))))))))))))))))))))</f>
        <v/>
      </c>
      <c r="B38" s="208">
        <f>IF(A38="","",(COUNTIF($A$10:A38,A38))/100)</f>
        <v/>
      </c>
      <c r="C38" s="208">
        <f>IFERROR(A38+B38,"")</f>
        <v/>
      </c>
      <c r="D38" s="597" t="n">
        <v>29</v>
      </c>
      <c r="E38" s="581" t="n"/>
      <c r="F38" s="581" t="n"/>
      <c r="G38" s="581" t="n"/>
      <c r="H38" s="597" t="n"/>
      <c r="I38" s="597" t="n"/>
      <c r="J38" s="597">
        <f>IF(OR(H38="",I38=""),"",H38*I38)</f>
        <v/>
      </c>
      <c r="K38" s="211">
        <f>IF(J38="","",IF(AND(H38=1,I38=1),"BAJO",IF(AND(H38=1,I38=2),"BAJO",IF(AND(H38=1,I38=3),"MODERADO",IF(AND(H38=1,I38=4),"FAVORABLE",IF(AND(H38=1,I38=5),"FAVORABLE",IF(AND(H38=2,I38=1),"BAJO",IF(AND(H38=2,I38=2),"BAJO",IF(AND(H38=2,I38=3),"MODERADO",IF(AND(H38=2,I38=4),"FAVORABLE",IF(AND(H38=2,I38=5),"ALTO",IF(AND(H38=3,I38=1),"BAJO",IF(AND(H38=3,I38=2),"MODERADO",IF(AND(H38=3,I38=3),"FAVORABLE",IF(AND(H38=3,I38=4),"ALTO",IF(AND(H38=3,I38=5),"ALTO",IF(AND(H38=4,I38=1),"MODERADO",IF(AND(H38=4,I38=2),"FAVORABLE",IF(AND(H38=4,I38=3),"FAVORABLE",IF(AND(H38=4,I38=4),"ALTO",IF(AND(H38=4,I38=5),"ALTO",IF(AND(H38=5,I38=1),"FAVORABLE",IF(AND(H38=5,I38=2),"FAVORABLE",IF(AND(H38=5,I38=3),"ALTO",IF(AND(H38=5,I38=4),"ALTO",IF(AND(H38=5,I38=5),"ALTO",""))))))))))))))))))))))))))</f>
        <v/>
      </c>
      <c r="L38" s="581" t="n"/>
      <c r="M38" s="581" t="n"/>
      <c r="N38" s="597" t="n"/>
      <c r="O38" s="597" t="n"/>
      <c r="P38" s="597" t="n"/>
      <c r="Q38" s="597" t="n"/>
      <c r="R38" s="597" t="n"/>
      <c r="S38" s="597" t="n"/>
      <c r="T38" s="597">
        <f>IFERROR(SUM(O38:S38),"")</f>
        <v/>
      </c>
      <c r="U38" s="597" t="n"/>
      <c r="V38" s="581" t="n"/>
      <c r="W38" s="581" t="n"/>
      <c r="X38" s="581" t="n"/>
      <c r="Y38" s="581" t="n"/>
      <c r="Z38" s="581" t="n"/>
      <c r="AA38" s="581" t="n"/>
      <c r="AB38" s="581" t="n"/>
      <c r="AC38" s="581" t="n"/>
      <c r="AD38" s="581" t="n"/>
      <c r="AE38" s="581" t="n"/>
      <c r="AF38" s="581" t="n"/>
      <c r="AG38" s="597">
        <f>IF(J38="","",IF(OR(N38="",N38="IMPACTO"),H38,IF(T38&lt;=50,H38,IF(AND(T38&lt;=75,H38&lt;5),H38+1,IF(AND(T38&lt;=75,H38=5),H38,IF(AND(T38&lt;=100,H38&lt;4),H38+2,IF(AND(T38&lt;=100,H38=4),H38+1,IF(AND(T38&lt;=100,H38=5),H38,""))))))))</f>
        <v/>
      </c>
      <c r="AH38" s="597">
        <f>IF(J38="","",IF(OR(N38="",N38="PROBABILIDAD"),I38,IF(T38&lt;=50,I38,IF(AND(T38&lt;=75,I38&lt;5),I38+1,IF(AND(T38&lt;=75,I38=5),I38,IF(AND(T38&lt;=100,I38&lt;4),I38+2,IF(AND(T38&lt;=100,I38=4),I38+1,IF(AND(T38&lt;=100,I38=5),I38,""))))))))</f>
        <v/>
      </c>
      <c r="AI38" s="597">
        <f>IF(OR(AG38="",AH38=""),"",AG38*AH38)</f>
        <v/>
      </c>
      <c r="AJ38" s="211">
        <f>IF(AI38="","",IF(AND(AG38=1,AH38=1),"BAJO",IF(AND(AG38=1,AH38=2),"MODERADO",IF(AND(AG38=1,AH38=3),"MODERADO",IF(AND(AG38=1,AH38=4),"MODERADO",IF(AND(AG38=1,AH38=5),"MODERADO",IF(AND(AG38=2,AH38=1),"BAJO",IF(AND(AG38=2,AH38=2),"MODERADO",IF(AND(AG38=2,AH38=3),"MODERADO",IF(AND(AG38=2,AH38=4),"FAVORABLE",IF(AND(AG38=2,AH38=5),"FAVORABLE",IF(AND(AG38=3,AH38=1),"BAJO",IF(AND(AG38=3,AH38=2),"MODERADO",IF(AND(AG38=3,AH38=3),"FAVORABLE",IF(AND(AG38=3,AH38=4),"FAVORABLE",IF(AND(AG38=3,AH38=5),"FAVORABLE",IF(AND(AG38=4,AH38=1),"BAJO",IF(AND(AG38=4,AH38=2),"MODERADO",IF(AND(AG38=4,AH38=3),"FAVORABLE",IF(AND(AG38=4,AH38=4),"FAVORABLE",IF(AND(AG38=4,AH38=5),"ALTO",IF(AND(AG38=5,AH38=1),"BAJO",IF(AND(AG38=5,AH38=2),"MODERADO",IF(AND(AG38=5,AH38=3),"FAVORABLE",IF(AND(AG38=5,AH38=4),"ALTO",IF(AND(AG38=5,AH38=5),"ALTO",""))))))))))))))))))))))))))</f>
        <v/>
      </c>
      <c r="AK38" s="213" t="n"/>
      <c r="AL38" s="214" t="n"/>
      <c r="AM38" s="213" t="n"/>
      <c r="AN38" s="214" t="n"/>
      <c r="AO38" s="213" t="n"/>
      <c r="AP38" s="214" t="n"/>
      <c r="AQ38" s="213" t="n"/>
      <c r="AR38" s="214" t="n"/>
      <c r="AS38" s="213" t="n"/>
      <c r="AT38" s="214" t="n"/>
    </row>
    <row r="39">
      <c r="A39" s="208">
        <f>IF(AND(AG39=1,AH39=1),1,IF(AND(AG39=1,AH39=2),2,IF(AND(AG39=1,AH39=3),3,IF(AND(AG39=1,AH39=4),4,IF(AND(AG39=1,AH39=5),5,IF(AND(AG39=2,AH39=1),6,IF(AND(AG39=2,AH39=2),7,IF(AND(AG39=2,AH39=3),8,IF(AND(AG39=2,AH39=4),9,IF(AND(AG39=2,AH39=5),10,IF(AND(AG39=3,AH39=1),11,IF(AND(AG39=3,AH39=2),12,IF(AND(AG39=3,AH39=3),13,IF(AND(AG39=3,AH39=4),14,IF(AND(AG39=3,AH39=5),15,IF(AND(AG39=4,AH39=1),16,IF(AND(AG39=4,AH39=2),17,IF(AND(AG39=4,AH39=3),18,IF(AND(AG39=4,AH39=4),19,IF(AND(AG39=4,AH39=5),20,IF(AND(AG39=5,AH39=1),21,IF(AND(AG39=5,AH39=2),22,IF(AND(AG39=5,AH39=3),23,IF(AND(AG39=5,AH39=4),24,IF(AND(AG39=5,AH39=5),25,"")))))))))))))))))))))))))</f>
        <v/>
      </c>
      <c r="B39" s="208">
        <f>IF(A39="","",(COUNTIF($A$10:A39,A39))/100)</f>
        <v/>
      </c>
      <c r="C39" s="208">
        <f>IFERROR(A39+B39,"")</f>
        <v/>
      </c>
      <c r="D39" s="597" t="n">
        <v>30</v>
      </c>
      <c r="E39" s="581" t="n"/>
      <c r="F39" s="581" t="n"/>
      <c r="G39" s="581" t="n"/>
      <c r="H39" s="597" t="n"/>
      <c r="I39" s="597" t="n"/>
      <c r="J39" s="597">
        <f>IF(OR(H39="",I39=""),"",H39*I39)</f>
        <v/>
      </c>
      <c r="K39" s="211">
        <f>IF(J39="","",IF(AND(H39=1,I39=1),"BAJO",IF(AND(H39=1,I39=2),"BAJO",IF(AND(H39=1,I39=3),"MODERADO",IF(AND(H39=1,I39=4),"FAVORABLE",IF(AND(H39=1,I39=5),"FAVORABLE",IF(AND(H39=2,I39=1),"BAJO",IF(AND(H39=2,I39=2),"BAJO",IF(AND(H39=2,I39=3),"MODERADO",IF(AND(H39=2,I39=4),"FAVORABLE",IF(AND(H39=2,I39=5),"ALTO",IF(AND(H39=3,I39=1),"BAJO",IF(AND(H39=3,I39=2),"MODERADO",IF(AND(H39=3,I39=3),"FAVORABLE",IF(AND(H39=3,I39=4),"ALTO",IF(AND(H39=3,I39=5),"ALTO",IF(AND(H39=4,I39=1),"MODERADO",IF(AND(H39=4,I39=2),"FAVORABLE",IF(AND(H39=4,I39=3),"FAVORABLE",IF(AND(H39=4,I39=4),"ALTO",IF(AND(H39=4,I39=5),"ALTO",IF(AND(H39=5,I39=1),"FAVORABLE",IF(AND(H39=5,I39=2),"FAVORABLE",IF(AND(H39=5,I39=3),"ALTO",IF(AND(H39=5,I39=4),"ALTO",IF(AND(H39=5,I39=5),"ALTO",""))))))))))))))))))))))))))</f>
        <v/>
      </c>
      <c r="L39" s="581" t="n"/>
      <c r="M39" s="581" t="n"/>
      <c r="N39" s="597" t="n"/>
      <c r="O39" s="597" t="n"/>
      <c r="P39" s="597" t="n"/>
      <c r="Q39" s="597" t="n"/>
      <c r="R39" s="597" t="n"/>
      <c r="S39" s="597" t="n"/>
      <c r="T39" s="597">
        <f>IFERROR(SUM(O39:S39),"")</f>
        <v/>
      </c>
      <c r="U39" s="597" t="n"/>
      <c r="V39" s="581" t="n"/>
      <c r="W39" s="581" t="n"/>
      <c r="X39" s="581" t="n"/>
      <c r="Y39" s="581" t="n"/>
      <c r="Z39" s="581" t="n"/>
      <c r="AA39" s="581" t="n"/>
      <c r="AB39" s="581" t="n"/>
      <c r="AC39" s="581" t="n"/>
      <c r="AD39" s="581" t="n"/>
      <c r="AE39" s="581" t="n"/>
      <c r="AF39" s="581" t="n"/>
      <c r="AG39" s="597">
        <f>IF(J39="","",IF(OR(N39="",N39="IMPACTO"),H39,IF(T39&lt;=50,H39,IF(AND(T39&lt;=75,H39&lt;5),H39+1,IF(AND(T39&lt;=75,H39=5),H39,IF(AND(T39&lt;=100,H39&lt;4),H39+2,IF(AND(T39&lt;=100,H39=4),H39+1,IF(AND(T39&lt;=100,H39=5),H39,""))))))))</f>
        <v/>
      </c>
      <c r="AH39" s="597">
        <f>IF(J39="","",IF(OR(N39="",N39="PROBABILIDAD"),I39,IF(T39&lt;=50,I39,IF(AND(T39&lt;=75,I39&lt;5),I39+1,IF(AND(T39&lt;=75,I39=5),I39,IF(AND(T39&lt;=100,I39&lt;4),I39+2,IF(AND(T39&lt;=100,I39=4),I39+1,IF(AND(T39&lt;=100,I39=5),I39,""))))))))</f>
        <v/>
      </c>
      <c r="AI39" s="597">
        <f>IF(OR(AG39="",AH39=""),"",AG39*AH39)</f>
        <v/>
      </c>
      <c r="AJ39" s="211">
        <f>IF(AI39="","",IF(AND(AG39=1,AH39=1),"BAJO",IF(AND(AG39=1,AH39=2),"MODERADO",IF(AND(AG39=1,AH39=3),"MODERADO",IF(AND(AG39=1,AH39=4),"MODERADO",IF(AND(AG39=1,AH39=5),"MODERADO",IF(AND(AG39=2,AH39=1),"BAJO",IF(AND(AG39=2,AH39=2),"MODERADO",IF(AND(AG39=2,AH39=3),"MODERADO",IF(AND(AG39=2,AH39=4),"FAVORABLE",IF(AND(AG39=2,AH39=5),"FAVORABLE",IF(AND(AG39=3,AH39=1),"BAJO",IF(AND(AG39=3,AH39=2),"MODERADO",IF(AND(AG39=3,AH39=3),"FAVORABLE",IF(AND(AG39=3,AH39=4),"FAVORABLE",IF(AND(AG39=3,AH39=5),"FAVORABLE",IF(AND(AG39=4,AH39=1),"BAJO",IF(AND(AG39=4,AH39=2),"MODERADO",IF(AND(AG39=4,AH39=3),"FAVORABLE",IF(AND(AG39=4,AH39=4),"FAVORABLE",IF(AND(AG39=4,AH39=5),"ALTO",IF(AND(AG39=5,AH39=1),"BAJO",IF(AND(AG39=5,AH39=2),"MODERADO",IF(AND(AG39=5,AH39=3),"FAVORABLE",IF(AND(AG39=5,AH39=4),"ALTO",IF(AND(AG39=5,AH39=5),"ALTO",""))))))))))))))))))))))))))</f>
        <v/>
      </c>
      <c r="AK39" s="213" t="n"/>
      <c r="AL39" s="214" t="n"/>
      <c r="AM39" s="213" t="n"/>
      <c r="AN39" s="214" t="n"/>
      <c r="AO39" s="213" t="n"/>
      <c r="AP39" s="214" t="n"/>
      <c r="AQ39" s="213" t="n"/>
      <c r="AR39" s="214" t="n"/>
      <c r="AS39" s="213" t="n"/>
      <c r="AT39" s="214" t="n"/>
    </row>
    <row r="40">
      <c r="A40" s="208">
        <f>IF(AND(AG40=1,AH40=1),1,IF(AND(AG40=1,AH40=2),2,IF(AND(AG40=1,AH40=3),3,IF(AND(AG40=1,AH40=4),4,IF(AND(AG40=1,AH40=5),5,IF(AND(AG40=2,AH40=1),6,IF(AND(AG40=2,AH40=2),7,IF(AND(AG40=2,AH40=3),8,IF(AND(AG40=2,AH40=4),9,IF(AND(AG40=2,AH40=5),10,IF(AND(AG40=3,AH40=1),11,IF(AND(AG40=3,AH40=2),12,IF(AND(AG40=3,AH40=3),13,IF(AND(AG40=3,AH40=4),14,IF(AND(AG40=3,AH40=5),15,IF(AND(AG40=4,AH40=1),16,IF(AND(AG40=4,AH40=2),17,IF(AND(AG40=4,AH40=3),18,IF(AND(AG40=4,AH40=4),19,IF(AND(AG40=4,AH40=5),20,IF(AND(AG40=5,AH40=1),21,IF(AND(AG40=5,AH40=2),22,IF(AND(AG40=5,AH40=3),23,IF(AND(AG40=5,AH40=4),24,IF(AND(AG40=5,AH40=5),25,"")))))))))))))))))))))))))</f>
        <v/>
      </c>
      <c r="B40" s="208">
        <f>IF(A40="","",(COUNTIF($A$10:A40,A40))/100)</f>
        <v/>
      </c>
      <c r="C40" s="208">
        <f>IFERROR(A40+B40,"")</f>
        <v/>
      </c>
      <c r="D40" s="597" t="n">
        <v>31</v>
      </c>
      <c r="E40" s="581" t="n"/>
      <c r="F40" s="581" t="n"/>
      <c r="G40" s="581" t="n"/>
      <c r="H40" s="597" t="n"/>
      <c r="I40" s="597" t="n"/>
      <c r="J40" s="597">
        <f>IF(OR(H40="",I40=""),"",H40*I40)</f>
        <v/>
      </c>
      <c r="K40" s="211">
        <f>IF(J40="","",IF(AND(H40=1,I40=1),"BAJO",IF(AND(H40=1,I40=2),"BAJO",IF(AND(H40=1,I40=3),"MODERADO",IF(AND(H40=1,I40=4),"FAVORABLE",IF(AND(H40=1,I40=5),"FAVORABLE",IF(AND(H40=2,I40=1),"BAJO",IF(AND(H40=2,I40=2),"BAJO",IF(AND(H40=2,I40=3),"MODERADO",IF(AND(H40=2,I40=4),"FAVORABLE",IF(AND(H40=2,I40=5),"ALTO",IF(AND(H40=3,I40=1),"BAJO",IF(AND(H40=3,I40=2),"MODERADO",IF(AND(H40=3,I40=3),"FAVORABLE",IF(AND(H40=3,I40=4),"ALTO",IF(AND(H40=3,I40=5),"ALTO",IF(AND(H40=4,I40=1),"MODERADO",IF(AND(H40=4,I40=2),"FAVORABLE",IF(AND(H40=4,I40=3),"FAVORABLE",IF(AND(H40=4,I40=4),"ALTO",IF(AND(H40=4,I40=5),"ALTO",IF(AND(H40=5,I40=1),"FAVORABLE",IF(AND(H40=5,I40=2),"FAVORABLE",IF(AND(H40=5,I40=3),"ALTO",IF(AND(H40=5,I40=4),"ALTO",IF(AND(H40=5,I40=5),"ALTO",""))))))))))))))))))))))))))</f>
        <v/>
      </c>
      <c r="L40" s="581" t="n"/>
      <c r="M40" s="581" t="n"/>
      <c r="N40" s="597" t="n"/>
      <c r="O40" s="597" t="n"/>
      <c r="P40" s="597" t="n"/>
      <c r="Q40" s="597" t="n"/>
      <c r="R40" s="597" t="n"/>
      <c r="S40" s="597" t="n"/>
      <c r="T40" s="597">
        <f>IFERROR(SUM(O40:S40),"")</f>
        <v/>
      </c>
      <c r="U40" s="597" t="n"/>
      <c r="V40" s="581" t="n"/>
      <c r="W40" s="581" t="n"/>
      <c r="X40" s="581" t="n"/>
      <c r="Y40" s="581" t="n"/>
      <c r="Z40" s="581" t="n"/>
      <c r="AA40" s="581" t="n"/>
      <c r="AB40" s="581" t="n"/>
      <c r="AC40" s="581" t="n"/>
      <c r="AD40" s="581" t="n"/>
      <c r="AE40" s="581" t="n"/>
      <c r="AF40" s="581" t="n"/>
      <c r="AG40" s="597">
        <f>IF(J40="","",IF(OR(N40="",N40="IMPACTO"),H40,IF(T40&lt;=50,H40,IF(AND(T40&lt;=75,H40&lt;5),H40+1,IF(AND(T40&lt;=75,H40=5),H40,IF(AND(T40&lt;=100,H40&lt;4),H40+2,IF(AND(T40&lt;=100,H40=4),H40+1,IF(AND(T40&lt;=100,H40=5),H40,""))))))))</f>
        <v/>
      </c>
      <c r="AH40" s="597">
        <f>IF(J40="","",IF(OR(N40="",N40="PROBABILIDAD"),I40,IF(T40&lt;=50,I40,IF(AND(T40&lt;=75,I40&lt;5),I40+1,IF(AND(T40&lt;=75,I40=5),I40,IF(AND(T40&lt;=100,I40&lt;4),I40+2,IF(AND(T40&lt;=100,I40=4),I40+1,IF(AND(T40&lt;=100,I40=5),I40,""))))))))</f>
        <v/>
      </c>
      <c r="AI40" s="597">
        <f>IF(OR(AG40="",AH40=""),"",AG40*AH40)</f>
        <v/>
      </c>
      <c r="AJ40" s="211">
        <f>IF(AI40="","",IF(AND(AG40=1,AH40=1),"BAJO",IF(AND(AG40=1,AH40=2),"MODERADO",IF(AND(AG40=1,AH40=3),"MODERADO",IF(AND(AG40=1,AH40=4),"MODERADO",IF(AND(AG40=1,AH40=5),"MODERADO",IF(AND(AG40=2,AH40=1),"BAJO",IF(AND(AG40=2,AH40=2),"MODERADO",IF(AND(AG40=2,AH40=3),"MODERADO",IF(AND(AG40=2,AH40=4),"FAVORABLE",IF(AND(AG40=2,AH40=5),"FAVORABLE",IF(AND(AG40=3,AH40=1),"BAJO",IF(AND(AG40=3,AH40=2),"MODERADO",IF(AND(AG40=3,AH40=3),"FAVORABLE",IF(AND(AG40=3,AH40=4),"FAVORABLE",IF(AND(AG40=3,AH40=5),"FAVORABLE",IF(AND(AG40=4,AH40=1),"BAJO",IF(AND(AG40=4,AH40=2),"MODERADO",IF(AND(AG40=4,AH40=3),"FAVORABLE",IF(AND(AG40=4,AH40=4),"FAVORABLE",IF(AND(AG40=4,AH40=5),"ALTO",IF(AND(AG40=5,AH40=1),"BAJO",IF(AND(AG40=5,AH40=2),"MODERADO",IF(AND(AG40=5,AH40=3),"FAVORABLE",IF(AND(AG40=5,AH40=4),"ALTO",IF(AND(AG40=5,AH40=5),"ALTO",""))))))))))))))))))))))))))</f>
        <v/>
      </c>
      <c r="AK40" s="213" t="n"/>
      <c r="AL40" s="214" t="n"/>
      <c r="AM40" s="213" t="n"/>
      <c r="AN40" s="214" t="n"/>
      <c r="AO40" s="213" t="n"/>
      <c r="AP40" s="214" t="n"/>
      <c r="AQ40" s="213" t="n"/>
      <c r="AR40" s="214" t="n"/>
      <c r="AS40" s="213" t="n"/>
      <c r="AT40" s="214" t="n"/>
    </row>
    <row r="41">
      <c r="A41" s="208">
        <f>IF(AND(AG41=1,AH41=1),1,IF(AND(AG41=1,AH41=2),2,IF(AND(AG41=1,AH41=3),3,IF(AND(AG41=1,AH41=4),4,IF(AND(AG41=1,AH41=5),5,IF(AND(AG41=2,AH41=1),6,IF(AND(AG41=2,AH41=2),7,IF(AND(AG41=2,AH41=3),8,IF(AND(AG41=2,AH41=4),9,IF(AND(AG41=2,AH41=5),10,IF(AND(AG41=3,AH41=1),11,IF(AND(AG41=3,AH41=2),12,IF(AND(AG41=3,AH41=3),13,IF(AND(AG41=3,AH41=4),14,IF(AND(AG41=3,AH41=5),15,IF(AND(AG41=4,AH41=1),16,IF(AND(AG41=4,AH41=2),17,IF(AND(AG41=4,AH41=3),18,IF(AND(AG41=4,AH41=4),19,IF(AND(AG41=4,AH41=5),20,IF(AND(AG41=5,AH41=1),21,IF(AND(AG41=5,AH41=2),22,IF(AND(AG41=5,AH41=3),23,IF(AND(AG41=5,AH41=4),24,IF(AND(AG41=5,AH41=5),25,"")))))))))))))))))))))))))</f>
        <v/>
      </c>
      <c r="B41" s="208">
        <f>IF(A41="","",(COUNTIF($A$10:A41,A41))/100)</f>
        <v/>
      </c>
      <c r="C41" s="208">
        <f>IFERROR(A41+B41,"")</f>
        <v/>
      </c>
      <c r="D41" s="597" t="n">
        <v>32</v>
      </c>
      <c r="E41" s="581" t="n"/>
      <c r="F41" s="581" t="n"/>
      <c r="G41" s="581" t="n"/>
      <c r="H41" s="597" t="n"/>
      <c r="I41" s="597" t="n"/>
      <c r="J41" s="597">
        <f>IF(OR(H41="",I41=""),"",H41*I41)</f>
        <v/>
      </c>
      <c r="K41" s="211">
        <f>IF(J41="","",IF(AND(H41=1,I41=1),"BAJO",IF(AND(H41=1,I41=2),"BAJO",IF(AND(H41=1,I41=3),"MODERADO",IF(AND(H41=1,I41=4),"FAVORABLE",IF(AND(H41=1,I41=5),"FAVORABLE",IF(AND(H41=2,I41=1),"BAJO",IF(AND(H41=2,I41=2),"BAJO",IF(AND(H41=2,I41=3),"MODERADO",IF(AND(H41=2,I41=4),"FAVORABLE",IF(AND(H41=2,I41=5),"ALTO",IF(AND(H41=3,I41=1),"BAJO",IF(AND(H41=3,I41=2),"MODERADO",IF(AND(H41=3,I41=3),"FAVORABLE",IF(AND(H41=3,I41=4),"ALTO",IF(AND(H41=3,I41=5),"ALTO",IF(AND(H41=4,I41=1),"MODERADO",IF(AND(H41=4,I41=2),"FAVORABLE",IF(AND(H41=4,I41=3),"FAVORABLE",IF(AND(H41=4,I41=4),"ALTO",IF(AND(H41=4,I41=5),"ALTO",IF(AND(H41=5,I41=1),"FAVORABLE",IF(AND(H41=5,I41=2),"FAVORABLE",IF(AND(H41=5,I41=3),"ALTO",IF(AND(H41=5,I41=4),"ALTO",IF(AND(H41=5,I41=5),"ALTO",""))))))))))))))))))))))))))</f>
        <v/>
      </c>
      <c r="L41" s="581" t="n"/>
      <c r="M41" s="581" t="n"/>
      <c r="N41" s="597" t="n"/>
      <c r="O41" s="597" t="n"/>
      <c r="P41" s="597" t="n"/>
      <c r="Q41" s="597" t="n"/>
      <c r="R41" s="597" t="n"/>
      <c r="S41" s="597" t="n"/>
      <c r="T41" s="597">
        <f>IFERROR(SUM(O41:S41),"")</f>
        <v/>
      </c>
      <c r="U41" s="597" t="n"/>
      <c r="V41" s="581" t="n"/>
      <c r="W41" s="581" t="n"/>
      <c r="X41" s="581" t="n"/>
      <c r="Y41" s="581" t="n"/>
      <c r="Z41" s="581" t="n"/>
      <c r="AA41" s="581" t="n"/>
      <c r="AB41" s="581" t="n"/>
      <c r="AC41" s="581" t="n"/>
      <c r="AD41" s="581" t="n"/>
      <c r="AE41" s="581" t="n"/>
      <c r="AF41" s="581" t="n"/>
      <c r="AG41" s="597">
        <f>IF(J41="","",IF(OR(N41="",N41="IMPACTO"),H41,IF(T41&lt;=50,H41,IF(AND(T41&lt;=75,H41&lt;5),H41+1,IF(AND(T41&lt;=75,H41=5),H41,IF(AND(T41&lt;=100,H41&lt;4),H41+2,IF(AND(T41&lt;=100,H41=4),H41+1,IF(AND(T41&lt;=100,H41=5),H41,""))))))))</f>
        <v/>
      </c>
      <c r="AH41" s="597">
        <f>IF(J41="","",IF(OR(N41="",N41="PROBABILIDAD"),I41,IF(T41&lt;=50,I41,IF(AND(T41&lt;=75,I41&lt;5),I41+1,IF(AND(T41&lt;=75,I41=5),I41,IF(AND(T41&lt;=100,I41&lt;4),I41+2,IF(AND(T41&lt;=100,I41=4),I41+1,IF(AND(T41&lt;=100,I41=5),I41,""))))))))</f>
        <v/>
      </c>
      <c r="AI41" s="597">
        <f>IF(OR(AG41="",AH41=""),"",AG41*AH41)</f>
        <v/>
      </c>
      <c r="AJ41" s="211">
        <f>IF(AI41="","",IF(AND(AG41=1,AH41=1),"BAJO",IF(AND(AG41=1,AH41=2),"MODERADO",IF(AND(AG41=1,AH41=3),"MODERADO",IF(AND(AG41=1,AH41=4),"MODERADO",IF(AND(AG41=1,AH41=5),"MODERADO",IF(AND(AG41=2,AH41=1),"BAJO",IF(AND(AG41=2,AH41=2),"MODERADO",IF(AND(AG41=2,AH41=3),"MODERADO",IF(AND(AG41=2,AH41=4),"FAVORABLE",IF(AND(AG41=2,AH41=5),"FAVORABLE",IF(AND(AG41=3,AH41=1),"BAJO",IF(AND(AG41=3,AH41=2),"MODERADO",IF(AND(AG41=3,AH41=3),"FAVORABLE",IF(AND(AG41=3,AH41=4),"FAVORABLE",IF(AND(AG41=3,AH41=5),"FAVORABLE",IF(AND(AG41=4,AH41=1),"BAJO",IF(AND(AG41=4,AH41=2),"MODERADO",IF(AND(AG41=4,AH41=3),"FAVORABLE",IF(AND(AG41=4,AH41=4),"FAVORABLE",IF(AND(AG41=4,AH41=5),"ALTO",IF(AND(AG41=5,AH41=1),"BAJO",IF(AND(AG41=5,AH41=2),"MODERADO",IF(AND(AG41=5,AH41=3),"FAVORABLE",IF(AND(AG41=5,AH41=4),"ALTO",IF(AND(AG41=5,AH41=5),"ALTO",""))))))))))))))))))))))))))</f>
        <v/>
      </c>
      <c r="AK41" s="213" t="n"/>
      <c r="AL41" s="214" t="n"/>
      <c r="AM41" s="213" t="n"/>
      <c r="AN41" s="214" t="n"/>
      <c r="AO41" s="213" t="n"/>
      <c r="AP41" s="214" t="n"/>
      <c r="AQ41" s="213" t="n"/>
      <c r="AR41" s="214" t="n"/>
      <c r="AS41" s="213" t="n"/>
      <c r="AT41" s="214" t="n"/>
    </row>
    <row r="42">
      <c r="A42" s="208">
        <f>IF(AND(AG42=1,AH42=1),1,IF(AND(AG42=1,AH42=2),2,IF(AND(AG42=1,AH42=3),3,IF(AND(AG42=1,AH42=4),4,IF(AND(AG42=1,AH42=5),5,IF(AND(AG42=2,AH42=1),6,IF(AND(AG42=2,AH42=2),7,IF(AND(AG42=2,AH42=3),8,IF(AND(AG42=2,AH42=4),9,IF(AND(AG42=2,AH42=5),10,IF(AND(AG42=3,AH42=1),11,IF(AND(AG42=3,AH42=2),12,IF(AND(AG42=3,AH42=3),13,IF(AND(AG42=3,AH42=4),14,IF(AND(AG42=3,AH42=5),15,IF(AND(AG42=4,AH42=1),16,IF(AND(AG42=4,AH42=2),17,IF(AND(AG42=4,AH42=3),18,IF(AND(AG42=4,AH42=4),19,IF(AND(AG42=4,AH42=5),20,IF(AND(AG42=5,AH42=1),21,IF(AND(AG42=5,AH42=2),22,IF(AND(AG42=5,AH42=3),23,IF(AND(AG42=5,AH42=4),24,IF(AND(AG42=5,AH42=5),25,"")))))))))))))))))))))))))</f>
        <v/>
      </c>
      <c r="B42" s="208">
        <f>IF(A42="","",(COUNTIF($A$10:A42,A42))/100)</f>
        <v/>
      </c>
      <c r="C42" s="208">
        <f>IFERROR(A42+B42,"")</f>
        <v/>
      </c>
      <c r="D42" s="597" t="n">
        <v>33</v>
      </c>
      <c r="E42" s="581" t="n"/>
      <c r="F42" s="581" t="n"/>
      <c r="G42" s="581" t="n"/>
      <c r="H42" s="597" t="n"/>
      <c r="I42" s="597" t="n"/>
      <c r="J42" s="597">
        <f>IF(OR(H42="",I42=""),"",H42*I42)</f>
        <v/>
      </c>
      <c r="K42" s="211">
        <f>IF(J42="","",IF(AND(H42=1,I42=1),"BAJO",IF(AND(H42=1,I42=2),"BAJO",IF(AND(H42=1,I42=3),"MODERADO",IF(AND(H42=1,I42=4),"FAVORABLE",IF(AND(H42=1,I42=5),"FAVORABLE",IF(AND(H42=2,I42=1),"BAJO",IF(AND(H42=2,I42=2),"BAJO",IF(AND(H42=2,I42=3),"MODERADO",IF(AND(H42=2,I42=4),"FAVORABLE",IF(AND(H42=2,I42=5),"ALTO",IF(AND(H42=3,I42=1),"BAJO",IF(AND(H42=3,I42=2),"MODERADO",IF(AND(H42=3,I42=3),"FAVORABLE",IF(AND(H42=3,I42=4),"ALTO",IF(AND(H42=3,I42=5),"ALTO",IF(AND(H42=4,I42=1),"MODERADO",IF(AND(H42=4,I42=2),"FAVORABLE",IF(AND(H42=4,I42=3),"FAVORABLE",IF(AND(H42=4,I42=4),"ALTO",IF(AND(H42=4,I42=5),"ALTO",IF(AND(H42=5,I42=1),"FAVORABLE",IF(AND(H42=5,I42=2),"FAVORABLE",IF(AND(H42=5,I42=3),"ALTO",IF(AND(H42=5,I42=4),"ALTO",IF(AND(H42=5,I42=5),"ALTO",""))))))))))))))))))))))))))</f>
        <v/>
      </c>
      <c r="L42" s="581" t="n"/>
      <c r="M42" s="581" t="n"/>
      <c r="N42" s="597" t="n"/>
      <c r="O42" s="597" t="n"/>
      <c r="P42" s="597" t="n"/>
      <c r="Q42" s="597" t="n"/>
      <c r="R42" s="597" t="n"/>
      <c r="S42" s="597" t="n"/>
      <c r="T42" s="597">
        <f>IFERROR(SUM(O42:S42),"")</f>
        <v/>
      </c>
      <c r="U42" s="597" t="n"/>
      <c r="V42" s="581" t="n"/>
      <c r="W42" s="581" t="n"/>
      <c r="X42" s="581" t="n"/>
      <c r="Y42" s="581" t="n"/>
      <c r="Z42" s="581" t="n"/>
      <c r="AA42" s="581" t="n"/>
      <c r="AB42" s="581" t="n"/>
      <c r="AC42" s="581" t="n"/>
      <c r="AD42" s="581" t="n"/>
      <c r="AE42" s="581" t="n"/>
      <c r="AF42" s="581" t="n"/>
      <c r="AG42" s="597">
        <f>IF(J42="","",IF(OR(N42="",N42="IMPACTO"),H42,IF(T42&lt;=50,H42,IF(AND(T42&lt;=75,H42&lt;5),H42+1,IF(AND(T42&lt;=75,H42=5),H42,IF(AND(T42&lt;=100,H42&lt;4),H42+2,IF(AND(T42&lt;=100,H42=4),H42+1,IF(AND(T42&lt;=100,H42=5),H42,""))))))))</f>
        <v/>
      </c>
      <c r="AH42" s="597">
        <f>IF(J42="","",IF(OR(N42="",N42="PROBABILIDAD"),I42,IF(T42&lt;=50,I42,IF(AND(T42&lt;=75,I42&lt;5),I42+1,IF(AND(T42&lt;=75,I42=5),I42,IF(AND(T42&lt;=100,I42&lt;4),I42+2,IF(AND(T42&lt;=100,I42=4),I42+1,IF(AND(T42&lt;=100,I42=5),I42,""))))))))</f>
        <v/>
      </c>
      <c r="AI42" s="597">
        <f>IF(OR(AG42="",AH42=""),"",AG42*AH42)</f>
        <v/>
      </c>
      <c r="AJ42" s="211">
        <f>IF(AI42="","",IF(AND(AG42=1,AH42=1),"BAJO",IF(AND(AG42=1,AH42=2),"MODERADO",IF(AND(AG42=1,AH42=3),"MODERADO",IF(AND(AG42=1,AH42=4),"MODERADO",IF(AND(AG42=1,AH42=5),"MODERADO",IF(AND(AG42=2,AH42=1),"BAJO",IF(AND(AG42=2,AH42=2),"MODERADO",IF(AND(AG42=2,AH42=3),"MODERADO",IF(AND(AG42=2,AH42=4),"FAVORABLE",IF(AND(AG42=2,AH42=5),"FAVORABLE",IF(AND(AG42=3,AH42=1),"BAJO",IF(AND(AG42=3,AH42=2),"MODERADO",IF(AND(AG42=3,AH42=3),"FAVORABLE",IF(AND(AG42=3,AH42=4),"FAVORABLE",IF(AND(AG42=3,AH42=5),"FAVORABLE",IF(AND(AG42=4,AH42=1),"BAJO",IF(AND(AG42=4,AH42=2),"MODERADO",IF(AND(AG42=4,AH42=3),"FAVORABLE",IF(AND(AG42=4,AH42=4),"FAVORABLE",IF(AND(AG42=4,AH42=5),"ALTO",IF(AND(AG42=5,AH42=1),"BAJO",IF(AND(AG42=5,AH42=2),"MODERADO",IF(AND(AG42=5,AH42=3),"FAVORABLE",IF(AND(AG42=5,AH42=4),"ALTO",IF(AND(AG42=5,AH42=5),"ALTO",""))))))))))))))))))))))))))</f>
        <v/>
      </c>
      <c r="AK42" s="213" t="n"/>
      <c r="AL42" s="214" t="n"/>
      <c r="AM42" s="213" t="n"/>
      <c r="AN42" s="214" t="n"/>
      <c r="AO42" s="213" t="n"/>
      <c r="AP42" s="214" t="n"/>
      <c r="AQ42" s="213" t="n"/>
      <c r="AR42" s="214" t="n"/>
      <c r="AS42" s="213" t="n"/>
      <c r="AT42" s="214" t="n"/>
    </row>
    <row r="43">
      <c r="A43" s="208">
        <f>IF(AND(AG43=1,AH43=1),1,IF(AND(AG43=1,AH43=2),2,IF(AND(AG43=1,AH43=3),3,IF(AND(AG43=1,AH43=4),4,IF(AND(AG43=1,AH43=5),5,IF(AND(AG43=2,AH43=1),6,IF(AND(AG43=2,AH43=2),7,IF(AND(AG43=2,AH43=3),8,IF(AND(AG43=2,AH43=4),9,IF(AND(AG43=2,AH43=5),10,IF(AND(AG43=3,AH43=1),11,IF(AND(AG43=3,AH43=2),12,IF(AND(AG43=3,AH43=3),13,IF(AND(AG43=3,AH43=4),14,IF(AND(AG43=3,AH43=5),15,IF(AND(AG43=4,AH43=1),16,IF(AND(AG43=4,AH43=2),17,IF(AND(AG43=4,AH43=3),18,IF(AND(AG43=4,AH43=4),19,IF(AND(AG43=4,AH43=5),20,IF(AND(AG43=5,AH43=1),21,IF(AND(AG43=5,AH43=2),22,IF(AND(AG43=5,AH43=3),23,IF(AND(AG43=5,AH43=4),24,IF(AND(AG43=5,AH43=5),25,"")))))))))))))))))))))))))</f>
        <v/>
      </c>
      <c r="B43" s="208">
        <f>IF(A43="","",(COUNTIF($A$10:A43,A43))/100)</f>
        <v/>
      </c>
      <c r="C43" s="208">
        <f>IFERROR(A43+B43,"")</f>
        <v/>
      </c>
      <c r="D43" s="597" t="n">
        <v>34</v>
      </c>
      <c r="E43" s="581" t="n"/>
      <c r="F43" s="581" t="n"/>
      <c r="G43" s="581" t="n"/>
      <c r="H43" s="597" t="n"/>
      <c r="I43" s="597" t="n"/>
      <c r="J43" s="597">
        <f>IF(OR(H43="",I43=""),"",H43*I43)</f>
        <v/>
      </c>
      <c r="K43" s="211">
        <f>IF(J43="","",IF(AND(H43=1,I43=1),"BAJO",IF(AND(H43=1,I43=2),"BAJO",IF(AND(H43=1,I43=3),"MODERADO",IF(AND(H43=1,I43=4),"FAVORABLE",IF(AND(H43=1,I43=5),"FAVORABLE",IF(AND(H43=2,I43=1),"BAJO",IF(AND(H43=2,I43=2),"BAJO",IF(AND(H43=2,I43=3),"MODERADO",IF(AND(H43=2,I43=4),"FAVORABLE",IF(AND(H43=2,I43=5),"ALTO",IF(AND(H43=3,I43=1),"BAJO",IF(AND(H43=3,I43=2),"MODERADO",IF(AND(H43=3,I43=3),"FAVORABLE",IF(AND(H43=3,I43=4),"ALTO",IF(AND(H43=3,I43=5),"ALTO",IF(AND(H43=4,I43=1),"MODERADO",IF(AND(H43=4,I43=2),"FAVORABLE",IF(AND(H43=4,I43=3),"FAVORABLE",IF(AND(H43=4,I43=4),"ALTO",IF(AND(H43=4,I43=5),"ALTO",IF(AND(H43=5,I43=1),"FAVORABLE",IF(AND(H43=5,I43=2),"FAVORABLE",IF(AND(H43=5,I43=3),"ALTO",IF(AND(H43=5,I43=4),"ALTO",IF(AND(H43=5,I43=5),"ALTO",""))))))))))))))))))))))))))</f>
        <v/>
      </c>
      <c r="L43" s="581" t="n"/>
      <c r="M43" s="581" t="n"/>
      <c r="N43" s="597" t="n"/>
      <c r="O43" s="597" t="n"/>
      <c r="P43" s="597" t="n"/>
      <c r="Q43" s="597" t="n"/>
      <c r="R43" s="597" t="n"/>
      <c r="S43" s="597" t="n"/>
      <c r="T43" s="597">
        <f>IFERROR(SUM(O43:S43),"")</f>
        <v/>
      </c>
      <c r="U43" s="597" t="n"/>
      <c r="V43" s="581" t="n"/>
      <c r="W43" s="581" t="n"/>
      <c r="X43" s="581" t="n"/>
      <c r="Y43" s="581" t="n"/>
      <c r="Z43" s="581" t="n"/>
      <c r="AA43" s="581" t="n"/>
      <c r="AB43" s="581" t="n"/>
      <c r="AC43" s="581" t="n"/>
      <c r="AD43" s="581" t="n"/>
      <c r="AE43" s="581" t="n"/>
      <c r="AF43" s="581" t="n"/>
      <c r="AG43" s="597">
        <f>IF(J43="","",IF(OR(N43="",N43="IMPACTO"),H43,IF(T43&lt;=50,H43,IF(AND(T43&lt;=75,H43&lt;5),H43+1,IF(AND(T43&lt;=75,H43=5),H43,IF(AND(T43&lt;=100,H43&lt;4),H43+2,IF(AND(T43&lt;=100,H43=4),H43+1,IF(AND(T43&lt;=100,H43=5),H43,""))))))))</f>
        <v/>
      </c>
      <c r="AH43" s="597">
        <f>IF(J43="","",IF(OR(N43="",N43="PROBABILIDAD"),I43,IF(T43&lt;=50,I43,IF(AND(T43&lt;=75,I43&lt;5),I43+1,IF(AND(T43&lt;=75,I43=5),I43,IF(AND(T43&lt;=100,I43&lt;4),I43+2,IF(AND(T43&lt;=100,I43=4),I43+1,IF(AND(T43&lt;=100,I43=5),I43,""))))))))</f>
        <v/>
      </c>
      <c r="AI43" s="597">
        <f>IF(OR(AG43="",AH43=""),"",AG43*AH43)</f>
        <v/>
      </c>
      <c r="AJ43" s="211">
        <f>IF(AI43="","",IF(AND(AG43=1,AH43=1),"BAJO",IF(AND(AG43=1,AH43=2),"MODERADO",IF(AND(AG43=1,AH43=3),"MODERADO",IF(AND(AG43=1,AH43=4),"MODERADO",IF(AND(AG43=1,AH43=5),"MODERADO",IF(AND(AG43=2,AH43=1),"BAJO",IF(AND(AG43=2,AH43=2),"MODERADO",IF(AND(AG43=2,AH43=3),"MODERADO",IF(AND(AG43=2,AH43=4),"FAVORABLE",IF(AND(AG43=2,AH43=5),"FAVORABLE",IF(AND(AG43=3,AH43=1),"BAJO",IF(AND(AG43=3,AH43=2),"MODERADO",IF(AND(AG43=3,AH43=3),"FAVORABLE",IF(AND(AG43=3,AH43=4),"FAVORABLE",IF(AND(AG43=3,AH43=5),"FAVORABLE",IF(AND(AG43=4,AH43=1),"BAJO",IF(AND(AG43=4,AH43=2),"MODERADO",IF(AND(AG43=4,AH43=3),"FAVORABLE",IF(AND(AG43=4,AH43=4),"FAVORABLE",IF(AND(AG43=4,AH43=5),"ALTO",IF(AND(AG43=5,AH43=1),"BAJO",IF(AND(AG43=5,AH43=2),"MODERADO",IF(AND(AG43=5,AH43=3),"FAVORABLE",IF(AND(AG43=5,AH43=4),"ALTO",IF(AND(AG43=5,AH43=5),"ALTO",""))))))))))))))))))))))))))</f>
        <v/>
      </c>
      <c r="AK43" s="213" t="n"/>
      <c r="AL43" s="214" t="n"/>
      <c r="AM43" s="213" t="n"/>
      <c r="AN43" s="214" t="n"/>
      <c r="AO43" s="213" t="n"/>
      <c r="AP43" s="214" t="n"/>
      <c r="AQ43" s="213" t="n"/>
      <c r="AR43" s="214" t="n"/>
      <c r="AS43" s="213" t="n"/>
      <c r="AT43" s="214" t="n"/>
    </row>
    <row r="44">
      <c r="A44" s="208">
        <f>IF(AND(AG44=1,AH44=1),1,IF(AND(AG44=1,AH44=2),2,IF(AND(AG44=1,AH44=3),3,IF(AND(AG44=1,AH44=4),4,IF(AND(AG44=1,AH44=5),5,IF(AND(AG44=2,AH44=1),6,IF(AND(AG44=2,AH44=2),7,IF(AND(AG44=2,AH44=3),8,IF(AND(AG44=2,AH44=4),9,IF(AND(AG44=2,AH44=5),10,IF(AND(AG44=3,AH44=1),11,IF(AND(AG44=3,AH44=2),12,IF(AND(AG44=3,AH44=3),13,IF(AND(AG44=3,AH44=4),14,IF(AND(AG44=3,AH44=5),15,IF(AND(AG44=4,AH44=1),16,IF(AND(AG44=4,AH44=2),17,IF(AND(AG44=4,AH44=3),18,IF(AND(AG44=4,AH44=4),19,IF(AND(AG44=4,AH44=5),20,IF(AND(AG44=5,AH44=1),21,IF(AND(AG44=5,AH44=2),22,IF(AND(AG44=5,AH44=3),23,IF(AND(AG44=5,AH44=4),24,IF(AND(AG44=5,AH44=5),25,"")))))))))))))))))))))))))</f>
        <v/>
      </c>
      <c r="B44" s="208">
        <f>IF(A44="","",(COUNTIF($A$10:A44,A44))/100)</f>
        <v/>
      </c>
      <c r="C44" s="208">
        <f>IFERROR(A44+B44,"")</f>
        <v/>
      </c>
      <c r="D44" s="597" t="n">
        <v>35</v>
      </c>
      <c r="E44" s="581" t="n"/>
      <c r="F44" s="581" t="n"/>
      <c r="G44" s="581" t="n"/>
      <c r="H44" s="597" t="n"/>
      <c r="I44" s="597" t="n"/>
      <c r="J44" s="597">
        <f>IF(OR(H44="",I44=""),"",H44*I44)</f>
        <v/>
      </c>
      <c r="K44" s="211">
        <f>IF(J44="","",IF(AND(H44=1,I44=1),"BAJO",IF(AND(H44=1,I44=2),"BAJO",IF(AND(H44=1,I44=3),"MODERADO",IF(AND(H44=1,I44=4),"FAVORABLE",IF(AND(H44=1,I44=5),"FAVORABLE",IF(AND(H44=2,I44=1),"BAJO",IF(AND(H44=2,I44=2),"BAJO",IF(AND(H44=2,I44=3),"MODERADO",IF(AND(H44=2,I44=4),"FAVORABLE",IF(AND(H44=2,I44=5),"ALTO",IF(AND(H44=3,I44=1),"BAJO",IF(AND(H44=3,I44=2),"MODERADO",IF(AND(H44=3,I44=3),"FAVORABLE",IF(AND(H44=3,I44=4),"ALTO",IF(AND(H44=3,I44=5),"ALTO",IF(AND(H44=4,I44=1),"MODERADO",IF(AND(H44=4,I44=2),"FAVORABLE",IF(AND(H44=4,I44=3),"FAVORABLE",IF(AND(H44=4,I44=4),"ALTO",IF(AND(H44=4,I44=5),"ALTO",IF(AND(H44=5,I44=1),"FAVORABLE",IF(AND(H44=5,I44=2),"FAVORABLE",IF(AND(H44=5,I44=3),"ALTO",IF(AND(H44=5,I44=4),"ALTO",IF(AND(H44=5,I44=5),"ALTO",""))))))))))))))))))))))))))</f>
        <v/>
      </c>
      <c r="L44" s="581" t="n"/>
      <c r="M44" s="581" t="n"/>
      <c r="N44" s="597" t="n"/>
      <c r="O44" s="597" t="n"/>
      <c r="P44" s="597" t="n"/>
      <c r="Q44" s="597" t="n"/>
      <c r="R44" s="597" t="n"/>
      <c r="S44" s="597" t="n"/>
      <c r="T44" s="597">
        <f>IFERROR(SUM(O44:S44),"")</f>
        <v/>
      </c>
      <c r="U44" s="597" t="n"/>
      <c r="V44" s="581" t="n"/>
      <c r="W44" s="581" t="n"/>
      <c r="X44" s="581" t="n"/>
      <c r="Y44" s="581" t="n"/>
      <c r="Z44" s="581" t="n"/>
      <c r="AA44" s="581" t="n"/>
      <c r="AB44" s="581" t="n"/>
      <c r="AC44" s="581" t="n"/>
      <c r="AD44" s="581" t="n"/>
      <c r="AE44" s="581" t="n"/>
      <c r="AF44" s="581" t="n"/>
      <c r="AG44" s="597">
        <f>IF(J44="","",IF(OR(N44="",N44="IMPACTO"),H44,IF(T44&lt;=50,H44,IF(AND(T44&lt;=75,H44&lt;5),H44+1,IF(AND(T44&lt;=75,H44=5),H44,IF(AND(T44&lt;=100,H44&lt;4),H44+2,IF(AND(T44&lt;=100,H44=4),H44+1,IF(AND(T44&lt;=100,H44=5),H44,""))))))))</f>
        <v/>
      </c>
      <c r="AH44" s="597">
        <f>IF(J44="","",IF(OR(N44="",N44="PROBABILIDAD"),I44,IF(T44&lt;=50,I44,IF(AND(T44&lt;=75,I44&lt;5),I44+1,IF(AND(T44&lt;=75,I44=5),I44,IF(AND(T44&lt;=100,I44&lt;4),I44+2,IF(AND(T44&lt;=100,I44=4),I44+1,IF(AND(T44&lt;=100,I44=5),I44,""))))))))</f>
        <v/>
      </c>
      <c r="AI44" s="597">
        <f>IF(OR(AG44="",AH44=""),"",AG44*AH44)</f>
        <v/>
      </c>
      <c r="AJ44" s="211">
        <f>IF(AI44="","",IF(AND(AG44=1,AH44=1),"BAJO",IF(AND(AG44=1,AH44=2),"MODERADO",IF(AND(AG44=1,AH44=3),"MODERADO",IF(AND(AG44=1,AH44=4),"MODERADO",IF(AND(AG44=1,AH44=5),"MODERADO",IF(AND(AG44=2,AH44=1),"BAJO",IF(AND(AG44=2,AH44=2),"MODERADO",IF(AND(AG44=2,AH44=3),"MODERADO",IF(AND(AG44=2,AH44=4),"FAVORABLE",IF(AND(AG44=2,AH44=5),"FAVORABLE",IF(AND(AG44=3,AH44=1),"BAJO",IF(AND(AG44=3,AH44=2),"MODERADO",IF(AND(AG44=3,AH44=3),"FAVORABLE",IF(AND(AG44=3,AH44=4),"FAVORABLE",IF(AND(AG44=3,AH44=5),"FAVORABLE",IF(AND(AG44=4,AH44=1),"BAJO",IF(AND(AG44=4,AH44=2),"MODERADO",IF(AND(AG44=4,AH44=3),"FAVORABLE",IF(AND(AG44=4,AH44=4),"FAVORABLE",IF(AND(AG44=4,AH44=5),"ALTO",IF(AND(AG44=5,AH44=1),"BAJO",IF(AND(AG44=5,AH44=2),"MODERADO",IF(AND(AG44=5,AH44=3),"FAVORABLE",IF(AND(AG44=5,AH44=4),"ALTO",IF(AND(AG44=5,AH44=5),"ALTO",""))))))))))))))))))))))))))</f>
        <v/>
      </c>
      <c r="AK44" s="213" t="n"/>
      <c r="AL44" s="214" t="n"/>
      <c r="AM44" s="213" t="n"/>
      <c r="AN44" s="214" t="n"/>
      <c r="AO44" s="213" t="n"/>
      <c r="AP44" s="214" t="n"/>
      <c r="AQ44" s="213" t="n"/>
      <c r="AR44" s="214" t="n"/>
      <c r="AS44" s="213" t="n"/>
      <c r="AT44" s="214" t="n"/>
    </row>
    <row r="45">
      <c r="A45" s="208">
        <f>IF(AND(AG45=1,AH45=1),1,IF(AND(AG45=1,AH45=2),2,IF(AND(AG45=1,AH45=3),3,IF(AND(AG45=1,AH45=4),4,IF(AND(AG45=1,AH45=5),5,IF(AND(AG45=2,AH45=1),6,IF(AND(AG45=2,AH45=2),7,IF(AND(AG45=2,AH45=3),8,IF(AND(AG45=2,AH45=4),9,IF(AND(AG45=2,AH45=5),10,IF(AND(AG45=3,AH45=1),11,IF(AND(AG45=3,AH45=2),12,IF(AND(AG45=3,AH45=3),13,IF(AND(AG45=3,AH45=4),14,IF(AND(AG45=3,AH45=5),15,IF(AND(AG45=4,AH45=1),16,IF(AND(AG45=4,AH45=2),17,IF(AND(AG45=4,AH45=3),18,IF(AND(AG45=4,AH45=4),19,IF(AND(AG45=4,AH45=5),20,IF(AND(AG45=5,AH45=1),21,IF(AND(AG45=5,AH45=2),22,IF(AND(AG45=5,AH45=3),23,IF(AND(AG45=5,AH45=4),24,IF(AND(AG45=5,AH45=5),25,"")))))))))))))))))))))))))</f>
        <v/>
      </c>
      <c r="B45" s="208">
        <f>IF(A45="","",(COUNTIF($A$10:A45,A45))/100)</f>
        <v/>
      </c>
      <c r="C45" s="208">
        <f>IFERROR(A45+B45,"")</f>
        <v/>
      </c>
      <c r="D45" s="597" t="n">
        <v>36</v>
      </c>
      <c r="E45" s="581" t="n"/>
      <c r="F45" s="581" t="n"/>
      <c r="G45" s="581" t="n"/>
      <c r="H45" s="597" t="n"/>
      <c r="I45" s="597" t="n"/>
      <c r="J45" s="597">
        <f>IF(OR(H45="",I45=""),"",H45*I45)</f>
        <v/>
      </c>
      <c r="K45" s="211">
        <f>IF(J45="","",IF(AND(H45=1,I45=1),"BAJO",IF(AND(H45=1,I45=2),"BAJO",IF(AND(H45=1,I45=3),"MODERADO",IF(AND(H45=1,I45=4),"FAVORABLE",IF(AND(H45=1,I45=5),"FAVORABLE",IF(AND(H45=2,I45=1),"BAJO",IF(AND(H45=2,I45=2),"BAJO",IF(AND(H45=2,I45=3),"MODERADO",IF(AND(H45=2,I45=4),"FAVORABLE",IF(AND(H45=2,I45=5),"ALTO",IF(AND(H45=3,I45=1),"BAJO",IF(AND(H45=3,I45=2),"MODERADO",IF(AND(H45=3,I45=3),"FAVORABLE",IF(AND(H45=3,I45=4),"ALTO",IF(AND(H45=3,I45=5),"ALTO",IF(AND(H45=4,I45=1),"MODERADO",IF(AND(H45=4,I45=2),"FAVORABLE",IF(AND(H45=4,I45=3),"FAVORABLE",IF(AND(H45=4,I45=4),"ALTO",IF(AND(H45=4,I45=5),"ALTO",IF(AND(H45=5,I45=1),"FAVORABLE",IF(AND(H45=5,I45=2),"FAVORABLE",IF(AND(H45=5,I45=3),"ALTO",IF(AND(H45=5,I45=4),"ALTO",IF(AND(H45=5,I45=5),"ALTO",""))))))))))))))))))))))))))</f>
        <v/>
      </c>
      <c r="L45" s="581" t="n"/>
      <c r="M45" s="581" t="n"/>
      <c r="N45" s="597" t="n"/>
      <c r="O45" s="597" t="n"/>
      <c r="P45" s="597" t="n"/>
      <c r="Q45" s="597" t="n"/>
      <c r="R45" s="597" t="n"/>
      <c r="S45" s="597" t="n"/>
      <c r="T45" s="597">
        <f>IFERROR(SUM(O45:S45),"")</f>
        <v/>
      </c>
      <c r="U45" s="597" t="n"/>
      <c r="V45" s="581" t="n"/>
      <c r="W45" s="581" t="n"/>
      <c r="X45" s="581" t="n"/>
      <c r="Y45" s="581" t="n"/>
      <c r="Z45" s="581" t="n"/>
      <c r="AA45" s="581" t="n"/>
      <c r="AB45" s="581" t="n"/>
      <c r="AC45" s="581" t="n"/>
      <c r="AD45" s="581" t="n"/>
      <c r="AE45" s="581" t="n"/>
      <c r="AF45" s="581" t="n"/>
      <c r="AG45" s="597">
        <f>IF(J45="","",IF(OR(N45="",N45="IMPACTO"),H45,IF(T45&lt;=50,H45,IF(AND(T45&lt;=75,H45&lt;5),H45+1,IF(AND(T45&lt;=75,H45=5),H45,IF(AND(T45&lt;=100,H45&lt;4),H45+2,IF(AND(T45&lt;=100,H45=4),H45+1,IF(AND(T45&lt;=100,H45=5),H45,""))))))))</f>
        <v/>
      </c>
      <c r="AH45" s="597">
        <f>IF(J45="","",IF(OR(N45="",N45="PROBABILIDAD"),I45,IF(T45&lt;=50,I45,IF(AND(T45&lt;=75,I45&lt;5),I45+1,IF(AND(T45&lt;=75,I45=5),I45,IF(AND(T45&lt;=100,I45&lt;4),I45+2,IF(AND(T45&lt;=100,I45=4),I45+1,IF(AND(T45&lt;=100,I45=5),I45,""))))))))</f>
        <v/>
      </c>
      <c r="AI45" s="597">
        <f>IF(OR(AG45="",AH45=""),"",AG45*AH45)</f>
        <v/>
      </c>
      <c r="AJ45" s="211">
        <f>IF(AI45="","",IF(AND(AG45=1,AH45=1),"BAJO",IF(AND(AG45=1,AH45=2),"MODERADO",IF(AND(AG45=1,AH45=3),"MODERADO",IF(AND(AG45=1,AH45=4),"MODERADO",IF(AND(AG45=1,AH45=5),"MODERADO",IF(AND(AG45=2,AH45=1),"BAJO",IF(AND(AG45=2,AH45=2),"MODERADO",IF(AND(AG45=2,AH45=3),"MODERADO",IF(AND(AG45=2,AH45=4),"FAVORABLE",IF(AND(AG45=2,AH45=5),"FAVORABLE",IF(AND(AG45=3,AH45=1),"BAJO",IF(AND(AG45=3,AH45=2),"MODERADO",IF(AND(AG45=3,AH45=3),"FAVORABLE",IF(AND(AG45=3,AH45=4),"FAVORABLE",IF(AND(AG45=3,AH45=5),"FAVORABLE",IF(AND(AG45=4,AH45=1),"BAJO",IF(AND(AG45=4,AH45=2),"MODERADO",IF(AND(AG45=4,AH45=3),"FAVORABLE",IF(AND(AG45=4,AH45=4),"FAVORABLE",IF(AND(AG45=4,AH45=5),"ALTO",IF(AND(AG45=5,AH45=1),"BAJO",IF(AND(AG45=5,AH45=2),"MODERADO",IF(AND(AG45=5,AH45=3),"FAVORABLE",IF(AND(AG45=5,AH45=4),"ALTO",IF(AND(AG45=5,AH45=5),"ALTO",""))))))))))))))))))))))))))</f>
        <v/>
      </c>
      <c r="AK45" s="213" t="n"/>
      <c r="AL45" s="214" t="n"/>
      <c r="AM45" s="213" t="n"/>
      <c r="AN45" s="214" t="n"/>
      <c r="AO45" s="213" t="n"/>
      <c r="AP45" s="214" t="n"/>
      <c r="AQ45" s="213" t="n"/>
      <c r="AR45" s="214" t="n"/>
      <c r="AS45" s="213" t="n"/>
      <c r="AT45" s="214" t="n"/>
    </row>
    <row r="46">
      <c r="A46" s="208">
        <f>IF(AND(AG46=1,AH46=1),1,IF(AND(AG46=1,AH46=2),2,IF(AND(AG46=1,AH46=3),3,IF(AND(AG46=1,AH46=4),4,IF(AND(AG46=1,AH46=5),5,IF(AND(AG46=2,AH46=1),6,IF(AND(AG46=2,AH46=2),7,IF(AND(AG46=2,AH46=3),8,IF(AND(AG46=2,AH46=4),9,IF(AND(AG46=2,AH46=5),10,IF(AND(AG46=3,AH46=1),11,IF(AND(AG46=3,AH46=2),12,IF(AND(AG46=3,AH46=3),13,IF(AND(AG46=3,AH46=4),14,IF(AND(AG46=3,AH46=5),15,IF(AND(AG46=4,AH46=1),16,IF(AND(AG46=4,AH46=2),17,IF(AND(AG46=4,AH46=3),18,IF(AND(AG46=4,AH46=4),19,IF(AND(AG46=4,AH46=5),20,IF(AND(AG46=5,AH46=1),21,IF(AND(AG46=5,AH46=2),22,IF(AND(AG46=5,AH46=3),23,IF(AND(AG46=5,AH46=4),24,IF(AND(AG46=5,AH46=5),25,"")))))))))))))))))))))))))</f>
        <v/>
      </c>
      <c r="B46" s="208">
        <f>IF(A46="","",(COUNTIF($A$10:A46,A46))/100)</f>
        <v/>
      </c>
      <c r="C46" s="208">
        <f>IFERROR(A46+B46,"")</f>
        <v/>
      </c>
      <c r="D46" s="597" t="n">
        <v>37</v>
      </c>
      <c r="E46" s="581" t="n"/>
      <c r="F46" s="581" t="n"/>
      <c r="G46" s="581" t="n"/>
      <c r="H46" s="597" t="n"/>
      <c r="I46" s="597" t="n"/>
      <c r="J46" s="597">
        <f>IF(OR(H46="",I46=""),"",H46*I46)</f>
        <v/>
      </c>
      <c r="K46" s="211">
        <f>IF(J46="","",IF(AND(H46=1,I46=1),"BAJO",IF(AND(H46=1,I46=2),"BAJO",IF(AND(H46=1,I46=3),"MODERADO",IF(AND(H46=1,I46=4),"FAVORABLE",IF(AND(H46=1,I46=5),"FAVORABLE",IF(AND(H46=2,I46=1),"BAJO",IF(AND(H46=2,I46=2),"BAJO",IF(AND(H46=2,I46=3),"MODERADO",IF(AND(H46=2,I46=4),"FAVORABLE",IF(AND(H46=2,I46=5),"ALTO",IF(AND(H46=3,I46=1),"BAJO",IF(AND(H46=3,I46=2),"MODERADO",IF(AND(H46=3,I46=3),"FAVORABLE",IF(AND(H46=3,I46=4),"ALTO",IF(AND(H46=3,I46=5),"ALTO",IF(AND(H46=4,I46=1),"MODERADO",IF(AND(H46=4,I46=2),"FAVORABLE",IF(AND(H46=4,I46=3),"FAVORABLE",IF(AND(H46=4,I46=4),"ALTO",IF(AND(H46=4,I46=5),"ALTO",IF(AND(H46=5,I46=1),"FAVORABLE",IF(AND(H46=5,I46=2),"FAVORABLE",IF(AND(H46=5,I46=3),"ALTO",IF(AND(H46=5,I46=4),"ALTO",IF(AND(H46=5,I46=5),"ALTO",""))))))))))))))))))))))))))</f>
        <v/>
      </c>
      <c r="L46" s="581" t="n"/>
      <c r="M46" s="581" t="n"/>
      <c r="N46" s="597" t="n"/>
      <c r="O46" s="597" t="n"/>
      <c r="P46" s="597" t="n"/>
      <c r="Q46" s="597" t="n"/>
      <c r="R46" s="597" t="n"/>
      <c r="S46" s="597" t="n"/>
      <c r="T46" s="597">
        <f>IFERROR(SUM(O46:S46),"")</f>
        <v/>
      </c>
      <c r="U46" s="597" t="n"/>
      <c r="V46" s="581" t="n"/>
      <c r="W46" s="581" t="n"/>
      <c r="X46" s="581" t="n"/>
      <c r="Y46" s="581" t="n"/>
      <c r="Z46" s="581" t="n"/>
      <c r="AA46" s="581" t="n"/>
      <c r="AB46" s="581" t="n"/>
      <c r="AC46" s="581" t="n"/>
      <c r="AD46" s="581" t="n"/>
      <c r="AE46" s="581" t="n"/>
      <c r="AF46" s="581" t="n"/>
      <c r="AG46" s="597">
        <f>IF(J46="","",IF(OR(N46="",N46="IMPACTO"),H46,IF(T46&lt;=50,H46,IF(AND(T46&lt;=75,H46&lt;5),H46+1,IF(AND(T46&lt;=75,H46=5),H46,IF(AND(T46&lt;=100,H46&lt;4),H46+2,IF(AND(T46&lt;=100,H46=4),H46+1,IF(AND(T46&lt;=100,H46=5),H46,""))))))))</f>
        <v/>
      </c>
      <c r="AH46" s="597">
        <f>IF(J46="","",IF(OR(N46="",N46="PROBABILIDAD"),I46,IF(T46&lt;=50,I46,IF(AND(T46&lt;=75,I46&lt;5),I46+1,IF(AND(T46&lt;=75,I46=5),I46,IF(AND(T46&lt;=100,I46&lt;4),I46+2,IF(AND(T46&lt;=100,I46=4),I46+1,IF(AND(T46&lt;=100,I46=5),I46,""))))))))</f>
        <v/>
      </c>
      <c r="AI46" s="597">
        <f>IF(OR(AG46="",AH46=""),"",AG46*AH46)</f>
        <v/>
      </c>
      <c r="AJ46" s="211">
        <f>IF(AI46="","",IF(AND(AG46=1,AH46=1),"BAJO",IF(AND(AG46=1,AH46=2),"MODERADO",IF(AND(AG46=1,AH46=3),"MODERADO",IF(AND(AG46=1,AH46=4),"MODERADO",IF(AND(AG46=1,AH46=5),"MODERADO",IF(AND(AG46=2,AH46=1),"BAJO",IF(AND(AG46=2,AH46=2),"MODERADO",IF(AND(AG46=2,AH46=3),"MODERADO",IF(AND(AG46=2,AH46=4),"FAVORABLE",IF(AND(AG46=2,AH46=5),"FAVORABLE",IF(AND(AG46=3,AH46=1),"BAJO",IF(AND(AG46=3,AH46=2),"MODERADO",IF(AND(AG46=3,AH46=3),"FAVORABLE",IF(AND(AG46=3,AH46=4),"FAVORABLE",IF(AND(AG46=3,AH46=5),"FAVORABLE",IF(AND(AG46=4,AH46=1),"BAJO",IF(AND(AG46=4,AH46=2),"MODERADO",IF(AND(AG46=4,AH46=3),"FAVORABLE",IF(AND(AG46=4,AH46=4),"FAVORABLE",IF(AND(AG46=4,AH46=5),"ALTO",IF(AND(AG46=5,AH46=1),"BAJO",IF(AND(AG46=5,AH46=2),"MODERADO",IF(AND(AG46=5,AH46=3),"FAVORABLE",IF(AND(AG46=5,AH46=4),"ALTO",IF(AND(AG46=5,AH46=5),"ALTO",""))))))))))))))))))))))))))</f>
        <v/>
      </c>
      <c r="AK46" s="213" t="n"/>
      <c r="AL46" s="214" t="n"/>
      <c r="AM46" s="213" t="n"/>
      <c r="AN46" s="214" t="n"/>
      <c r="AO46" s="213" t="n"/>
      <c r="AP46" s="214" t="n"/>
      <c r="AQ46" s="213" t="n"/>
      <c r="AR46" s="214" t="n"/>
      <c r="AS46" s="213" t="n"/>
      <c r="AT46" s="214" t="n"/>
    </row>
    <row r="47">
      <c r="A47" s="208">
        <f>IF(AND(AG47=1,AH47=1),1,IF(AND(AG47=1,AH47=2),2,IF(AND(AG47=1,AH47=3),3,IF(AND(AG47=1,AH47=4),4,IF(AND(AG47=1,AH47=5),5,IF(AND(AG47=2,AH47=1),6,IF(AND(AG47=2,AH47=2),7,IF(AND(AG47=2,AH47=3),8,IF(AND(AG47=2,AH47=4),9,IF(AND(AG47=2,AH47=5),10,IF(AND(AG47=3,AH47=1),11,IF(AND(AG47=3,AH47=2),12,IF(AND(AG47=3,AH47=3),13,IF(AND(AG47=3,AH47=4),14,IF(AND(AG47=3,AH47=5),15,IF(AND(AG47=4,AH47=1),16,IF(AND(AG47=4,AH47=2),17,IF(AND(AG47=4,AH47=3),18,IF(AND(AG47=4,AH47=4),19,IF(AND(AG47=4,AH47=5),20,IF(AND(AG47=5,AH47=1),21,IF(AND(AG47=5,AH47=2),22,IF(AND(AG47=5,AH47=3),23,IF(AND(AG47=5,AH47=4),24,IF(AND(AG47=5,AH47=5),25,"")))))))))))))))))))))))))</f>
        <v/>
      </c>
      <c r="B47" s="208">
        <f>IF(A47="","",(COUNTIF($A$10:A47,A47))/100)</f>
        <v/>
      </c>
      <c r="C47" s="208">
        <f>IFERROR(A47+B47,"")</f>
        <v/>
      </c>
      <c r="D47" s="597" t="n">
        <v>38</v>
      </c>
      <c r="E47" s="581" t="n"/>
      <c r="F47" s="581" t="n"/>
      <c r="G47" s="581" t="n"/>
      <c r="H47" s="597" t="n"/>
      <c r="I47" s="597" t="n"/>
      <c r="J47" s="597">
        <f>IF(OR(H47="",I47=""),"",H47*I47)</f>
        <v/>
      </c>
      <c r="K47" s="211">
        <f>IF(J47="","",IF(AND(H47=1,I47=1),"BAJO",IF(AND(H47=1,I47=2),"BAJO",IF(AND(H47=1,I47=3),"MODERADO",IF(AND(H47=1,I47=4),"FAVORABLE",IF(AND(H47=1,I47=5),"FAVORABLE",IF(AND(H47=2,I47=1),"BAJO",IF(AND(H47=2,I47=2),"BAJO",IF(AND(H47=2,I47=3),"MODERADO",IF(AND(H47=2,I47=4),"FAVORABLE",IF(AND(H47=2,I47=5),"ALTO",IF(AND(H47=3,I47=1),"BAJO",IF(AND(H47=3,I47=2),"MODERADO",IF(AND(H47=3,I47=3),"FAVORABLE",IF(AND(H47=3,I47=4),"ALTO",IF(AND(H47=3,I47=5),"ALTO",IF(AND(H47=4,I47=1),"MODERADO",IF(AND(H47=4,I47=2),"FAVORABLE",IF(AND(H47=4,I47=3),"FAVORABLE",IF(AND(H47=4,I47=4),"ALTO",IF(AND(H47=4,I47=5),"ALTO",IF(AND(H47=5,I47=1),"FAVORABLE",IF(AND(H47=5,I47=2),"FAVORABLE",IF(AND(H47=5,I47=3),"ALTO",IF(AND(H47=5,I47=4),"ALTO",IF(AND(H47=5,I47=5),"ALTO",""))))))))))))))))))))))))))</f>
        <v/>
      </c>
      <c r="L47" s="581" t="n"/>
      <c r="M47" s="581" t="n"/>
      <c r="N47" s="597" t="n"/>
      <c r="O47" s="597" t="n"/>
      <c r="P47" s="597" t="n"/>
      <c r="Q47" s="597" t="n"/>
      <c r="R47" s="597" t="n"/>
      <c r="S47" s="597" t="n"/>
      <c r="T47" s="597">
        <f>IFERROR(SUM(O47:S47),"")</f>
        <v/>
      </c>
      <c r="U47" s="597" t="n"/>
      <c r="V47" s="581" t="n"/>
      <c r="W47" s="581" t="n"/>
      <c r="X47" s="581" t="n"/>
      <c r="Y47" s="581" t="n"/>
      <c r="Z47" s="581" t="n"/>
      <c r="AA47" s="581" t="n"/>
      <c r="AB47" s="581" t="n"/>
      <c r="AC47" s="581" t="n"/>
      <c r="AD47" s="581" t="n"/>
      <c r="AE47" s="581" t="n"/>
      <c r="AF47" s="581" t="n"/>
      <c r="AG47" s="597">
        <f>IF(J47="","",IF(OR(N47="",N47="IMPACTO"),H47,IF(T47&lt;=50,H47,IF(AND(T47&lt;=75,H47&lt;5),H47+1,IF(AND(T47&lt;=75,H47=5),H47,IF(AND(T47&lt;=100,H47&lt;4),H47+2,IF(AND(T47&lt;=100,H47=4),H47+1,IF(AND(T47&lt;=100,H47=5),H47,""))))))))</f>
        <v/>
      </c>
      <c r="AH47" s="597">
        <f>IF(J47="","",IF(OR(N47="",N47="PROBABILIDAD"),I47,IF(T47&lt;=50,I47,IF(AND(T47&lt;=75,I47&lt;5),I47+1,IF(AND(T47&lt;=75,I47=5),I47,IF(AND(T47&lt;=100,I47&lt;4),I47+2,IF(AND(T47&lt;=100,I47=4),I47+1,IF(AND(T47&lt;=100,I47=5),I47,""))))))))</f>
        <v/>
      </c>
      <c r="AI47" s="597">
        <f>IF(OR(AG47="",AH47=""),"",AG47*AH47)</f>
        <v/>
      </c>
      <c r="AJ47" s="211">
        <f>IF(AI47="","",IF(AND(AG47=1,AH47=1),"BAJO",IF(AND(AG47=1,AH47=2),"MODERADO",IF(AND(AG47=1,AH47=3),"MODERADO",IF(AND(AG47=1,AH47=4),"MODERADO",IF(AND(AG47=1,AH47=5),"MODERADO",IF(AND(AG47=2,AH47=1),"BAJO",IF(AND(AG47=2,AH47=2),"MODERADO",IF(AND(AG47=2,AH47=3),"MODERADO",IF(AND(AG47=2,AH47=4),"FAVORABLE",IF(AND(AG47=2,AH47=5),"FAVORABLE",IF(AND(AG47=3,AH47=1),"BAJO",IF(AND(AG47=3,AH47=2),"MODERADO",IF(AND(AG47=3,AH47=3),"FAVORABLE",IF(AND(AG47=3,AH47=4),"FAVORABLE",IF(AND(AG47=3,AH47=5),"FAVORABLE",IF(AND(AG47=4,AH47=1),"BAJO",IF(AND(AG47=4,AH47=2),"MODERADO",IF(AND(AG47=4,AH47=3),"FAVORABLE",IF(AND(AG47=4,AH47=4),"FAVORABLE",IF(AND(AG47=4,AH47=5),"ALTO",IF(AND(AG47=5,AH47=1),"BAJO",IF(AND(AG47=5,AH47=2),"MODERADO",IF(AND(AG47=5,AH47=3),"FAVORABLE",IF(AND(AG47=5,AH47=4),"ALTO",IF(AND(AG47=5,AH47=5),"ALTO",""))))))))))))))))))))))))))</f>
        <v/>
      </c>
      <c r="AK47" s="213" t="n"/>
      <c r="AL47" s="214" t="n"/>
      <c r="AM47" s="213" t="n"/>
      <c r="AN47" s="214" t="n"/>
      <c r="AO47" s="213" t="n"/>
      <c r="AP47" s="214" t="n"/>
      <c r="AQ47" s="214" t="n"/>
      <c r="AR47" s="214" t="n"/>
      <c r="AS47" s="213" t="n"/>
      <c r="AT47" s="214" t="n"/>
    </row>
    <row r="48">
      <c r="A48" s="208">
        <f>IF(AND(AG48=1,AH48=1),1,IF(AND(AG48=1,AH48=2),2,IF(AND(AG48=1,AH48=3),3,IF(AND(AG48=1,AH48=4),4,IF(AND(AG48=1,AH48=5),5,IF(AND(AG48=2,AH48=1),6,IF(AND(AG48=2,AH48=2),7,IF(AND(AG48=2,AH48=3),8,IF(AND(AG48=2,AH48=4),9,IF(AND(AG48=2,AH48=5),10,IF(AND(AG48=3,AH48=1),11,IF(AND(AG48=3,AH48=2),12,IF(AND(AG48=3,AH48=3),13,IF(AND(AG48=3,AH48=4),14,IF(AND(AG48=3,AH48=5),15,IF(AND(AG48=4,AH48=1),16,IF(AND(AG48=4,AH48=2),17,IF(AND(AG48=4,AH48=3),18,IF(AND(AG48=4,AH48=4),19,IF(AND(AG48=4,AH48=5),20,IF(AND(AG48=5,AH48=1),21,IF(AND(AG48=5,AH48=2),22,IF(AND(AG48=5,AH48=3),23,IF(AND(AG48=5,AH48=4),24,IF(AND(AG48=5,AH48=5),25,"")))))))))))))))))))))))))</f>
        <v/>
      </c>
      <c r="B48" s="208">
        <f>IF(A48="","",(COUNTIF($A$10:A48,A48))/100)</f>
        <v/>
      </c>
      <c r="C48" s="208">
        <f>IFERROR(A48+B48,"")</f>
        <v/>
      </c>
      <c r="D48" s="597" t="n">
        <v>39</v>
      </c>
      <c r="E48" s="581" t="n"/>
      <c r="F48" s="581" t="n"/>
      <c r="G48" s="581" t="n"/>
      <c r="H48" s="597" t="n"/>
      <c r="I48" s="597" t="n"/>
      <c r="J48" s="597">
        <f>IF(OR(H48="",I48=""),"",H48*I48)</f>
        <v/>
      </c>
      <c r="K48" s="211">
        <f>IF(J48="","",IF(AND(H48=1,I48=1),"BAJO",IF(AND(H48=1,I48=2),"BAJO",IF(AND(H48=1,I48=3),"MODERADO",IF(AND(H48=1,I48=4),"FAVORABLE",IF(AND(H48=1,I48=5),"FAVORABLE",IF(AND(H48=2,I48=1),"BAJO",IF(AND(H48=2,I48=2),"BAJO",IF(AND(H48=2,I48=3),"MODERADO",IF(AND(H48=2,I48=4),"FAVORABLE",IF(AND(H48=2,I48=5),"ALTO",IF(AND(H48=3,I48=1),"BAJO",IF(AND(H48=3,I48=2),"MODERADO",IF(AND(H48=3,I48=3),"FAVORABLE",IF(AND(H48=3,I48=4),"ALTO",IF(AND(H48=3,I48=5),"ALTO",IF(AND(H48=4,I48=1),"MODERADO",IF(AND(H48=4,I48=2),"FAVORABLE",IF(AND(H48=4,I48=3),"FAVORABLE",IF(AND(H48=4,I48=4),"ALTO",IF(AND(H48=4,I48=5),"ALTO",IF(AND(H48=5,I48=1),"FAVORABLE",IF(AND(H48=5,I48=2),"FAVORABLE",IF(AND(H48=5,I48=3),"ALTO",IF(AND(H48=5,I48=4),"ALTO",IF(AND(H48=5,I48=5),"ALTO",""))))))))))))))))))))))))))</f>
        <v/>
      </c>
      <c r="L48" s="581" t="n"/>
      <c r="M48" s="581" t="n"/>
      <c r="N48" s="597" t="n"/>
      <c r="O48" s="597" t="n"/>
      <c r="P48" s="597" t="n"/>
      <c r="Q48" s="597" t="n"/>
      <c r="R48" s="597" t="n"/>
      <c r="S48" s="597" t="n"/>
      <c r="T48" s="597">
        <f>IFERROR(SUM(O48:S48),"")</f>
        <v/>
      </c>
      <c r="U48" s="597" t="n"/>
      <c r="V48" s="581" t="n"/>
      <c r="W48" s="581" t="n"/>
      <c r="X48" s="581" t="n"/>
      <c r="Y48" s="581" t="n"/>
      <c r="Z48" s="581" t="n"/>
      <c r="AA48" s="581" t="n"/>
      <c r="AB48" s="581" t="n"/>
      <c r="AC48" s="581" t="n"/>
      <c r="AD48" s="581" t="n"/>
      <c r="AE48" s="581" t="n"/>
      <c r="AF48" s="581" t="n"/>
      <c r="AG48" s="597">
        <f>IF(J48="","",IF(OR(N48="",N48="IMPACTO"),H48,IF(T48&lt;=50,H48,IF(AND(T48&lt;=75,H48&lt;5),H48+1,IF(AND(T48&lt;=75,H48=5),H48,IF(AND(T48&lt;=100,H48&lt;4),H48+2,IF(AND(T48&lt;=100,H48=4),H48+1,IF(AND(T48&lt;=100,H48=5),H48,""))))))))</f>
        <v/>
      </c>
      <c r="AH48" s="597">
        <f>IF(J48="","",IF(OR(N48="",N48="PROBABILIDAD"),I48,IF(T48&lt;=50,I48,IF(AND(T48&lt;=75,I48&lt;5),I48+1,IF(AND(T48&lt;=75,I48=5),I48,IF(AND(T48&lt;=100,I48&lt;4),I48+2,IF(AND(T48&lt;=100,I48=4),I48+1,IF(AND(T48&lt;=100,I48=5),I48,""))))))))</f>
        <v/>
      </c>
      <c r="AI48" s="597">
        <f>IF(OR(AG48="",AH48=""),"",AG48*AH48)</f>
        <v/>
      </c>
      <c r="AJ48" s="211">
        <f>IF(AI48="","",IF(AND(AG48=1,AH48=1),"BAJO",IF(AND(AG48=1,AH48=2),"MODERADO",IF(AND(AG48=1,AH48=3),"MODERADO",IF(AND(AG48=1,AH48=4),"MODERADO",IF(AND(AG48=1,AH48=5),"MODERADO",IF(AND(AG48=2,AH48=1),"BAJO",IF(AND(AG48=2,AH48=2),"MODERADO",IF(AND(AG48=2,AH48=3),"MODERADO",IF(AND(AG48=2,AH48=4),"FAVORABLE",IF(AND(AG48=2,AH48=5),"FAVORABLE",IF(AND(AG48=3,AH48=1),"BAJO",IF(AND(AG48=3,AH48=2),"MODERADO",IF(AND(AG48=3,AH48=3),"FAVORABLE",IF(AND(AG48=3,AH48=4),"FAVORABLE",IF(AND(AG48=3,AH48=5),"FAVORABLE",IF(AND(AG48=4,AH48=1),"BAJO",IF(AND(AG48=4,AH48=2),"MODERADO",IF(AND(AG48=4,AH48=3),"FAVORABLE",IF(AND(AG48=4,AH48=4),"FAVORABLE",IF(AND(AG48=4,AH48=5),"ALTO",IF(AND(AG48=5,AH48=1),"BAJO",IF(AND(AG48=5,AH48=2),"MODERADO",IF(AND(AG48=5,AH48=3),"FAVORABLE",IF(AND(AG48=5,AH48=4),"ALTO",IF(AND(AG48=5,AH48=5),"ALTO",""))))))))))))))))))))))))))</f>
        <v/>
      </c>
      <c r="AK48" s="213" t="n"/>
      <c r="AL48" s="214" t="n"/>
      <c r="AM48" s="213" t="n"/>
      <c r="AN48" s="214" t="n"/>
      <c r="AO48" s="213" t="n"/>
      <c r="AP48" s="214" t="n"/>
      <c r="AQ48" s="214" t="n"/>
      <c r="AR48" s="214" t="n"/>
      <c r="AS48" s="213" t="n"/>
      <c r="AT48" s="214" t="n"/>
    </row>
    <row r="49">
      <c r="A49" s="208">
        <f>IF(AND(AG49=1,AH49=1),1,IF(AND(AG49=1,AH49=2),2,IF(AND(AG49=1,AH49=3),3,IF(AND(AG49=1,AH49=4),4,IF(AND(AG49=1,AH49=5),5,IF(AND(AG49=2,AH49=1),6,IF(AND(AG49=2,AH49=2),7,IF(AND(AG49=2,AH49=3),8,IF(AND(AG49=2,AH49=4),9,IF(AND(AG49=2,AH49=5),10,IF(AND(AG49=3,AH49=1),11,IF(AND(AG49=3,AH49=2),12,IF(AND(AG49=3,AH49=3),13,IF(AND(AG49=3,AH49=4),14,IF(AND(AG49=3,AH49=5),15,IF(AND(AG49=4,AH49=1),16,IF(AND(AG49=4,AH49=2),17,IF(AND(AG49=4,AH49=3),18,IF(AND(AG49=4,AH49=4),19,IF(AND(AG49=4,AH49=5),20,IF(AND(AG49=5,AH49=1),21,IF(AND(AG49=5,AH49=2),22,IF(AND(AG49=5,AH49=3),23,IF(AND(AG49=5,AH49=4),24,IF(AND(AG49=5,AH49=5),25,"")))))))))))))))))))))))))</f>
        <v/>
      </c>
      <c r="B49" s="208">
        <f>IF(A49="","",(COUNTIF($A$10:A49,A49))/100)</f>
        <v/>
      </c>
      <c r="C49" s="208">
        <f>IFERROR(A49+B49,"")</f>
        <v/>
      </c>
      <c r="D49" s="597" t="n">
        <v>40</v>
      </c>
      <c r="E49" s="581" t="n"/>
      <c r="F49" s="581" t="n"/>
      <c r="G49" s="581" t="n"/>
      <c r="H49" s="597" t="n"/>
      <c r="I49" s="597" t="n"/>
      <c r="J49" s="597">
        <f>IF(OR(H49="",I49=""),"",H49*I49)</f>
        <v/>
      </c>
      <c r="K49" s="211">
        <f>IF(J49="","",IF(AND(H49=1,I49=1),"BAJO",IF(AND(H49=1,I49=2),"BAJO",IF(AND(H49=1,I49=3),"MODERADO",IF(AND(H49=1,I49=4),"FAVORABLE",IF(AND(H49=1,I49=5),"FAVORABLE",IF(AND(H49=2,I49=1),"BAJO",IF(AND(H49=2,I49=2),"BAJO",IF(AND(H49=2,I49=3),"MODERADO",IF(AND(H49=2,I49=4),"FAVORABLE",IF(AND(H49=2,I49=5),"ALTO",IF(AND(H49=3,I49=1),"BAJO",IF(AND(H49=3,I49=2),"MODERADO",IF(AND(H49=3,I49=3),"FAVORABLE",IF(AND(H49=3,I49=4),"ALTO",IF(AND(H49=3,I49=5),"ALTO",IF(AND(H49=4,I49=1),"MODERADO",IF(AND(H49=4,I49=2),"FAVORABLE",IF(AND(H49=4,I49=3),"FAVORABLE",IF(AND(H49=4,I49=4),"ALTO",IF(AND(H49=4,I49=5),"ALTO",IF(AND(H49=5,I49=1),"FAVORABLE",IF(AND(H49=5,I49=2),"FAVORABLE",IF(AND(H49=5,I49=3),"ALTO",IF(AND(H49=5,I49=4),"ALTO",IF(AND(H49=5,I49=5),"ALTO",""))))))))))))))))))))))))))</f>
        <v/>
      </c>
      <c r="L49" s="581" t="n"/>
      <c r="M49" s="581" t="n"/>
      <c r="N49" s="597" t="n"/>
      <c r="O49" s="597" t="n"/>
      <c r="P49" s="597" t="n"/>
      <c r="Q49" s="597" t="n"/>
      <c r="R49" s="597" t="n"/>
      <c r="S49" s="597" t="n"/>
      <c r="T49" s="597">
        <f>IFERROR(SUM(O49:S49),"")</f>
        <v/>
      </c>
      <c r="U49" s="597" t="n"/>
      <c r="V49" s="581" t="n"/>
      <c r="W49" s="581" t="n"/>
      <c r="X49" s="581" t="n"/>
      <c r="Y49" s="581" t="n"/>
      <c r="Z49" s="581" t="n"/>
      <c r="AA49" s="581" t="n"/>
      <c r="AB49" s="581" t="n"/>
      <c r="AC49" s="581" t="n"/>
      <c r="AD49" s="581" t="n"/>
      <c r="AE49" s="581" t="n"/>
      <c r="AF49" s="581" t="n"/>
      <c r="AG49" s="597">
        <f>IF(J49="","",IF(OR(N49="",N49="IMPACTO"),H49,IF(T49&lt;=50,H49,IF(AND(T49&lt;=75,H49&lt;5),H49+1,IF(AND(T49&lt;=75,H49=5),H49,IF(AND(T49&lt;=100,H49&lt;4),H49+2,IF(AND(T49&lt;=100,H49=4),H49+1,IF(AND(T49&lt;=100,H49=5),H49,""))))))))</f>
        <v/>
      </c>
      <c r="AH49" s="597">
        <f>IF(J49="","",IF(OR(N49="",N49="PROBABILIDAD"),I49,IF(T49&lt;=50,I49,IF(AND(T49&lt;=75,I49&lt;5),I49+1,IF(AND(T49&lt;=75,I49=5),I49,IF(AND(T49&lt;=100,I49&lt;4),I49+2,IF(AND(T49&lt;=100,I49=4),I49+1,IF(AND(T49&lt;=100,I49=5),I49,""))))))))</f>
        <v/>
      </c>
      <c r="AI49" s="597">
        <f>IF(OR(AG49="",AH49=""),"",AG49*AH49)</f>
        <v/>
      </c>
      <c r="AJ49" s="211">
        <f>IF(AI49="","",IF(AND(AG49=1,AH49=1),"BAJO",IF(AND(AG49=1,AH49=2),"MODERADO",IF(AND(AG49=1,AH49=3),"MODERADO",IF(AND(AG49=1,AH49=4),"MODERADO",IF(AND(AG49=1,AH49=5),"MODERADO",IF(AND(AG49=2,AH49=1),"BAJO",IF(AND(AG49=2,AH49=2),"MODERADO",IF(AND(AG49=2,AH49=3),"MODERADO",IF(AND(AG49=2,AH49=4),"FAVORABLE",IF(AND(AG49=2,AH49=5),"FAVORABLE",IF(AND(AG49=3,AH49=1),"BAJO",IF(AND(AG49=3,AH49=2),"MODERADO",IF(AND(AG49=3,AH49=3),"FAVORABLE",IF(AND(AG49=3,AH49=4),"FAVORABLE",IF(AND(AG49=3,AH49=5),"FAVORABLE",IF(AND(AG49=4,AH49=1),"BAJO",IF(AND(AG49=4,AH49=2),"MODERADO",IF(AND(AG49=4,AH49=3),"FAVORABLE",IF(AND(AG49=4,AH49=4),"FAVORABLE",IF(AND(AG49=4,AH49=5),"ALTO",IF(AND(AG49=5,AH49=1),"BAJO",IF(AND(AG49=5,AH49=2),"MODERADO",IF(AND(AG49=5,AH49=3),"FAVORABLE",IF(AND(AG49=5,AH49=4),"ALTO",IF(AND(AG49=5,AH49=5),"ALTO",""))))))))))))))))))))))))))</f>
        <v/>
      </c>
      <c r="AK49" s="213" t="n"/>
      <c r="AL49" s="214" t="n"/>
      <c r="AM49" s="213" t="n"/>
      <c r="AN49" s="214" t="n"/>
      <c r="AO49" s="213" t="n"/>
      <c r="AP49" s="214" t="n"/>
      <c r="AQ49" s="214" t="n"/>
      <c r="AR49" s="214" t="n"/>
      <c r="AS49" s="213" t="n"/>
      <c r="AT49" s="214" t="n"/>
    </row>
    <row r="50">
      <c r="A50" s="208">
        <f>IF(AND(AG50=1,AH50=1),1,IF(AND(AG50=1,AH50=2),2,IF(AND(AG50=1,AH50=3),3,IF(AND(AG50=1,AH50=4),4,IF(AND(AG50=1,AH50=5),5,IF(AND(AG50=2,AH50=1),6,IF(AND(AG50=2,AH50=2),7,IF(AND(AG50=2,AH50=3),8,IF(AND(AG50=2,AH50=4),9,IF(AND(AG50=2,AH50=5),10,IF(AND(AG50=3,AH50=1),11,IF(AND(AG50=3,AH50=2),12,IF(AND(AG50=3,AH50=3),13,IF(AND(AG50=3,AH50=4),14,IF(AND(AG50=3,AH50=5),15,IF(AND(AG50=4,AH50=1),16,IF(AND(AG50=4,AH50=2),17,IF(AND(AG50=4,AH50=3),18,IF(AND(AG50=4,AH50=4),19,IF(AND(AG50=4,AH50=5),20,IF(AND(AG50=5,AH50=1),21,IF(AND(AG50=5,AH50=2),22,IF(AND(AG50=5,AH50=3),23,IF(AND(AG50=5,AH50=4),24,IF(AND(AG50=5,AH50=5),25,"")))))))))))))))))))))))))</f>
        <v/>
      </c>
      <c r="B50" s="208">
        <f>IF(A50="","",(COUNTIF($A$10:A50,A50))/100)</f>
        <v/>
      </c>
      <c r="C50" s="208">
        <f>IFERROR(A50+B50,"")</f>
        <v/>
      </c>
      <c r="D50" s="597" t="n">
        <v>41</v>
      </c>
      <c r="E50" s="581" t="n"/>
      <c r="F50" s="581" t="n"/>
      <c r="G50" s="581" t="n"/>
      <c r="H50" s="597" t="n"/>
      <c r="I50" s="597" t="n"/>
      <c r="J50" s="597">
        <f>IF(OR(H50="",I50=""),"",H50*I50)</f>
        <v/>
      </c>
      <c r="K50" s="211">
        <f>IF(J50="","",IF(AND(H50=1,I50=1),"BAJO",IF(AND(H50=1,I50=2),"BAJO",IF(AND(H50=1,I50=3),"MODERADO",IF(AND(H50=1,I50=4),"FAVORABLE",IF(AND(H50=1,I50=5),"FAVORABLE",IF(AND(H50=2,I50=1),"BAJO",IF(AND(H50=2,I50=2),"BAJO",IF(AND(H50=2,I50=3),"MODERADO",IF(AND(H50=2,I50=4),"FAVORABLE",IF(AND(H50=2,I50=5),"ALTO",IF(AND(H50=3,I50=1),"BAJO",IF(AND(H50=3,I50=2),"MODERADO",IF(AND(H50=3,I50=3),"FAVORABLE",IF(AND(H50=3,I50=4),"ALTO",IF(AND(H50=3,I50=5),"ALTO",IF(AND(H50=4,I50=1),"MODERADO",IF(AND(H50=4,I50=2),"FAVORABLE",IF(AND(H50=4,I50=3),"FAVORABLE",IF(AND(H50=4,I50=4),"ALTO",IF(AND(H50=4,I50=5),"ALTO",IF(AND(H50=5,I50=1),"FAVORABLE",IF(AND(H50=5,I50=2),"FAVORABLE",IF(AND(H50=5,I50=3),"ALTO",IF(AND(H50=5,I50=4),"ALTO",IF(AND(H50=5,I50=5),"ALTO",""))))))))))))))))))))))))))</f>
        <v/>
      </c>
      <c r="L50" s="581" t="n"/>
      <c r="M50" s="581" t="n"/>
      <c r="N50" s="597" t="n"/>
      <c r="O50" s="597" t="n"/>
      <c r="P50" s="597" t="n"/>
      <c r="Q50" s="597" t="n"/>
      <c r="R50" s="597" t="n"/>
      <c r="S50" s="597" t="n"/>
      <c r="T50" s="597">
        <f>IFERROR(SUM(O50:S50),"")</f>
        <v/>
      </c>
      <c r="U50" s="597" t="n"/>
      <c r="V50" s="581" t="n"/>
      <c r="W50" s="581" t="n"/>
      <c r="X50" s="581" t="n"/>
      <c r="Y50" s="581" t="n"/>
      <c r="Z50" s="581" t="n"/>
      <c r="AA50" s="581" t="n"/>
      <c r="AB50" s="581" t="n"/>
      <c r="AC50" s="581" t="n"/>
      <c r="AD50" s="581" t="n"/>
      <c r="AE50" s="581" t="n"/>
      <c r="AF50" s="581" t="n"/>
      <c r="AG50" s="597">
        <f>IF(J50="","",IF(OR(N50="",N50="IMPACTO"),H50,IF(T50&lt;=50,H50,IF(AND(T50&lt;=75,H50&lt;5),H50+1,IF(AND(T50&lt;=75,H50=5),H50,IF(AND(T50&lt;=100,H50&lt;4),H50+2,IF(AND(T50&lt;=100,H50=4),H50+1,IF(AND(T50&lt;=100,H50=5),H50,""))))))))</f>
        <v/>
      </c>
      <c r="AH50" s="597">
        <f>IF(J50="","",IF(OR(N50="",N50="PROBABILIDAD"),I50,IF(T50&lt;=50,I50,IF(AND(T50&lt;=75,I50&lt;5),I50+1,IF(AND(T50&lt;=75,I50=5),I50,IF(AND(T50&lt;=100,I50&lt;4),I50+2,IF(AND(T50&lt;=100,I50=4),I50+1,IF(AND(T50&lt;=100,I50=5),I50,""))))))))</f>
        <v/>
      </c>
      <c r="AI50" s="597">
        <f>IF(OR(AG50="",AH50=""),"",AG50*AH50)</f>
        <v/>
      </c>
      <c r="AJ50" s="211">
        <f>IF(AI50="","",IF(AND(AG50=1,AH50=1),"BAJO",IF(AND(AG50=1,AH50=2),"MODERADO",IF(AND(AG50=1,AH50=3),"MODERADO",IF(AND(AG50=1,AH50=4),"MODERADO",IF(AND(AG50=1,AH50=5),"MODERADO",IF(AND(AG50=2,AH50=1),"BAJO",IF(AND(AG50=2,AH50=2),"MODERADO",IF(AND(AG50=2,AH50=3),"MODERADO",IF(AND(AG50=2,AH50=4),"FAVORABLE",IF(AND(AG50=2,AH50=5),"FAVORABLE",IF(AND(AG50=3,AH50=1),"BAJO",IF(AND(AG50=3,AH50=2),"MODERADO",IF(AND(AG50=3,AH50=3),"FAVORABLE",IF(AND(AG50=3,AH50=4),"FAVORABLE",IF(AND(AG50=3,AH50=5),"FAVORABLE",IF(AND(AG50=4,AH50=1),"BAJO",IF(AND(AG50=4,AH50=2),"MODERADO",IF(AND(AG50=4,AH50=3),"FAVORABLE",IF(AND(AG50=4,AH50=4),"FAVORABLE",IF(AND(AG50=4,AH50=5),"ALTO",IF(AND(AG50=5,AH50=1),"BAJO",IF(AND(AG50=5,AH50=2),"MODERADO",IF(AND(AG50=5,AH50=3),"FAVORABLE",IF(AND(AG50=5,AH50=4),"ALTO",IF(AND(AG50=5,AH50=5),"ALTO",""))))))))))))))))))))))))))</f>
        <v/>
      </c>
      <c r="AK50" s="213" t="n"/>
      <c r="AL50" s="214" t="n"/>
      <c r="AM50" s="213" t="n"/>
      <c r="AN50" s="214" t="n"/>
      <c r="AO50" s="213" t="n"/>
      <c r="AP50" s="214" t="n"/>
      <c r="AQ50" s="214" t="n"/>
      <c r="AR50" s="214" t="n"/>
      <c r="AS50" s="213" t="n"/>
      <c r="AT50" s="214" t="n"/>
    </row>
    <row r="51">
      <c r="A51" s="208">
        <f>IF(AND(AG51=1,AH51=1),1,IF(AND(AG51=1,AH51=2),2,IF(AND(AG51=1,AH51=3),3,IF(AND(AG51=1,AH51=4),4,IF(AND(AG51=1,AH51=5),5,IF(AND(AG51=2,AH51=1),6,IF(AND(AG51=2,AH51=2),7,IF(AND(AG51=2,AH51=3),8,IF(AND(AG51=2,AH51=4),9,IF(AND(AG51=2,AH51=5),10,IF(AND(AG51=3,AH51=1),11,IF(AND(AG51=3,AH51=2),12,IF(AND(AG51=3,AH51=3),13,IF(AND(AG51=3,AH51=4),14,IF(AND(AG51=3,AH51=5),15,IF(AND(AG51=4,AH51=1),16,IF(AND(AG51=4,AH51=2),17,IF(AND(AG51=4,AH51=3),18,IF(AND(AG51=4,AH51=4),19,IF(AND(AG51=4,AH51=5),20,IF(AND(AG51=5,AH51=1),21,IF(AND(AG51=5,AH51=2),22,IF(AND(AG51=5,AH51=3),23,IF(AND(AG51=5,AH51=4),24,IF(AND(AG51=5,AH51=5),25,"")))))))))))))))))))))))))</f>
        <v/>
      </c>
      <c r="B51" s="208">
        <f>IF(A51="","",(COUNTIF($A$10:A51,A51))/100)</f>
        <v/>
      </c>
      <c r="C51" s="208">
        <f>IFERROR(A51+B51,"")</f>
        <v/>
      </c>
      <c r="D51" s="597" t="n">
        <v>42</v>
      </c>
      <c r="E51" s="581" t="n"/>
      <c r="F51" s="581" t="n"/>
      <c r="G51" s="581" t="n"/>
      <c r="H51" s="597" t="n"/>
      <c r="I51" s="597" t="n"/>
      <c r="J51" s="597">
        <f>IF(OR(H51="",I51=""),"",H51*I51)</f>
        <v/>
      </c>
      <c r="K51" s="211">
        <f>IF(J51="","",IF(AND(H51=1,I51=1),"BAJO",IF(AND(H51=1,I51=2),"BAJO",IF(AND(H51=1,I51=3),"MODERADO",IF(AND(H51=1,I51=4),"FAVORABLE",IF(AND(H51=1,I51=5),"FAVORABLE",IF(AND(H51=2,I51=1),"BAJO",IF(AND(H51=2,I51=2),"BAJO",IF(AND(H51=2,I51=3),"MODERADO",IF(AND(H51=2,I51=4),"FAVORABLE",IF(AND(H51=2,I51=5),"ALTO",IF(AND(H51=3,I51=1),"BAJO",IF(AND(H51=3,I51=2),"MODERADO",IF(AND(H51=3,I51=3),"FAVORABLE",IF(AND(H51=3,I51=4),"ALTO",IF(AND(H51=3,I51=5),"ALTO",IF(AND(H51=4,I51=1),"MODERADO",IF(AND(H51=4,I51=2),"FAVORABLE",IF(AND(H51=4,I51=3),"FAVORABLE",IF(AND(H51=4,I51=4),"ALTO",IF(AND(H51=4,I51=5),"ALTO",IF(AND(H51=5,I51=1),"FAVORABLE",IF(AND(H51=5,I51=2),"FAVORABLE",IF(AND(H51=5,I51=3),"ALTO",IF(AND(H51=5,I51=4),"ALTO",IF(AND(H51=5,I51=5),"ALTO",""))))))))))))))))))))))))))</f>
        <v/>
      </c>
      <c r="L51" s="581" t="n"/>
      <c r="M51" s="581" t="n"/>
      <c r="N51" s="597" t="n"/>
      <c r="O51" s="597" t="n"/>
      <c r="P51" s="597" t="n"/>
      <c r="Q51" s="597" t="n"/>
      <c r="R51" s="597" t="n"/>
      <c r="S51" s="597" t="n"/>
      <c r="T51" s="597">
        <f>IFERROR(SUM(O51:S51),"")</f>
        <v/>
      </c>
      <c r="U51" s="597" t="n"/>
      <c r="V51" s="581" t="n"/>
      <c r="W51" s="581" t="n"/>
      <c r="X51" s="581" t="n"/>
      <c r="Y51" s="581" t="n"/>
      <c r="Z51" s="581" t="n"/>
      <c r="AA51" s="581" t="n"/>
      <c r="AB51" s="581" t="n"/>
      <c r="AC51" s="581" t="n"/>
      <c r="AD51" s="581" t="n"/>
      <c r="AE51" s="581" t="n"/>
      <c r="AF51" s="581" t="n"/>
      <c r="AG51" s="597">
        <f>IF(J51="","",IF(OR(N51="",N51="IMPACTO"),H51,IF(T51&lt;=50,H51,IF(AND(T51&lt;=75,H51&lt;5),H51+1,IF(AND(T51&lt;=75,H51=5),H51,IF(AND(T51&lt;=100,H51&lt;4),H51+2,IF(AND(T51&lt;=100,H51=4),H51+1,IF(AND(T51&lt;=100,H51=5),H51,""))))))))</f>
        <v/>
      </c>
      <c r="AH51" s="597">
        <f>IF(J51="","",IF(OR(N51="",N51="PROBABILIDAD"),I51,IF(T51&lt;=50,I51,IF(AND(T51&lt;=75,I51&lt;5),I51+1,IF(AND(T51&lt;=75,I51=5),I51,IF(AND(T51&lt;=100,I51&lt;4),I51+2,IF(AND(T51&lt;=100,I51=4),I51+1,IF(AND(T51&lt;=100,I51=5),I51,""))))))))</f>
        <v/>
      </c>
      <c r="AI51" s="597">
        <f>IF(OR(AG51="",AH51=""),"",AG51*AH51)</f>
        <v/>
      </c>
      <c r="AJ51" s="211">
        <f>IF(AI51="","",IF(AND(AG51=1,AH51=1),"BAJO",IF(AND(AG51=1,AH51=2),"MODERADO",IF(AND(AG51=1,AH51=3),"MODERADO",IF(AND(AG51=1,AH51=4),"MODERADO",IF(AND(AG51=1,AH51=5),"MODERADO",IF(AND(AG51=2,AH51=1),"BAJO",IF(AND(AG51=2,AH51=2),"MODERADO",IF(AND(AG51=2,AH51=3),"MODERADO",IF(AND(AG51=2,AH51=4),"FAVORABLE",IF(AND(AG51=2,AH51=5),"FAVORABLE",IF(AND(AG51=3,AH51=1),"BAJO",IF(AND(AG51=3,AH51=2),"MODERADO",IF(AND(AG51=3,AH51=3),"FAVORABLE",IF(AND(AG51=3,AH51=4),"FAVORABLE",IF(AND(AG51=3,AH51=5),"FAVORABLE",IF(AND(AG51=4,AH51=1),"BAJO",IF(AND(AG51=4,AH51=2),"MODERADO",IF(AND(AG51=4,AH51=3),"FAVORABLE",IF(AND(AG51=4,AH51=4),"FAVORABLE",IF(AND(AG51=4,AH51=5),"ALTO",IF(AND(AG51=5,AH51=1),"BAJO",IF(AND(AG51=5,AH51=2),"MODERADO",IF(AND(AG51=5,AH51=3),"FAVORABLE",IF(AND(AG51=5,AH51=4),"ALTO",IF(AND(AG51=5,AH51=5),"ALTO",""))))))))))))))))))))))))))</f>
        <v/>
      </c>
      <c r="AK51" s="213" t="n"/>
      <c r="AL51" s="214" t="n"/>
      <c r="AM51" s="213" t="n"/>
      <c r="AN51" s="214" t="n"/>
      <c r="AO51" s="213" t="n"/>
      <c r="AP51" s="214" t="n"/>
      <c r="AQ51" s="214" t="n"/>
      <c r="AR51" s="214" t="n"/>
      <c r="AS51" s="213" t="n"/>
      <c r="AT51" s="214" t="n"/>
    </row>
    <row r="52">
      <c r="A52" s="208">
        <f>IF(AND(AG52=1,AH52=1),1,IF(AND(AG52=1,AH52=2),2,IF(AND(AG52=1,AH52=3),3,IF(AND(AG52=1,AH52=4),4,IF(AND(AG52=1,AH52=5),5,IF(AND(AG52=2,AH52=1),6,IF(AND(AG52=2,AH52=2),7,IF(AND(AG52=2,AH52=3),8,IF(AND(AG52=2,AH52=4),9,IF(AND(AG52=2,AH52=5),10,IF(AND(AG52=3,AH52=1),11,IF(AND(AG52=3,AH52=2),12,IF(AND(AG52=3,AH52=3),13,IF(AND(AG52=3,AH52=4),14,IF(AND(AG52=3,AH52=5),15,IF(AND(AG52=4,AH52=1),16,IF(AND(AG52=4,AH52=2),17,IF(AND(AG52=4,AH52=3),18,IF(AND(AG52=4,AH52=4),19,IF(AND(AG52=4,AH52=5),20,IF(AND(AG52=5,AH52=1),21,IF(AND(AG52=5,AH52=2),22,IF(AND(AG52=5,AH52=3),23,IF(AND(AG52=5,AH52=4),24,IF(AND(AG52=5,AH52=5),25,"")))))))))))))))))))))))))</f>
        <v/>
      </c>
      <c r="B52" s="208">
        <f>IF(A52="","",(COUNTIF($A$10:A52,A52))/100)</f>
        <v/>
      </c>
      <c r="C52" s="208">
        <f>IFERROR(A52+B52,"")</f>
        <v/>
      </c>
      <c r="D52" s="597" t="n">
        <v>43</v>
      </c>
      <c r="E52" s="581" t="n"/>
      <c r="F52" s="581" t="n"/>
      <c r="G52" s="581" t="n"/>
      <c r="H52" s="597" t="n"/>
      <c r="I52" s="597" t="n"/>
      <c r="J52" s="597">
        <f>IF(OR(H52="",I52=""),"",H52*I52)</f>
        <v/>
      </c>
      <c r="K52" s="211">
        <f>IF(J52="","",IF(AND(H52=1,I52=1),"BAJO",IF(AND(H52=1,I52=2),"BAJO",IF(AND(H52=1,I52=3),"MODERADO",IF(AND(H52=1,I52=4),"FAVORABLE",IF(AND(H52=1,I52=5),"FAVORABLE",IF(AND(H52=2,I52=1),"BAJO",IF(AND(H52=2,I52=2),"BAJO",IF(AND(H52=2,I52=3),"MODERADO",IF(AND(H52=2,I52=4),"FAVORABLE",IF(AND(H52=2,I52=5),"ALTO",IF(AND(H52=3,I52=1),"BAJO",IF(AND(H52=3,I52=2),"MODERADO",IF(AND(H52=3,I52=3),"FAVORABLE",IF(AND(H52=3,I52=4),"ALTO",IF(AND(H52=3,I52=5),"ALTO",IF(AND(H52=4,I52=1),"MODERADO",IF(AND(H52=4,I52=2),"FAVORABLE",IF(AND(H52=4,I52=3),"FAVORABLE",IF(AND(H52=4,I52=4),"ALTO",IF(AND(H52=4,I52=5),"ALTO",IF(AND(H52=5,I52=1),"FAVORABLE",IF(AND(H52=5,I52=2),"FAVORABLE",IF(AND(H52=5,I52=3),"ALTO",IF(AND(H52=5,I52=4),"ALTO",IF(AND(H52=5,I52=5),"ALTO",""))))))))))))))))))))))))))</f>
        <v/>
      </c>
      <c r="L52" s="581" t="n"/>
      <c r="M52" s="581" t="n"/>
      <c r="N52" s="597" t="n"/>
      <c r="O52" s="597" t="n"/>
      <c r="P52" s="597" t="n"/>
      <c r="Q52" s="597" t="n"/>
      <c r="R52" s="597" t="n"/>
      <c r="S52" s="597" t="n"/>
      <c r="T52" s="597">
        <f>IFERROR(SUM(O52:S52),"")</f>
        <v/>
      </c>
      <c r="U52" s="597" t="n"/>
      <c r="V52" s="581" t="n"/>
      <c r="W52" s="581" t="n"/>
      <c r="X52" s="581" t="n"/>
      <c r="Y52" s="581" t="n"/>
      <c r="Z52" s="581" t="n"/>
      <c r="AA52" s="581" t="n"/>
      <c r="AB52" s="581" t="n"/>
      <c r="AC52" s="581" t="n"/>
      <c r="AD52" s="581" t="n"/>
      <c r="AE52" s="581" t="n"/>
      <c r="AF52" s="581" t="n"/>
      <c r="AG52" s="597">
        <f>IF(J52="","",IF(OR(N52="",N52="IMPACTO"),H52,IF(T52&lt;=50,H52,IF(AND(T52&lt;=75,H52&lt;5),H52+1,IF(AND(T52&lt;=75,H52=5),H52,IF(AND(T52&lt;=100,H52&lt;4),H52+2,IF(AND(T52&lt;=100,H52=4),H52+1,IF(AND(T52&lt;=100,H52=5),H52,""))))))))</f>
        <v/>
      </c>
      <c r="AH52" s="597">
        <f>IF(J52="","",IF(OR(N52="",N52="PROBABILIDAD"),I52,IF(T52&lt;=50,I52,IF(AND(T52&lt;=75,I52&lt;5),I52+1,IF(AND(T52&lt;=75,I52=5),I52,IF(AND(T52&lt;=100,I52&lt;4),I52+2,IF(AND(T52&lt;=100,I52=4),I52+1,IF(AND(T52&lt;=100,I52=5),I52,""))))))))</f>
        <v/>
      </c>
      <c r="AI52" s="597">
        <f>IF(OR(AG52="",AH52=""),"",AG52*AH52)</f>
        <v/>
      </c>
      <c r="AJ52" s="211">
        <f>IF(AI52="","",IF(AND(AG52=1,AH52=1),"BAJO",IF(AND(AG52=1,AH52=2),"MODERADO",IF(AND(AG52=1,AH52=3),"MODERADO",IF(AND(AG52=1,AH52=4),"MODERADO",IF(AND(AG52=1,AH52=5),"MODERADO",IF(AND(AG52=2,AH52=1),"BAJO",IF(AND(AG52=2,AH52=2),"MODERADO",IF(AND(AG52=2,AH52=3),"MODERADO",IF(AND(AG52=2,AH52=4),"FAVORABLE",IF(AND(AG52=2,AH52=5),"FAVORABLE",IF(AND(AG52=3,AH52=1),"BAJO",IF(AND(AG52=3,AH52=2),"MODERADO",IF(AND(AG52=3,AH52=3),"FAVORABLE",IF(AND(AG52=3,AH52=4),"FAVORABLE",IF(AND(AG52=3,AH52=5),"FAVORABLE",IF(AND(AG52=4,AH52=1),"BAJO",IF(AND(AG52=4,AH52=2),"MODERADO",IF(AND(AG52=4,AH52=3),"FAVORABLE",IF(AND(AG52=4,AH52=4),"FAVORABLE",IF(AND(AG52=4,AH52=5),"ALTO",IF(AND(AG52=5,AH52=1),"BAJO",IF(AND(AG52=5,AH52=2),"MODERADO",IF(AND(AG52=5,AH52=3),"FAVORABLE",IF(AND(AG52=5,AH52=4),"ALTO",IF(AND(AG52=5,AH52=5),"ALTO",""))))))))))))))))))))))))))</f>
        <v/>
      </c>
      <c r="AK52" s="213" t="n"/>
      <c r="AL52" s="214" t="n"/>
      <c r="AM52" s="213" t="n"/>
      <c r="AN52" s="214" t="n"/>
      <c r="AO52" s="213" t="n"/>
      <c r="AP52" s="214" t="n"/>
      <c r="AQ52" s="214" t="n"/>
      <c r="AR52" s="214" t="n"/>
      <c r="AS52" s="213" t="n"/>
      <c r="AT52" s="214" t="n"/>
    </row>
    <row r="53">
      <c r="A53" s="208">
        <f>IF(AND(AG53=1,AH53=1),1,IF(AND(AG53=1,AH53=2),2,IF(AND(AG53=1,AH53=3),3,IF(AND(AG53=1,AH53=4),4,IF(AND(AG53=1,AH53=5),5,IF(AND(AG53=2,AH53=1),6,IF(AND(AG53=2,AH53=2),7,IF(AND(AG53=2,AH53=3),8,IF(AND(AG53=2,AH53=4),9,IF(AND(AG53=2,AH53=5),10,IF(AND(AG53=3,AH53=1),11,IF(AND(AG53=3,AH53=2),12,IF(AND(AG53=3,AH53=3),13,IF(AND(AG53=3,AH53=4),14,IF(AND(AG53=3,AH53=5),15,IF(AND(AG53=4,AH53=1),16,IF(AND(AG53=4,AH53=2),17,IF(AND(AG53=4,AH53=3),18,IF(AND(AG53=4,AH53=4),19,IF(AND(AG53=4,AH53=5),20,IF(AND(AG53=5,AH53=1),21,IF(AND(AG53=5,AH53=2),22,IF(AND(AG53=5,AH53=3),23,IF(AND(AG53=5,AH53=4),24,IF(AND(AG53=5,AH53=5),25,"")))))))))))))))))))))))))</f>
        <v/>
      </c>
      <c r="B53" s="208">
        <f>IF(A53="","",(COUNTIF($A$10:A53,A53))/100)</f>
        <v/>
      </c>
      <c r="C53" s="208">
        <f>IFERROR(A53+B53,"")</f>
        <v/>
      </c>
      <c r="D53" s="597" t="n">
        <v>44</v>
      </c>
      <c r="E53" s="581" t="n"/>
      <c r="F53" s="581" t="n"/>
      <c r="G53" s="581" t="n"/>
      <c r="H53" s="597" t="n"/>
      <c r="I53" s="597" t="n"/>
      <c r="J53" s="597">
        <f>IF(OR(H53="",I53=""),"",H53*I53)</f>
        <v/>
      </c>
      <c r="K53" s="211">
        <f>IF(J53="","",IF(AND(H53=1,I53=1),"BAJO",IF(AND(H53=1,I53=2),"BAJO",IF(AND(H53=1,I53=3),"MODERADO",IF(AND(H53=1,I53=4),"FAVORABLE",IF(AND(H53=1,I53=5),"FAVORABLE",IF(AND(H53=2,I53=1),"BAJO",IF(AND(H53=2,I53=2),"BAJO",IF(AND(H53=2,I53=3),"MODERADO",IF(AND(H53=2,I53=4),"FAVORABLE",IF(AND(H53=2,I53=5),"ALTO",IF(AND(H53=3,I53=1),"BAJO",IF(AND(H53=3,I53=2),"MODERADO",IF(AND(H53=3,I53=3),"FAVORABLE",IF(AND(H53=3,I53=4),"ALTO",IF(AND(H53=3,I53=5),"ALTO",IF(AND(H53=4,I53=1),"MODERADO",IF(AND(H53=4,I53=2),"FAVORABLE",IF(AND(H53=4,I53=3),"FAVORABLE",IF(AND(H53=4,I53=4),"ALTO",IF(AND(H53=4,I53=5),"ALTO",IF(AND(H53=5,I53=1),"FAVORABLE",IF(AND(H53=5,I53=2),"FAVORABLE",IF(AND(H53=5,I53=3),"ALTO",IF(AND(H53=5,I53=4),"ALTO",IF(AND(H53=5,I53=5),"ALTO",""))))))))))))))))))))))))))</f>
        <v/>
      </c>
      <c r="L53" s="581" t="n"/>
      <c r="M53" s="581" t="n"/>
      <c r="N53" s="597" t="n"/>
      <c r="O53" s="597" t="n"/>
      <c r="P53" s="597" t="n"/>
      <c r="Q53" s="597" t="n"/>
      <c r="R53" s="597" t="n"/>
      <c r="S53" s="597" t="n"/>
      <c r="T53" s="597">
        <f>IFERROR(SUM(O53:S53),"")</f>
        <v/>
      </c>
      <c r="U53" s="597" t="n"/>
      <c r="V53" s="581" t="n"/>
      <c r="W53" s="581" t="n"/>
      <c r="X53" s="581" t="n"/>
      <c r="Y53" s="581" t="n"/>
      <c r="Z53" s="581" t="n"/>
      <c r="AA53" s="581" t="n"/>
      <c r="AB53" s="581" t="n"/>
      <c r="AC53" s="581" t="n"/>
      <c r="AD53" s="581" t="n"/>
      <c r="AE53" s="581" t="n"/>
      <c r="AF53" s="581" t="n"/>
      <c r="AG53" s="597">
        <f>IF(J53="","",IF(OR(N53="",N53="IMPACTO"),H53,IF(T53&lt;=50,H53,IF(AND(T53&lt;=75,H53&lt;5),H53+1,IF(AND(T53&lt;=75,H53=5),H53,IF(AND(T53&lt;=100,H53&lt;4),H53+2,IF(AND(T53&lt;=100,H53=4),H53+1,IF(AND(T53&lt;=100,H53=5),H53,""))))))))</f>
        <v/>
      </c>
      <c r="AH53" s="597">
        <f>IF(J53="","",IF(OR(N53="",N53="PROBABILIDAD"),I53,IF(T53&lt;=50,I53,IF(AND(T53&lt;=75,I53&lt;5),I53+1,IF(AND(T53&lt;=75,I53=5),I53,IF(AND(T53&lt;=100,I53&lt;4),I53+2,IF(AND(T53&lt;=100,I53=4),I53+1,IF(AND(T53&lt;=100,I53=5),I53,""))))))))</f>
        <v/>
      </c>
      <c r="AI53" s="597">
        <f>IF(OR(AG53="",AH53=""),"",AG53*AH53)</f>
        <v/>
      </c>
      <c r="AJ53" s="211">
        <f>IF(AI53="","",IF(AND(AG53=1,AH53=1),"BAJO",IF(AND(AG53=1,AH53=2),"MODERADO",IF(AND(AG53=1,AH53=3),"MODERADO",IF(AND(AG53=1,AH53=4),"MODERADO",IF(AND(AG53=1,AH53=5),"MODERADO",IF(AND(AG53=2,AH53=1),"BAJO",IF(AND(AG53=2,AH53=2),"MODERADO",IF(AND(AG53=2,AH53=3),"MODERADO",IF(AND(AG53=2,AH53=4),"FAVORABLE",IF(AND(AG53=2,AH53=5),"FAVORABLE",IF(AND(AG53=3,AH53=1),"BAJO",IF(AND(AG53=3,AH53=2),"MODERADO",IF(AND(AG53=3,AH53=3),"FAVORABLE",IF(AND(AG53=3,AH53=4),"FAVORABLE",IF(AND(AG53=3,AH53=5),"FAVORABLE",IF(AND(AG53=4,AH53=1),"BAJO",IF(AND(AG53=4,AH53=2),"MODERADO",IF(AND(AG53=4,AH53=3),"FAVORABLE",IF(AND(AG53=4,AH53=4),"FAVORABLE",IF(AND(AG53=4,AH53=5),"ALTO",IF(AND(AG53=5,AH53=1),"BAJO",IF(AND(AG53=5,AH53=2),"MODERADO",IF(AND(AG53=5,AH53=3),"FAVORABLE",IF(AND(AG53=5,AH53=4),"ALTO",IF(AND(AG53=5,AH53=5),"ALTO",""))))))))))))))))))))))))))</f>
        <v/>
      </c>
      <c r="AK53" s="213" t="n"/>
      <c r="AL53" s="214" t="n"/>
      <c r="AM53" s="213" t="n"/>
      <c r="AN53" s="214" t="n"/>
      <c r="AO53" s="213" t="n"/>
      <c r="AP53" s="214" t="n"/>
      <c r="AQ53" s="214" t="n"/>
      <c r="AR53" s="214" t="n"/>
      <c r="AS53" s="213" t="n"/>
      <c r="AT53" s="214" t="n"/>
    </row>
    <row r="54">
      <c r="A54" s="208">
        <f>IF(AND(AG54=1,AH54=1),1,IF(AND(AG54=1,AH54=2),2,IF(AND(AG54=1,AH54=3),3,IF(AND(AG54=1,AH54=4),4,IF(AND(AG54=1,AH54=5),5,IF(AND(AG54=2,AH54=1),6,IF(AND(AG54=2,AH54=2),7,IF(AND(AG54=2,AH54=3),8,IF(AND(AG54=2,AH54=4),9,IF(AND(AG54=2,AH54=5),10,IF(AND(AG54=3,AH54=1),11,IF(AND(AG54=3,AH54=2),12,IF(AND(AG54=3,AH54=3),13,IF(AND(AG54=3,AH54=4),14,IF(AND(AG54=3,AH54=5),15,IF(AND(AG54=4,AH54=1),16,IF(AND(AG54=4,AH54=2),17,IF(AND(AG54=4,AH54=3),18,IF(AND(AG54=4,AH54=4),19,IF(AND(AG54=4,AH54=5),20,IF(AND(AG54=5,AH54=1),21,IF(AND(AG54=5,AH54=2),22,IF(AND(AG54=5,AH54=3),23,IF(AND(AG54=5,AH54=4),24,IF(AND(AG54=5,AH54=5),25,"")))))))))))))))))))))))))</f>
        <v/>
      </c>
      <c r="B54" s="208">
        <f>IF(A54="","",(COUNTIF($A$10:A54,A54))/100)</f>
        <v/>
      </c>
      <c r="C54" s="208">
        <f>IFERROR(A54+B54,"")</f>
        <v/>
      </c>
      <c r="D54" s="597" t="n">
        <v>45</v>
      </c>
      <c r="E54" s="581" t="n"/>
      <c r="F54" s="581" t="n"/>
      <c r="G54" s="581" t="n"/>
      <c r="H54" s="597" t="n"/>
      <c r="I54" s="597" t="n"/>
      <c r="J54" s="597">
        <f>IF(OR(H54="",I54=""),"",H54*I54)</f>
        <v/>
      </c>
      <c r="K54" s="211">
        <f>IF(J54="","",IF(AND(H54=1,I54=1),"BAJO",IF(AND(H54=1,I54=2),"BAJO",IF(AND(H54=1,I54=3),"MODERADO",IF(AND(H54=1,I54=4),"FAVORABLE",IF(AND(H54=1,I54=5),"FAVORABLE",IF(AND(H54=2,I54=1),"BAJO",IF(AND(H54=2,I54=2),"BAJO",IF(AND(H54=2,I54=3),"MODERADO",IF(AND(H54=2,I54=4),"FAVORABLE",IF(AND(H54=2,I54=5),"ALTO",IF(AND(H54=3,I54=1),"BAJO",IF(AND(H54=3,I54=2),"MODERADO",IF(AND(H54=3,I54=3),"FAVORABLE",IF(AND(H54=3,I54=4),"ALTO",IF(AND(H54=3,I54=5),"ALTO",IF(AND(H54=4,I54=1),"MODERADO",IF(AND(H54=4,I54=2),"FAVORABLE",IF(AND(H54=4,I54=3),"FAVORABLE",IF(AND(H54=4,I54=4),"ALTO",IF(AND(H54=4,I54=5),"ALTO",IF(AND(H54=5,I54=1),"FAVORABLE",IF(AND(H54=5,I54=2),"FAVORABLE",IF(AND(H54=5,I54=3),"ALTO",IF(AND(H54=5,I54=4),"ALTO",IF(AND(H54=5,I54=5),"ALTO",""))))))))))))))))))))))))))</f>
        <v/>
      </c>
      <c r="L54" s="581" t="n"/>
      <c r="M54" s="581" t="n"/>
      <c r="N54" s="597" t="n"/>
      <c r="O54" s="597" t="n"/>
      <c r="P54" s="597" t="n"/>
      <c r="Q54" s="597" t="n"/>
      <c r="R54" s="597" t="n"/>
      <c r="S54" s="597" t="n"/>
      <c r="T54" s="597">
        <f>IFERROR(SUM(O54:S54),"")</f>
        <v/>
      </c>
      <c r="U54" s="597" t="n"/>
      <c r="V54" s="581" t="n"/>
      <c r="W54" s="581" t="n"/>
      <c r="X54" s="581" t="n"/>
      <c r="Y54" s="581" t="n"/>
      <c r="Z54" s="581" t="n"/>
      <c r="AA54" s="581" t="n"/>
      <c r="AB54" s="581" t="n"/>
      <c r="AC54" s="581" t="n"/>
      <c r="AD54" s="581" t="n"/>
      <c r="AE54" s="581" t="n"/>
      <c r="AF54" s="581" t="n"/>
      <c r="AG54" s="597">
        <f>IF(J54="","",IF(OR(N54="",N54="IMPACTO"),H54,IF(T54&lt;=50,H54,IF(AND(T54&lt;=75,H54&lt;5),H54+1,IF(AND(T54&lt;=75,H54=5),H54,IF(AND(T54&lt;=100,H54&lt;4),H54+2,IF(AND(T54&lt;=100,H54=4),H54+1,IF(AND(T54&lt;=100,H54=5),H54,""))))))))</f>
        <v/>
      </c>
      <c r="AH54" s="597">
        <f>IF(J54="","",IF(OR(N54="",N54="PROBABILIDAD"),I54,IF(T54&lt;=50,I54,IF(AND(T54&lt;=75,I54&lt;5),I54+1,IF(AND(T54&lt;=75,I54=5),I54,IF(AND(T54&lt;=100,I54&lt;4),I54+2,IF(AND(T54&lt;=100,I54=4),I54+1,IF(AND(T54&lt;=100,I54=5),I54,""))))))))</f>
        <v/>
      </c>
      <c r="AI54" s="597">
        <f>IF(OR(AG54="",AH54=""),"",AG54*AH54)</f>
        <v/>
      </c>
      <c r="AJ54" s="211">
        <f>IF(AI54="","",IF(AND(AG54=1,AH54=1),"BAJO",IF(AND(AG54=1,AH54=2),"MODERADO",IF(AND(AG54=1,AH54=3),"MODERADO",IF(AND(AG54=1,AH54=4),"MODERADO",IF(AND(AG54=1,AH54=5),"MODERADO",IF(AND(AG54=2,AH54=1),"BAJO",IF(AND(AG54=2,AH54=2),"MODERADO",IF(AND(AG54=2,AH54=3),"MODERADO",IF(AND(AG54=2,AH54=4),"FAVORABLE",IF(AND(AG54=2,AH54=5),"FAVORABLE",IF(AND(AG54=3,AH54=1),"BAJO",IF(AND(AG54=3,AH54=2),"MODERADO",IF(AND(AG54=3,AH54=3),"FAVORABLE",IF(AND(AG54=3,AH54=4),"FAVORABLE",IF(AND(AG54=3,AH54=5),"FAVORABLE",IF(AND(AG54=4,AH54=1),"BAJO",IF(AND(AG54=4,AH54=2),"MODERADO",IF(AND(AG54=4,AH54=3),"FAVORABLE",IF(AND(AG54=4,AH54=4),"FAVORABLE",IF(AND(AG54=4,AH54=5),"ALTO",IF(AND(AG54=5,AH54=1),"BAJO",IF(AND(AG54=5,AH54=2),"MODERADO",IF(AND(AG54=5,AH54=3),"FAVORABLE",IF(AND(AG54=5,AH54=4),"ALTO",IF(AND(AG54=5,AH54=5),"ALTO",""))))))))))))))))))))))))))</f>
        <v/>
      </c>
      <c r="AK54" s="213" t="n"/>
      <c r="AL54" s="214" t="n"/>
      <c r="AM54" s="213" t="n"/>
      <c r="AN54" s="214" t="n"/>
      <c r="AO54" s="213" t="n"/>
      <c r="AP54" s="214" t="n"/>
      <c r="AQ54" s="214" t="n"/>
      <c r="AR54" s="214" t="n"/>
      <c r="AS54" s="213" t="n"/>
      <c r="AT54" s="214" t="n"/>
    </row>
    <row r="55">
      <c r="A55" s="208">
        <f>IF(AND(AG55=1,AH55=1),1,IF(AND(AG55=1,AH55=2),2,IF(AND(AG55=1,AH55=3),3,IF(AND(AG55=1,AH55=4),4,IF(AND(AG55=1,AH55=5),5,IF(AND(AG55=2,AH55=1),6,IF(AND(AG55=2,AH55=2),7,IF(AND(AG55=2,AH55=3),8,IF(AND(AG55=2,AH55=4),9,IF(AND(AG55=2,AH55=5),10,IF(AND(AG55=3,AH55=1),11,IF(AND(AG55=3,AH55=2),12,IF(AND(AG55=3,AH55=3),13,IF(AND(AG55=3,AH55=4),14,IF(AND(AG55=3,AH55=5),15,IF(AND(AG55=4,AH55=1),16,IF(AND(AG55=4,AH55=2),17,IF(AND(AG55=4,AH55=3),18,IF(AND(AG55=4,AH55=4),19,IF(AND(AG55=4,AH55=5),20,IF(AND(AG55=5,AH55=1),21,IF(AND(AG55=5,AH55=2),22,IF(AND(AG55=5,AH55=3),23,IF(AND(AG55=5,AH55=4),24,IF(AND(AG55=5,AH55=5),25,"")))))))))))))))))))))))))</f>
        <v/>
      </c>
      <c r="B55" s="208">
        <f>IF(A55="","",(COUNTIF($A$10:A55,A55))/100)</f>
        <v/>
      </c>
      <c r="C55" s="208">
        <f>IFERROR(A55+B55,"")</f>
        <v/>
      </c>
      <c r="D55" s="597" t="n">
        <v>46</v>
      </c>
      <c r="E55" s="581" t="n"/>
      <c r="F55" s="581" t="n"/>
      <c r="G55" s="581" t="n"/>
      <c r="H55" s="597" t="n"/>
      <c r="I55" s="597" t="n"/>
      <c r="J55" s="597">
        <f>IF(OR(H55="",I55=""),"",H55*I55)</f>
        <v/>
      </c>
      <c r="K55" s="211">
        <f>IF(J55="","",IF(AND(H55=1,I55=1),"BAJO",IF(AND(H55=1,I55=2),"BAJO",IF(AND(H55=1,I55=3),"MODERADO",IF(AND(H55=1,I55=4),"FAVORABLE",IF(AND(H55=1,I55=5),"FAVORABLE",IF(AND(H55=2,I55=1),"BAJO",IF(AND(H55=2,I55=2),"BAJO",IF(AND(H55=2,I55=3),"MODERADO",IF(AND(H55=2,I55=4),"FAVORABLE",IF(AND(H55=2,I55=5),"ALTO",IF(AND(H55=3,I55=1),"BAJO",IF(AND(H55=3,I55=2),"MODERADO",IF(AND(H55=3,I55=3),"FAVORABLE",IF(AND(H55=3,I55=4),"ALTO",IF(AND(H55=3,I55=5),"ALTO",IF(AND(H55=4,I55=1),"MODERADO",IF(AND(H55=4,I55=2),"FAVORABLE",IF(AND(H55=4,I55=3),"FAVORABLE",IF(AND(H55=4,I55=4),"ALTO",IF(AND(H55=4,I55=5),"ALTO",IF(AND(H55=5,I55=1),"FAVORABLE",IF(AND(H55=5,I55=2),"FAVORABLE",IF(AND(H55=5,I55=3),"ALTO",IF(AND(H55=5,I55=4),"ALTO",IF(AND(H55=5,I55=5),"ALTO",""))))))))))))))))))))))))))</f>
        <v/>
      </c>
      <c r="L55" s="581" t="n"/>
      <c r="M55" s="581" t="n"/>
      <c r="N55" s="597" t="n"/>
      <c r="O55" s="597" t="n"/>
      <c r="P55" s="597" t="n"/>
      <c r="Q55" s="597" t="n"/>
      <c r="R55" s="597" t="n"/>
      <c r="S55" s="597" t="n"/>
      <c r="T55" s="597">
        <f>IFERROR(SUM(O55:S55),"")</f>
        <v/>
      </c>
      <c r="U55" s="597" t="n"/>
      <c r="V55" s="581" t="n"/>
      <c r="W55" s="581" t="n"/>
      <c r="X55" s="581" t="n"/>
      <c r="Y55" s="581" t="n"/>
      <c r="Z55" s="581" t="n"/>
      <c r="AA55" s="581" t="n"/>
      <c r="AB55" s="581" t="n"/>
      <c r="AC55" s="581" t="n"/>
      <c r="AD55" s="581" t="n"/>
      <c r="AE55" s="581" t="n"/>
      <c r="AF55" s="581" t="n"/>
      <c r="AG55" s="597">
        <f>IF(J55="","",IF(OR(N55="",N55="IMPACTO"),H55,IF(T55&lt;=50,H55,IF(AND(T55&lt;=75,H55&lt;5),H55+1,IF(AND(T55&lt;=75,H55=5),H55,IF(AND(T55&lt;=100,H55&lt;4),H55+2,IF(AND(T55&lt;=100,H55=4),H55+1,IF(AND(T55&lt;=100,H55=5),H55,""))))))))</f>
        <v/>
      </c>
      <c r="AH55" s="597">
        <f>IF(J55="","",IF(OR(N55="",N55="PROBABILIDAD"),I55,IF(T55&lt;=50,I55,IF(AND(T55&lt;=75,I55&lt;5),I55+1,IF(AND(T55&lt;=75,I55=5),I55,IF(AND(T55&lt;=100,I55&lt;4),I55+2,IF(AND(T55&lt;=100,I55=4),I55+1,IF(AND(T55&lt;=100,I55=5),I55,""))))))))</f>
        <v/>
      </c>
      <c r="AI55" s="597">
        <f>IF(OR(AG55="",AH55=""),"",AG55*AH55)</f>
        <v/>
      </c>
      <c r="AJ55" s="211">
        <f>IF(AI55="","",IF(AND(AG55=1,AH55=1),"BAJO",IF(AND(AG55=1,AH55=2),"MODERADO",IF(AND(AG55=1,AH55=3),"MODERADO",IF(AND(AG55=1,AH55=4),"MODERADO",IF(AND(AG55=1,AH55=5),"MODERADO",IF(AND(AG55=2,AH55=1),"BAJO",IF(AND(AG55=2,AH55=2),"MODERADO",IF(AND(AG55=2,AH55=3),"MODERADO",IF(AND(AG55=2,AH55=4),"FAVORABLE",IF(AND(AG55=2,AH55=5),"FAVORABLE",IF(AND(AG55=3,AH55=1),"BAJO",IF(AND(AG55=3,AH55=2),"MODERADO",IF(AND(AG55=3,AH55=3),"FAVORABLE",IF(AND(AG55=3,AH55=4),"FAVORABLE",IF(AND(AG55=3,AH55=5),"FAVORABLE",IF(AND(AG55=4,AH55=1),"BAJO",IF(AND(AG55=4,AH55=2),"MODERADO",IF(AND(AG55=4,AH55=3),"FAVORABLE",IF(AND(AG55=4,AH55=4),"FAVORABLE",IF(AND(AG55=4,AH55=5),"ALTO",IF(AND(AG55=5,AH55=1),"BAJO",IF(AND(AG55=5,AH55=2),"MODERADO",IF(AND(AG55=5,AH55=3),"FAVORABLE",IF(AND(AG55=5,AH55=4),"ALTO",IF(AND(AG55=5,AH55=5),"ALTO",""))))))))))))))))))))))))))</f>
        <v/>
      </c>
      <c r="AK55" s="213" t="n"/>
      <c r="AL55" s="214" t="n"/>
      <c r="AM55" s="213" t="n"/>
      <c r="AN55" s="214" t="n"/>
      <c r="AO55" s="213" t="n"/>
      <c r="AP55" s="214" t="n"/>
      <c r="AQ55" s="214" t="n"/>
      <c r="AR55" s="214" t="n"/>
      <c r="AS55" s="213" t="n"/>
      <c r="AT55" s="214" t="n"/>
    </row>
    <row r="56">
      <c r="A56" s="208">
        <f>IF(AND(AG56=1,AH56=1),1,IF(AND(AG56=1,AH56=2),2,IF(AND(AG56=1,AH56=3),3,IF(AND(AG56=1,AH56=4),4,IF(AND(AG56=1,AH56=5),5,IF(AND(AG56=2,AH56=1),6,IF(AND(AG56=2,AH56=2),7,IF(AND(AG56=2,AH56=3),8,IF(AND(AG56=2,AH56=4),9,IF(AND(AG56=2,AH56=5),10,IF(AND(AG56=3,AH56=1),11,IF(AND(AG56=3,AH56=2),12,IF(AND(AG56=3,AH56=3),13,IF(AND(AG56=3,AH56=4),14,IF(AND(AG56=3,AH56=5),15,IF(AND(AG56=4,AH56=1),16,IF(AND(AG56=4,AH56=2),17,IF(AND(AG56=4,AH56=3),18,IF(AND(AG56=4,AH56=4),19,IF(AND(AG56=4,AH56=5),20,IF(AND(AG56=5,AH56=1),21,IF(AND(AG56=5,AH56=2),22,IF(AND(AG56=5,AH56=3),23,IF(AND(AG56=5,AH56=4),24,IF(AND(AG56=5,AH56=5),25,"")))))))))))))))))))))))))</f>
        <v/>
      </c>
      <c r="B56" s="208">
        <f>IF(A56="","",(COUNTIF($A$10:A56,A56))/100)</f>
        <v/>
      </c>
      <c r="C56" s="208">
        <f>IFERROR(A56+B56,"")</f>
        <v/>
      </c>
      <c r="D56" s="597" t="n">
        <v>47</v>
      </c>
      <c r="E56" s="581" t="n"/>
      <c r="F56" s="581" t="n"/>
      <c r="G56" s="581" t="n"/>
      <c r="H56" s="597" t="n"/>
      <c r="I56" s="597" t="n"/>
      <c r="J56" s="597">
        <f>IF(OR(H56="",I56=""),"",H56*I56)</f>
        <v/>
      </c>
      <c r="K56" s="211">
        <f>IF(J56="","",IF(AND(H56=1,I56=1),"BAJO",IF(AND(H56=1,I56=2),"BAJO",IF(AND(H56=1,I56=3),"MODERADO",IF(AND(H56=1,I56=4),"FAVORABLE",IF(AND(H56=1,I56=5),"FAVORABLE",IF(AND(H56=2,I56=1),"BAJO",IF(AND(H56=2,I56=2),"BAJO",IF(AND(H56=2,I56=3),"MODERADO",IF(AND(H56=2,I56=4),"FAVORABLE",IF(AND(H56=2,I56=5),"ALTO",IF(AND(H56=3,I56=1),"BAJO",IF(AND(H56=3,I56=2),"MODERADO",IF(AND(H56=3,I56=3),"FAVORABLE",IF(AND(H56=3,I56=4),"ALTO",IF(AND(H56=3,I56=5),"ALTO",IF(AND(H56=4,I56=1),"MODERADO",IF(AND(H56=4,I56=2),"FAVORABLE",IF(AND(H56=4,I56=3),"FAVORABLE",IF(AND(H56=4,I56=4),"ALTO",IF(AND(H56=4,I56=5),"ALTO",IF(AND(H56=5,I56=1),"FAVORABLE",IF(AND(H56=5,I56=2),"FAVORABLE",IF(AND(H56=5,I56=3),"ALTO",IF(AND(H56=5,I56=4),"ALTO",IF(AND(H56=5,I56=5),"ALTO",""))))))))))))))))))))))))))</f>
        <v/>
      </c>
      <c r="L56" s="581" t="n"/>
      <c r="M56" s="581" t="n"/>
      <c r="N56" s="597" t="n"/>
      <c r="O56" s="597" t="n"/>
      <c r="P56" s="597" t="n"/>
      <c r="Q56" s="597" t="n"/>
      <c r="R56" s="597" t="n"/>
      <c r="S56" s="597" t="n"/>
      <c r="T56" s="597">
        <f>IFERROR(SUM(O56:S56),"")</f>
        <v/>
      </c>
      <c r="U56" s="597" t="n"/>
      <c r="V56" s="581" t="n"/>
      <c r="W56" s="581" t="n"/>
      <c r="X56" s="581" t="n"/>
      <c r="Y56" s="581" t="n"/>
      <c r="Z56" s="581" t="n"/>
      <c r="AA56" s="581" t="n"/>
      <c r="AB56" s="581" t="n"/>
      <c r="AC56" s="581" t="n"/>
      <c r="AD56" s="581" t="n"/>
      <c r="AE56" s="581" t="n"/>
      <c r="AF56" s="581" t="n"/>
      <c r="AG56" s="597">
        <f>IF(J56="","",IF(OR(N56="",N56="IMPACTO"),H56,IF(T56&lt;=50,H56,IF(AND(T56&lt;=75,H56&lt;5),H56+1,IF(AND(T56&lt;=75,H56=5),H56,IF(AND(T56&lt;=100,H56&lt;4),H56+2,IF(AND(T56&lt;=100,H56=4),H56+1,IF(AND(T56&lt;=100,H56=5),H56,""))))))))</f>
        <v/>
      </c>
      <c r="AH56" s="597">
        <f>IF(J56="","",IF(OR(N56="",N56="PROBABILIDAD"),I56,IF(T56&lt;=50,I56,IF(AND(T56&lt;=75,I56&lt;5),I56+1,IF(AND(T56&lt;=75,I56=5),I56,IF(AND(T56&lt;=100,I56&lt;4),I56+2,IF(AND(T56&lt;=100,I56=4),I56+1,IF(AND(T56&lt;=100,I56=5),I56,""))))))))</f>
        <v/>
      </c>
      <c r="AI56" s="597">
        <f>IF(OR(AG56="",AH56=""),"",AG56*AH56)</f>
        <v/>
      </c>
      <c r="AJ56" s="211">
        <f>IF(AI56="","",IF(AND(AG56=1,AH56=1),"BAJO",IF(AND(AG56=1,AH56=2),"MODERADO",IF(AND(AG56=1,AH56=3),"MODERADO",IF(AND(AG56=1,AH56=4),"MODERADO",IF(AND(AG56=1,AH56=5),"MODERADO",IF(AND(AG56=2,AH56=1),"BAJO",IF(AND(AG56=2,AH56=2),"MODERADO",IF(AND(AG56=2,AH56=3),"MODERADO",IF(AND(AG56=2,AH56=4),"FAVORABLE",IF(AND(AG56=2,AH56=5),"FAVORABLE",IF(AND(AG56=3,AH56=1),"BAJO",IF(AND(AG56=3,AH56=2),"MODERADO",IF(AND(AG56=3,AH56=3),"FAVORABLE",IF(AND(AG56=3,AH56=4),"FAVORABLE",IF(AND(AG56=3,AH56=5),"FAVORABLE",IF(AND(AG56=4,AH56=1),"BAJO",IF(AND(AG56=4,AH56=2),"MODERADO",IF(AND(AG56=4,AH56=3),"FAVORABLE",IF(AND(AG56=4,AH56=4),"FAVORABLE",IF(AND(AG56=4,AH56=5),"ALTO",IF(AND(AG56=5,AH56=1),"BAJO",IF(AND(AG56=5,AH56=2),"MODERADO",IF(AND(AG56=5,AH56=3),"FAVORABLE",IF(AND(AG56=5,AH56=4),"ALTO",IF(AND(AG56=5,AH56=5),"ALTO",""))))))))))))))))))))))))))</f>
        <v/>
      </c>
      <c r="AK56" s="213" t="n"/>
      <c r="AL56" s="214" t="n"/>
      <c r="AM56" s="213" t="n"/>
      <c r="AN56" s="214" t="n"/>
      <c r="AO56" s="213" t="n"/>
      <c r="AP56" s="214" t="n"/>
      <c r="AQ56" s="214" t="n"/>
      <c r="AR56" s="214" t="n"/>
      <c r="AS56" s="213" t="n"/>
      <c r="AT56" s="214" t="n"/>
    </row>
    <row r="57">
      <c r="A57" s="208">
        <f>IF(AND(AG57=1,AH57=1),1,IF(AND(AG57=1,AH57=2),2,IF(AND(AG57=1,AH57=3),3,IF(AND(AG57=1,AH57=4),4,IF(AND(AG57=1,AH57=5),5,IF(AND(AG57=2,AH57=1),6,IF(AND(AG57=2,AH57=2),7,IF(AND(AG57=2,AH57=3),8,IF(AND(AG57=2,AH57=4),9,IF(AND(AG57=2,AH57=5),10,IF(AND(AG57=3,AH57=1),11,IF(AND(AG57=3,AH57=2),12,IF(AND(AG57=3,AH57=3),13,IF(AND(AG57=3,AH57=4),14,IF(AND(AG57=3,AH57=5),15,IF(AND(AG57=4,AH57=1),16,IF(AND(AG57=4,AH57=2),17,IF(AND(AG57=4,AH57=3),18,IF(AND(AG57=4,AH57=4),19,IF(AND(AG57=4,AH57=5),20,IF(AND(AG57=5,AH57=1),21,IF(AND(AG57=5,AH57=2),22,IF(AND(AG57=5,AH57=3),23,IF(AND(AG57=5,AH57=4),24,IF(AND(AG57=5,AH57=5),25,"")))))))))))))))))))))))))</f>
        <v/>
      </c>
      <c r="B57" s="208">
        <f>IF(A57="","",(COUNTIF($A$10:A57,A57))/100)</f>
        <v/>
      </c>
      <c r="C57" s="208">
        <f>IFERROR(A57+B57,"")</f>
        <v/>
      </c>
      <c r="D57" s="597" t="n">
        <v>48</v>
      </c>
      <c r="E57" s="581" t="n"/>
      <c r="F57" s="581" t="n"/>
      <c r="G57" s="581" t="n"/>
      <c r="H57" s="597" t="n"/>
      <c r="I57" s="597" t="n"/>
      <c r="J57" s="597">
        <f>IF(OR(H57="",I57=""),"",H57*I57)</f>
        <v/>
      </c>
      <c r="K57" s="211">
        <f>IF(J57="","",IF(AND(H57=1,I57=1),"BAJO",IF(AND(H57=1,I57=2),"BAJO",IF(AND(H57=1,I57=3),"MODERADO",IF(AND(H57=1,I57=4),"FAVORABLE",IF(AND(H57=1,I57=5),"FAVORABLE",IF(AND(H57=2,I57=1),"BAJO",IF(AND(H57=2,I57=2),"BAJO",IF(AND(H57=2,I57=3),"MODERADO",IF(AND(H57=2,I57=4),"FAVORABLE",IF(AND(H57=2,I57=5),"ALTO",IF(AND(H57=3,I57=1),"BAJO",IF(AND(H57=3,I57=2),"MODERADO",IF(AND(H57=3,I57=3),"FAVORABLE",IF(AND(H57=3,I57=4),"ALTO",IF(AND(H57=3,I57=5),"ALTO",IF(AND(H57=4,I57=1),"MODERADO",IF(AND(H57=4,I57=2),"FAVORABLE",IF(AND(H57=4,I57=3),"FAVORABLE",IF(AND(H57=4,I57=4),"ALTO",IF(AND(H57=4,I57=5),"ALTO",IF(AND(H57=5,I57=1),"FAVORABLE",IF(AND(H57=5,I57=2),"FAVORABLE",IF(AND(H57=5,I57=3),"ALTO",IF(AND(H57=5,I57=4),"ALTO",IF(AND(H57=5,I57=5),"ALTO",""))))))))))))))))))))))))))</f>
        <v/>
      </c>
      <c r="L57" s="581" t="n"/>
      <c r="M57" s="581" t="n"/>
      <c r="N57" s="597" t="n"/>
      <c r="O57" s="597" t="n"/>
      <c r="P57" s="597" t="n"/>
      <c r="Q57" s="597" t="n"/>
      <c r="R57" s="597" t="n"/>
      <c r="S57" s="597" t="n"/>
      <c r="T57" s="597">
        <f>IFERROR(SUM(O57:S57),"")</f>
        <v/>
      </c>
      <c r="U57" s="597" t="n"/>
      <c r="V57" s="581" t="n"/>
      <c r="W57" s="581" t="n"/>
      <c r="X57" s="581" t="n"/>
      <c r="Y57" s="581" t="n"/>
      <c r="Z57" s="581" t="n"/>
      <c r="AA57" s="581" t="n"/>
      <c r="AB57" s="581" t="n"/>
      <c r="AC57" s="581" t="n"/>
      <c r="AD57" s="581" t="n"/>
      <c r="AE57" s="581" t="n"/>
      <c r="AF57" s="581" t="n"/>
      <c r="AG57" s="597">
        <f>IF(J57="","",IF(OR(N57="",N57="IMPACTO"),H57,IF(T57&lt;=50,H57,IF(AND(T57&lt;=75,H57&lt;5),H57+1,IF(AND(T57&lt;=75,H57=5),H57,IF(AND(T57&lt;=100,H57&lt;4),H57+2,IF(AND(T57&lt;=100,H57=4),H57+1,IF(AND(T57&lt;=100,H57=5),H57,""))))))))</f>
        <v/>
      </c>
      <c r="AH57" s="597">
        <f>IF(J57="","",IF(OR(N57="",N57="PROBABILIDAD"),I57,IF(T57&lt;=50,I57,IF(AND(T57&lt;=75,I57&lt;5),I57+1,IF(AND(T57&lt;=75,I57=5),I57,IF(AND(T57&lt;=100,I57&lt;4),I57+2,IF(AND(T57&lt;=100,I57=4),I57+1,IF(AND(T57&lt;=100,I57=5),I57,""))))))))</f>
        <v/>
      </c>
      <c r="AI57" s="597">
        <f>IF(OR(AG57="",AH57=""),"",AG57*AH57)</f>
        <v/>
      </c>
      <c r="AJ57" s="211">
        <f>IF(AI57="","",IF(AND(AG57=1,AH57=1),"BAJO",IF(AND(AG57=1,AH57=2),"MODERADO",IF(AND(AG57=1,AH57=3),"MODERADO",IF(AND(AG57=1,AH57=4),"MODERADO",IF(AND(AG57=1,AH57=5),"MODERADO",IF(AND(AG57=2,AH57=1),"BAJO",IF(AND(AG57=2,AH57=2),"MODERADO",IF(AND(AG57=2,AH57=3),"MODERADO",IF(AND(AG57=2,AH57=4),"FAVORABLE",IF(AND(AG57=2,AH57=5),"FAVORABLE",IF(AND(AG57=3,AH57=1),"BAJO",IF(AND(AG57=3,AH57=2),"MODERADO",IF(AND(AG57=3,AH57=3),"FAVORABLE",IF(AND(AG57=3,AH57=4),"FAVORABLE",IF(AND(AG57=3,AH57=5),"FAVORABLE",IF(AND(AG57=4,AH57=1),"BAJO",IF(AND(AG57=4,AH57=2),"MODERADO",IF(AND(AG57=4,AH57=3),"FAVORABLE",IF(AND(AG57=4,AH57=4),"FAVORABLE",IF(AND(AG57=4,AH57=5),"ALTO",IF(AND(AG57=5,AH57=1),"BAJO",IF(AND(AG57=5,AH57=2),"MODERADO",IF(AND(AG57=5,AH57=3),"FAVORABLE",IF(AND(AG57=5,AH57=4),"ALTO",IF(AND(AG57=5,AH57=5),"ALTO",""))))))))))))))))))))))))))</f>
        <v/>
      </c>
      <c r="AK57" s="213" t="n"/>
      <c r="AL57" s="214" t="n"/>
      <c r="AM57" s="213" t="n"/>
      <c r="AN57" s="214" t="n"/>
      <c r="AO57" s="213" t="n"/>
      <c r="AP57" s="214" t="n"/>
      <c r="AQ57" s="214" t="n"/>
      <c r="AR57" s="214" t="n"/>
      <c r="AS57" s="213" t="n"/>
      <c r="AT57" s="214" t="n"/>
    </row>
    <row r="58">
      <c r="A58" s="208">
        <f>IF(AND(AG58=1,AH58=1),1,IF(AND(AG58=1,AH58=2),2,IF(AND(AG58=1,AH58=3),3,IF(AND(AG58=1,AH58=4),4,IF(AND(AG58=1,AH58=5),5,IF(AND(AG58=2,AH58=1),6,IF(AND(AG58=2,AH58=2),7,IF(AND(AG58=2,AH58=3),8,IF(AND(AG58=2,AH58=4),9,IF(AND(AG58=2,AH58=5),10,IF(AND(AG58=3,AH58=1),11,IF(AND(AG58=3,AH58=2),12,IF(AND(AG58=3,AH58=3),13,IF(AND(AG58=3,AH58=4),14,IF(AND(AG58=3,AH58=5),15,IF(AND(AG58=4,AH58=1),16,IF(AND(AG58=4,AH58=2),17,IF(AND(AG58=4,AH58=3),18,IF(AND(AG58=4,AH58=4),19,IF(AND(AG58=4,AH58=5),20,IF(AND(AG58=5,AH58=1),21,IF(AND(AG58=5,AH58=2),22,IF(AND(AG58=5,AH58=3),23,IF(AND(AG58=5,AH58=4),24,IF(AND(AG58=5,AH58=5),25,"")))))))))))))))))))))))))</f>
        <v/>
      </c>
      <c r="B58" s="208">
        <f>IF(A58="","",(COUNTIF($A$10:A58,A58))/100)</f>
        <v/>
      </c>
      <c r="C58" s="208">
        <f>IFERROR(A58+B58,"")</f>
        <v/>
      </c>
      <c r="D58" s="597" t="n">
        <v>49</v>
      </c>
      <c r="E58" s="581" t="n"/>
      <c r="F58" s="581" t="n"/>
      <c r="G58" s="581" t="n"/>
      <c r="H58" s="597" t="n"/>
      <c r="I58" s="597" t="n"/>
      <c r="J58" s="597">
        <f>IF(OR(H58="",I58=""),"",H58*I58)</f>
        <v/>
      </c>
      <c r="K58" s="211">
        <f>IF(J58="","",IF(AND(H58=1,I58=1),"BAJO",IF(AND(H58=1,I58=2),"BAJO",IF(AND(H58=1,I58=3),"MODERADO",IF(AND(H58=1,I58=4),"FAVORABLE",IF(AND(H58=1,I58=5),"FAVORABLE",IF(AND(H58=2,I58=1),"BAJO",IF(AND(H58=2,I58=2),"BAJO",IF(AND(H58=2,I58=3),"MODERADO",IF(AND(H58=2,I58=4),"FAVORABLE",IF(AND(H58=2,I58=5),"ALTO",IF(AND(H58=3,I58=1),"BAJO",IF(AND(H58=3,I58=2),"MODERADO",IF(AND(H58=3,I58=3),"FAVORABLE",IF(AND(H58=3,I58=4),"ALTO",IF(AND(H58=3,I58=5),"ALTO",IF(AND(H58=4,I58=1),"MODERADO",IF(AND(H58=4,I58=2),"FAVORABLE",IF(AND(H58=4,I58=3),"FAVORABLE",IF(AND(H58=4,I58=4),"ALTO",IF(AND(H58=4,I58=5),"ALTO",IF(AND(H58=5,I58=1),"FAVORABLE",IF(AND(H58=5,I58=2),"FAVORABLE",IF(AND(H58=5,I58=3),"ALTO",IF(AND(H58=5,I58=4),"ALTO",IF(AND(H58=5,I58=5),"ALTO",""))))))))))))))))))))))))))</f>
        <v/>
      </c>
      <c r="L58" s="581" t="n"/>
      <c r="M58" s="581" t="n"/>
      <c r="N58" s="597" t="n"/>
      <c r="O58" s="597" t="n"/>
      <c r="P58" s="597" t="n"/>
      <c r="Q58" s="597" t="n"/>
      <c r="R58" s="597" t="n"/>
      <c r="S58" s="597" t="n"/>
      <c r="T58" s="597">
        <f>IFERROR(SUM(O58:S58),"")</f>
        <v/>
      </c>
      <c r="U58" s="597" t="n"/>
      <c r="V58" s="581" t="n"/>
      <c r="W58" s="581" t="n"/>
      <c r="X58" s="581" t="n"/>
      <c r="Y58" s="581" t="n"/>
      <c r="Z58" s="581" t="n"/>
      <c r="AA58" s="581" t="n"/>
      <c r="AB58" s="581" t="n"/>
      <c r="AC58" s="581" t="n"/>
      <c r="AD58" s="581" t="n"/>
      <c r="AE58" s="581" t="n"/>
      <c r="AF58" s="581" t="n"/>
      <c r="AG58" s="597">
        <f>IF(J58="","",IF(OR(N58="",N58="IMPACTO"),H58,IF(T58&lt;=50,H58,IF(AND(T58&lt;=75,H58&lt;5),H58+1,IF(AND(T58&lt;=75,H58=5),H58,IF(AND(T58&lt;=100,H58&lt;4),H58+2,IF(AND(T58&lt;=100,H58=4),H58+1,IF(AND(T58&lt;=100,H58=5),H58,""))))))))</f>
        <v/>
      </c>
      <c r="AH58" s="597">
        <f>IF(J58="","",IF(OR(N58="",N58="PROBABILIDAD"),I58,IF(T58&lt;=50,I58,IF(AND(T58&lt;=75,I58&lt;5),I58+1,IF(AND(T58&lt;=75,I58=5),I58,IF(AND(T58&lt;=100,I58&lt;4),I58+2,IF(AND(T58&lt;=100,I58=4),I58+1,IF(AND(T58&lt;=100,I58=5),I58,""))))))))</f>
        <v/>
      </c>
      <c r="AI58" s="597">
        <f>IF(OR(AG58="",AH58=""),"",AG58*AH58)</f>
        <v/>
      </c>
      <c r="AJ58" s="211">
        <f>IF(AI58="","",IF(AND(AG58=1,AH58=1),"BAJO",IF(AND(AG58=1,AH58=2),"MODERADO",IF(AND(AG58=1,AH58=3),"MODERADO",IF(AND(AG58=1,AH58=4),"MODERADO",IF(AND(AG58=1,AH58=5),"MODERADO",IF(AND(AG58=2,AH58=1),"BAJO",IF(AND(AG58=2,AH58=2),"MODERADO",IF(AND(AG58=2,AH58=3),"MODERADO",IF(AND(AG58=2,AH58=4),"FAVORABLE",IF(AND(AG58=2,AH58=5),"FAVORABLE",IF(AND(AG58=3,AH58=1),"BAJO",IF(AND(AG58=3,AH58=2),"MODERADO",IF(AND(AG58=3,AH58=3),"FAVORABLE",IF(AND(AG58=3,AH58=4),"FAVORABLE",IF(AND(AG58=3,AH58=5),"FAVORABLE",IF(AND(AG58=4,AH58=1),"BAJO",IF(AND(AG58=4,AH58=2),"MODERADO",IF(AND(AG58=4,AH58=3),"FAVORABLE",IF(AND(AG58=4,AH58=4),"FAVORABLE",IF(AND(AG58=4,AH58=5),"ALTO",IF(AND(AG58=5,AH58=1),"BAJO",IF(AND(AG58=5,AH58=2),"MODERADO",IF(AND(AG58=5,AH58=3),"FAVORABLE",IF(AND(AG58=5,AH58=4),"ALTO",IF(AND(AG58=5,AH58=5),"ALTO",""))))))))))))))))))))))))))</f>
        <v/>
      </c>
      <c r="AK58" s="213" t="n"/>
      <c r="AL58" s="214" t="n"/>
      <c r="AM58" s="213" t="n"/>
      <c r="AN58" s="214" t="n"/>
      <c r="AO58" s="213" t="n"/>
      <c r="AP58" s="214" t="n"/>
      <c r="AQ58" s="214" t="n"/>
      <c r="AR58" s="214" t="n"/>
      <c r="AS58" s="213" t="n"/>
      <c r="AT58" s="214" t="n"/>
    </row>
    <row r="59">
      <c r="A59" s="208">
        <f>IF(AND(AG59=1,AH59=1),1,IF(AND(AG59=1,AH59=2),2,IF(AND(AG59=1,AH59=3),3,IF(AND(AG59=1,AH59=4),4,IF(AND(AG59=1,AH59=5),5,IF(AND(AG59=2,AH59=1),6,IF(AND(AG59=2,AH59=2),7,IF(AND(AG59=2,AH59=3),8,IF(AND(AG59=2,AH59=4),9,IF(AND(AG59=2,AH59=5),10,IF(AND(AG59=3,AH59=1),11,IF(AND(AG59=3,AH59=2),12,IF(AND(AG59=3,AH59=3),13,IF(AND(AG59=3,AH59=4),14,IF(AND(AG59=3,AH59=5),15,IF(AND(AG59=4,AH59=1),16,IF(AND(AG59=4,AH59=2),17,IF(AND(AG59=4,AH59=3),18,IF(AND(AG59=4,AH59=4),19,IF(AND(AG59=4,AH59=5),20,IF(AND(AG59=5,AH59=1),21,IF(AND(AG59=5,AH59=2),22,IF(AND(AG59=5,AH59=3),23,IF(AND(AG59=5,AH59=4),24,IF(AND(AG59=5,AH59=5),25,"")))))))))))))))))))))))))</f>
        <v/>
      </c>
      <c r="B59" s="208">
        <f>IF(A59="","",(COUNTIF($A$10:A59,A59))/100)</f>
        <v/>
      </c>
      <c r="C59" s="208">
        <f>IFERROR(A59+B59,"")</f>
        <v/>
      </c>
      <c r="D59" s="597" t="n">
        <v>50</v>
      </c>
      <c r="E59" s="581" t="n"/>
      <c r="F59" s="581" t="n"/>
      <c r="G59" s="581" t="n"/>
      <c r="H59" s="597" t="n"/>
      <c r="I59" s="597" t="n"/>
      <c r="J59" s="597">
        <f>IF(OR(H59="",I59=""),"",H59*I59)</f>
        <v/>
      </c>
      <c r="K59" s="211">
        <f>IF(J59="","",IF(AND(H59=1,I59=1),"BAJO",IF(AND(H59=1,I59=2),"BAJO",IF(AND(H59=1,I59=3),"MODERADO",IF(AND(H59=1,I59=4),"FAVORABLE",IF(AND(H59=1,I59=5),"FAVORABLE",IF(AND(H59=2,I59=1),"BAJO",IF(AND(H59=2,I59=2),"BAJO",IF(AND(H59=2,I59=3),"MODERADO",IF(AND(H59=2,I59=4),"FAVORABLE",IF(AND(H59=2,I59=5),"ALTO",IF(AND(H59=3,I59=1),"BAJO",IF(AND(H59=3,I59=2),"MODERADO",IF(AND(H59=3,I59=3),"FAVORABLE",IF(AND(H59=3,I59=4),"ALTO",IF(AND(H59=3,I59=5),"ALTO",IF(AND(H59=4,I59=1),"MODERADO",IF(AND(H59=4,I59=2),"FAVORABLE",IF(AND(H59=4,I59=3),"FAVORABLE",IF(AND(H59=4,I59=4),"ALTO",IF(AND(H59=4,I59=5),"ALTO",IF(AND(H59=5,I59=1),"FAVORABLE",IF(AND(H59=5,I59=2),"FAVORABLE",IF(AND(H59=5,I59=3),"ALTO",IF(AND(H59=5,I59=4),"ALTO",IF(AND(H59=5,I59=5),"ALTO",""))))))))))))))))))))))))))</f>
        <v/>
      </c>
      <c r="L59" s="581" t="n"/>
      <c r="M59" s="581" t="n"/>
      <c r="N59" s="597" t="n"/>
      <c r="O59" s="597" t="n"/>
      <c r="P59" s="597" t="n"/>
      <c r="Q59" s="597" t="n"/>
      <c r="R59" s="597" t="n"/>
      <c r="S59" s="597" t="n"/>
      <c r="T59" s="597">
        <f>IFERROR(SUM(O59:S59),"")</f>
        <v/>
      </c>
      <c r="U59" s="597" t="n"/>
      <c r="V59" s="581" t="n"/>
      <c r="W59" s="581" t="n"/>
      <c r="X59" s="581" t="n"/>
      <c r="Y59" s="581" t="n"/>
      <c r="Z59" s="581" t="n"/>
      <c r="AA59" s="581" t="n"/>
      <c r="AB59" s="581" t="n"/>
      <c r="AC59" s="581" t="n"/>
      <c r="AD59" s="581" t="n"/>
      <c r="AE59" s="581" t="n"/>
      <c r="AF59" s="581" t="n"/>
      <c r="AG59" s="597">
        <f>IF(J59="","",IF(OR(N59="",N59="IMPACTO"),H59,IF(T59&lt;=50,H59,IF(AND(T59&lt;=75,H59&lt;5),H59+1,IF(AND(T59&lt;=75,H59=5),H59,IF(AND(T59&lt;=100,H59&lt;4),H59+2,IF(AND(T59&lt;=100,H59=4),H59+1,IF(AND(T59&lt;=100,H59=5),H59,""))))))))</f>
        <v/>
      </c>
      <c r="AH59" s="597">
        <f>IF(J59="","",IF(OR(N59="",N59="PROBABILIDAD"),I59,IF(T59&lt;=50,I59,IF(AND(T59&lt;=75,I59&lt;5),I59+1,IF(AND(T59&lt;=75,I59=5),I59,IF(AND(T59&lt;=100,I59&lt;4),I59+2,IF(AND(T59&lt;=100,I59=4),I59+1,IF(AND(T59&lt;=100,I59=5),I59,""))))))))</f>
        <v/>
      </c>
      <c r="AI59" s="597">
        <f>IF(OR(AG59="",AH59=""),"",AG59*AH59)</f>
        <v/>
      </c>
      <c r="AJ59" s="211">
        <f>IF(AI59="","",IF(AND(AG59=1,AH59=1),"BAJO",IF(AND(AG59=1,AH59=2),"MODERADO",IF(AND(AG59=1,AH59=3),"MODERADO",IF(AND(AG59=1,AH59=4),"MODERADO",IF(AND(AG59=1,AH59=5),"MODERADO",IF(AND(AG59=2,AH59=1),"BAJO",IF(AND(AG59=2,AH59=2),"MODERADO",IF(AND(AG59=2,AH59=3),"MODERADO",IF(AND(AG59=2,AH59=4),"FAVORABLE",IF(AND(AG59=2,AH59=5),"FAVORABLE",IF(AND(AG59=3,AH59=1),"BAJO",IF(AND(AG59=3,AH59=2),"MODERADO",IF(AND(AG59=3,AH59=3),"FAVORABLE",IF(AND(AG59=3,AH59=4),"FAVORABLE",IF(AND(AG59=3,AH59=5),"FAVORABLE",IF(AND(AG59=4,AH59=1),"BAJO",IF(AND(AG59=4,AH59=2),"MODERADO",IF(AND(AG59=4,AH59=3),"FAVORABLE",IF(AND(AG59=4,AH59=4),"FAVORABLE",IF(AND(AG59=4,AH59=5),"ALTO",IF(AND(AG59=5,AH59=1),"BAJO",IF(AND(AG59=5,AH59=2),"MODERADO",IF(AND(AG59=5,AH59=3),"FAVORABLE",IF(AND(AG59=5,AH59=4),"ALTO",IF(AND(AG59=5,AH59=5),"ALTO",""))))))))))))))))))))))))))</f>
        <v/>
      </c>
      <c r="AK59" s="213" t="n"/>
      <c r="AL59" s="214" t="n"/>
      <c r="AM59" s="213" t="n"/>
      <c r="AN59" s="214" t="n"/>
      <c r="AO59" s="213" t="n"/>
      <c r="AP59" s="214" t="n"/>
      <c r="AQ59" s="214" t="n"/>
      <c r="AR59" s="214" t="n"/>
      <c r="AS59" s="213" t="n"/>
      <c r="AT59" s="214" t="n"/>
    </row>
    <row r="60">
      <c r="A60" s="208">
        <f>IF(AND(AG60=1,AH60=1),1,IF(AND(AG60=1,AH60=2),2,IF(AND(AG60=1,AH60=3),3,IF(AND(AG60=1,AH60=4),4,IF(AND(AG60=1,AH60=5),5,IF(AND(AG60=2,AH60=1),6,IF(AND(AG60=2,AH60=2),7,IF(AND(AG60=2,AH60=3),8,IF(AND(AG60=2,AH60=4),9,IF(AND(AG60=2,AH60=5),10,IF(AND(AG60=3,AH60=1),11,IF(AND(AG60=3,AH60=2),12,IF(AND(AG60=3,AH60=3),13,IF(AND(AG60=3,AH60=4),14,IF(AND(AG60=3,AH60=5),15,IF(AND(AG60=4,AH60=1),16,IF(AND(AG60=4,AH60=2),17,IF(AND(AG60=4,AH60=3),18,IF(AND(AG60=4,AH60=4),19,IF(AND(AG60=4,AH60=5),20,IF(AND(AG60=5,AH60=1),21,IF(AND(AG60=5,AH60=2),22,IF(AND(AG60=5,AH60=3),23,IF(AND(AG60=5,AH60=4),24,IF(AND(AG60=5,AH60=5),25,"")))))))))))))))))))))))))</f>
        <v/>
      </c>
      <c r="B60" s="208">
        <f>IF(A60="","",(COUNTIF($A$10:A60,A60))/100)</f>
        <v/>
      </c>
      <c r="C60" s="208">
        <f>IFERROR(A60+B60,"")</f>
        <v/>
      </c>
      <c r="D60" s="597" t="n">
        <v>51</v>
      </c>
      <c r="E60" s="581" t="n"/>
      <c r="F60" s="581" t="n"/>
      <c r="G60" s="581" t="n"/>
      <c r="H60" s="597" t="n"/>
      <c r="I60" s="597" t="n"/>
      <c r="J60" s="597">
        <f>IF(OR(H60="",I60=""),"",H60*I60)</f>
        <v/>
      </c>
      <c r="K60" s="211">
        <f>IF(J60="","",IF(AND(H60=1,I60=1),"BAJO",IF(AND(H60=1,I60=2),"BAJO",IF(AND(H60=1,I60=3),"MODERADO",IF(AND(H60=1,I60=4),"FAVORABLE",IF(AND(H60=1,I60=5),"FAVORABLE",IF(AND(H60=2,I60=1),"BAJO",IF(AND(H60=2,I60=2),"BAJO",IF(AND(H60=2,I60=3),"MODERADO",IF(AND(H60=2,I60=4),"FAVORABLE",IF(AND(H60=2,I60=5),"ALTO",IF(AND(H60=3,I60=1),"BAJO",IF(AND(H60=3,I60=2),"MODERADO",IF(AND(H60=3,I60=3),"FAVORABLE",IF(AND(H60=3,I60=4),"ALTO",IF(AND(H60=3,I60=5),"ALTO",IF(AND(H60=4,I60=1),"MODERADO",IF(AND(H60=4,I60=2),"FAVORABLE",IF(AND(H60=4,I60=3),"FAVORABLE",IF(AND(H60=4,I60=4),"ALTO",IF(AND(H60=4,I60=5),"ALTO",IF(AND(H60=5,I60=1),"FAVORABLE",IF(AND(H60=5,I60=2),"FAVORABLE",IF(AND(H60=5,I60=3),"ALTO",IF(AND(H60=5,I60=4),"ALTO",IF(AND(H60=5,I60=5),"ALTO",""))))))))))))))))))))))))))</f>
        <v/>
      </c>
      <c r="L60" s="581" t="n"/>
      <c r="M60" s="581" t="n"/>
      <c r="N60" s="597" t="n"/>
      <c r="O60" s="597" t="n"/>
      <c r="P60" s="597" t="n"/>
      <c r="Q60" s="597" t="n"/>
      <c r="R60" s="597" t="n"/>
      <c r="S60" s="597" t="n"/>
      <c r="T60" s="597">
        <f>IFERROR(SUM(O60:S60),"")</f>
        <v/>
      </c>
      <c r="U60" s="597" t="n"/>
      <c r="V60" s="581" t="n"/>
      <c r="W60" s="581" t="n"/>
      <c r="X60" s="581" t="n"/>
      <c r="Y60" s="581" t="n"/>
      <c r="Z60" s="581" t="n"/>
      <c r="AA60" s="581" t="n"/>
      <c r="AB60" s="581" t="n"/>
      <c r="AC60" s="581" t="n"/>
      <c r="AD60" s="581" t="n"/>
      <c r="AE60" s="581" t="n"/>
      <c r="AF60" s="581" t="n"/>
      <c r="AG60" s="597">
        <f>IF(J60="","",IF(OR(N60="",N60="IMPACTO"),H60,IF(T60&lt;=50,H60,IF(AND(T60&lt;=75,H60&lt;5),H60+1,IF(AND(T60&lt;=75,H60=5),H60,IF(AND(T60&lt;=100,H60&lt;4),H60+2,IF(AND(T60&lt;=100,H60=4),H60+1,IF(AND(T60&lt;=100,H60=5),H60,""))))))))</f>
        <v/>
      </c>
      <c r="AH60" s="597">
        <f>IF(J60="","",IF(OR(N60="",N60="PROBABILIDAD"),I60,IF(T60&lt;=50,I60,IF(AND(T60&lt;=75,I60&lt;5),I60+1,IF(AND(T60&lt;=75,I60=5),I60,IF(AND(T60&lt;=100,I60&lt;4),I60+2,IF(AND(T60&lt;=100,I60=4),I60+1,IF(AND(T60&lt;=100,I60=5),I60,""))))))))</f>
        <v/>
      </c>
      <c r="AI60" s="597">
        <f>IF(OR(AG60="",AH60=""),"",AG60*AH60)</f>
        <v/>
      </c>
      <c r="AJ60" s="211">
        <f>IF(AI60="","",IF(AND(AG60=1,AH60=1),"BAJO",IF(AND(AG60=1,AH60=2),"MODERADO",IF(AND(AG60=1,AH60=3),"MODERADO",IF(AND(AG60=1,AH60=4),"MODERADO",IF(AND(AG60=1,AH60=5),"MODERADO",IF(AND(AG60=2,AH60=1),"BAJO",IF(AND(AG60=2,AH60=2),"MODERADO",IF(AND(AG60=2,AH60=3),"MODERADO",IF(AND(AG60=2,AH60=4),"FAVORABLE",IF(AND(AG60=2,AH60=5),"FAVORABLE",IF(AND(AG60=3,AH60=1),"BAJO",IF(AND(AG60=3,AH60=2),"MODERADO",IF(AND(AG60=3,AH60=3),"FAVORABLE",IF(AND(AG60=3,AH60=4),"FAVORABLE",IF(AND(AG60=3,AH60=5),"FAVORABLE",IF(AND(AG60=4,AH60=1),"BAJO",IF(AND(AG60=4,AH60=2),"MODERADO",IF(AND(AG60=4,AH60=3),"FAVORABLE",IF(AND(AG60=4,AH60=4),"FAVORABLE",IF(AND(AG60=4,AH60=5),"ALTO",IF(AND(AG60=5,AH60=1),"BAJO",IF(AND(AG60=5,AH60=2),"MODERADO",IF(AND(AG60=5,AH60=3),"FAVORABLE",IF(AND(AG60=5,AH60=4),"ALTO",IF(AND(AG60=5,AH60=5),"ALTO",""))))))))))))))))))))))))))</f>
        <v/>
      </c>
      <c r="AK60" s="213" t="n"/>
      <c r="AL60" s="214" t="n"/>
      <c r="AM60" s="213" t="n"/>
      <c r="AN60" s="214" t="n"/>
      <c r="AO60" s="213" t="n"/>
      <c r="AP60" s="214" t="n"/>
      <c r="AQ60" s="214" t="n"/>
      <c r="AR60" s="214" t="n"/>
      <c r="AS60" s="213" t="n"/>
      <c r="AT60" s="214" t="n"/>
    </row>
    <row r="61">
      <c r="A61" s="208">
        <f>IF(AND(AG61=1,AH61=1),1,IF(AND(AG61=1,AH61=2),2,IF(AND(AG61=1,AH61=3),3,IF(AND(AG61=1,AH61=4),4,IF(AND(AG61=1,AH61=5),5,IF(AND(AG61=2,AH61=1),6,IF(AND(AG61=2,AH61=2),7,IF(AND(AG61=2,AH61=3),8,IF(AND(AG61=2,AH61=4),9,IF(AND(AG61=2,AH61=5),10,IF(AND(AG61=3,AH61=1),11,IF(AND(AG61=3,AH61=2),12,IF(AND(AG61=3,AH61=3),13,IF(AND(AG61=3,AH61=4),14,IF(AND(AG61=3,AH61=5),15,IF(AND(AG61=4,AH61=1),16,IF(AND(AG61=4,AH61=2),17,IF(AND(AG61=4,AH61=3),18,IF(AND(AG61=4,AH61=4),19,IF(AND(AG61=4,AH61=5),20,IF(AND(AG61=5,AH61=1),21,IF(AND(AG61=5,AH61=2),22,IF(AND(AG61=5,AH61=3),23,IF(AND(AG61=5,AH61=4),24,IF(AND(AG61=5,AH61=5),25,"")))))))))))))))))))))))))</f>
        <v/>
      </c>
      <c r="B61" s="208">
        <f>IF(A61="","",(COUNTIF($A$10:A61,A61))/100)</f>
        <v/>
      </c>
      <c r="C61" s="208">
        <f>IFERROR(A61+B61,"")</f>
        <v/>
      </c>
      <c r="D61" s="597" t="n">
        <v>52</v>
      </c>
      <c r="E61" s="581" t="n"/>
      <c r="F61" s="581" t="n"/>
      <c r="G61" s="581" t="n"/>
      <c r="H61" s="597" t="n"/>
      <c r="I61" s="597" t="n"/>
      <c r="J61" s="597">
        <f>IF(OR(H61="",I61=""),"",H61*I61)</f>
        <v/>
      </c>
      <c r="K61" s="211">
        <f>IF(J61="","",IF(AND(H61=1,I61=1),"BAJO",IF(AND(H61=1,I61=2),"BAJO",IF(AND(H61=1,I61=3),"MODERADO",IF(AND(H61=1,I61=4),"FAVORABLE",IF(AND(H61=1,I61=5),"FAVORABLE",IF(AND(H61=2,I61=1),"BAJO",IF(AND(H61=2,I61=2),"BAJO",IF(AND(H61=2,I61=3),"MODERADO",IF(AND(H61=2,I61=4),"FAVORABLE",IF(AND(H61=2,I61=5),"ALTO",IF(AND(H61=3,I61=1),"BAJO",IF(AND(H61=3,I61=2),"MODERADO",IF(AND(H61=3,I61=3),"FAVORABLE",IF(AND(H61=3,I61=4),"ALTO",IF(AND(H61=3,I61=5),"ALTO",IF(AND(H61=4,I61=1),"MODERADO",IF(AND(H61=4,I61=2),"FAVORABLE",IF(AND(H61=4,I61=3),"FAVORABLE",IF(AND(H61=4,I61=4),"ALTO",IF(AND(H61=4,I61=5),"ALTO",IF(AND(H61=5,I61=1),"FAVORABLE",IF(AND(H61=5,I61=2),"FAVORABLE",IF(AND(H61=5,I61=3),"ALTO",IF(AND(H61=5,I61=4),"ALTO",IF(AND(H61=5,I61=5),"ALTO",""))))))))))))))))))))))))))</f>
        <v/>
      </c>
      <c r="L61" s="581" t="n"/>
      <c r="M61" s="581" t="n"/>
      <c r="N61" s="597" t="n"/>
      <c r="O61" s="597" t="n"/>
      <c r="P61" s="597" t="n"/>
      <c r="Q61" s="597" t="n"/>
      <c r="R61" s="597" t="n"/>
      <c r="S61" s="597" t="n"/>
      <c r="T61" s="597">
        <f>IFERROR(SUM(O61:S61),"")</f>
        <v/>
      </c>
      <c r="U61" s="597" t="n"/>
      <c r="V61" s="581" t="n"/>
      <c r="W61" s="581" t="n"/>
      <c r="X61" s="581" t="n"/>
      <c r="Y61" s="581" t="n"/>
      <c r="Z61" s="581" t="n"/>
      <c r="AA61" s="581" t="n"/>
      <c r="AB61" s="581" t="n"/>
      <c r="AC61" s="581" t="n"/>
      <c r="AD61" s="581" t="n"/>
      <c r="AE61" s="581" t="n"/>
      <c r="AF61" s="581" t="n"/>
      <c r="AG61" s="597">
        <f>IF(J61="","",IF(OR(N61="",N61="IMPACTO"),H61,IF(T61&lt;=50,H61,IF(AND(T61&lt;=75,H61&lt;5),H61+1,IF(AND(T61&lt;=75,H61=5),H61,IF(AND(T61&lt;=100,H61&lt;4),H61+2,IF(AND(T61&lt;=100,H61=4),H61+1,IF(AND(T61&lt;=100,H61=5),H61,""))))))))</f>
        <v/>
      </c>
      <c r="AH61" s="597">
        <f>IF(J61="","",IF(OR(N61="",N61="PROBABILIDAD"),I61,IF(T61&lt;=50,I61,IF(AND(T61&lt;=75,I61&lt;5),I61+1,IF(AND(T61&lt;=75,I61=5),I61,IF(AND(T61&lt;=100,I61&lt;4),I61+2,IF(AND(T61&lt;=100,I61=4),I61+1,IF(AND(T61&lt;=100,I61=5),I61,""))))))))</f>
        <v/>
      </c>
      <c r="AI61" s="597">
        <f>IF(OR(AG61="",AH61=""),"",AG61*AH61)</f>
        <v/>
      </c>
      <c r="AJ61" s="211">
        <f>IF(AI61="","",IF(AND(AG61=1,AH61=1),"BAJO",IF(AND(AG61=1,AH61=2),"MODERADO",IF(AND(AG61=1,AH61=3),"MODERADO",IF(AND(AG61=1,AH61=4),"MODERADO",IF(AND(AG61=1,AH61=5),"MODERADO",IF(AND(AG61=2,AH61=1),"BAJO",IF(AND(AG61=2,AH61=2),"MODERADO",IF(AND(AG61=2,AH61=3),"MODERADO",IF(AND(AG61=2,AH61=4),"FAVORABLE",IF(AND(AG61=2,AH61=5),"FAVORABLE",IF(AND(AG61=3,AH61=1),"BAJO",IF(AND(AG61=3,AH61=2),"MODERADO",IF(AND(AG61=3,AH61=3),"FAVORABLE",IF(AND(AG61=3,AH61=4),"FAVORABLE",IF(AND(AG61=3,AH61=5),"FAVORABLE",IF(AND(AG61=4,AH61=1),"BAJO",IF(AND(AG61=4,AH61=2),"MODERADO",IF(AND(AG61=4,AH61=3),"FAVORABLE",IF(AND(AG61=4,AH61=4),"FAVORABLE",IF(AND(AG61=4,AH61=5),"ALTO",IF(AND(AG61=5,AH61=1),"BAJO",IF(AND(AG61=5,AH61=2),"MODERADO",IF(AND(AG61=5,AH61=3),"FAVORABLE",IF(AND(AG61=5,AH61=4),"ALTO",IF(AND(AG61=5,AH61=5),"ALTO",""))))))))))))))))))))))))))</f>
        <v/>
      </c>
      <c r="AK61" s="213" t="n"/>
      <c r="AL61" s="214" t="n"/>
      <c r="AM61" s="213" t="n"/>
      <c r="AN61" s="214" t="n"/>
      <c r="AO61" s="213" t="n"/>
      <c r="AP61" s="214" t="n"/>
      <c r="AQ61" s="214" t="n"/>
      <c r="AR61" s="214" t="n"/>
      <c r="AS61" s="213" t="n"/>
      <c r="AT61" s="214" t="n"/>
    </row>
    <row r="62">
      <c r="A62" s="208">
        <f>IF(AND(AG62=1,AH62=1),1,IF(AND(AG62=1,AH62=2),2,IF(AND(AG62=1,AH62=3),3,IF(AND(AG62=1,AH62=4),4,IF(AND(AG62=1,AH62=5),5,IF(AND(AG62=2,AH62=1),6,IF(AND(AG62=2,AH62=2),7,IF(AND(AG62=2,AH62=3),8,IF(AND(AG62=2,AH62=4),9,IF(AND(AG62=2,AH62=5),10,IF(AND(AG62=3,AH62=1),11,IF(AND(AG62=3,AH62=2),12,IF(AND(AG62=3,AH62=3),13,IF(AND(AG62=3,AH62=4),14,IF(AND(AG62=3,AH62=5),15,IF(AND(AG62=4,AH62=1),16,IF(AND(AG62=4,AH62=2),17,IF(AND(AG62=4,AH62=3),18,IF(AND(AG62=4,AH62=4),19,IF(AND(AG62=4,AH62=5),20,IF(AND(AG62=5,AH62=1),21,IF(AND(AG62=5,AH62=2),22,IF(AND(AG62=5,AH62=3),23,IF(AND(AG62=5,AH62=4),24,IF(AND(AG62=5,AH62=5),25,"")))))))))))))))))))))))))</f>
        <v/>
      </c>
      <c r="B62" s="208">
        <f>IF(A62="","",(COUNTIF($A$10:A62,A62))/100)</f>
        <v/>
      </c>
      <c r="C62" s="208">
        <f>IFERROR(A62+B62,"")</f>
        <v/>
      </c>
      <c r="D62" s="597" t="n">
        <v>53</v>
      </c>
      <c r="E62" s="581" t="n"/>
      <c r="F62" s="581" t="n"/>
      <c r="G62" s="581" t="n"/>
      <c r="H62" s="597" t="n"/>
      <c r="I62" s="597" t="n"/>
      <c r="J62" s="597">
        <f>IF(OR(H62="",I62=""),"",H62*I62)</f>
        <v/>
      </c>
      <c r="K62" s="211">
        <f>IF(J62="","",IF(AND(H62=1,I62=1),"BAJO",IF(AND(H62=1,I62=2),"BAJO",IF(AND(H62=1,I62=3),"MODERADO",IF(AND(H62=1,I62=4),"FAVORABLE",IF(AND(H62=1,I62=5),"FAVORABLE",IF(AND(H62=2,I62=1),"BAJO",IF(AND(H62=2,I62=2),"BAJO",IF(AND(H62=2,I62=3),"MODERADO",IF(AND(H62=2,I62=4),"FAVORABLE",IF(AND(H62=2,I62=5),"ALTO",IF(AND(H62=3,I62=1),"BAJO",IF(AND(H62=3,I62=2),"MODERADO",IF(AND(H62=3,I62=3),"FAVORABLE",IF(AND(H62=3,I62=4),"ALTO",IF(AND(H62=3,I62=5),"ALTO",IF(AND(H62=4,I62=1),"MODERADO",IF(AND(H62=4,I62=2),"FAVORABLE",IF(AND(H62=4,I62=3),"FAVORABLE",IF(AND(H62=4,I62=4),"ALTO",IF(AND(H62=4,I62=5),"ALTO",IF(AND(H62=5,I62=1),"FAVORABLE",IF(AND(H62=5,I62=2),"FAVORABLE",IF(AND(H62=5,I62=3),"ALTO",IF(AND(H62=5,I62=4),"ALTO",IF(AND(H62=5,I62=5),"ALTO",""))))))))))))))))))))))))))</f>
        <v/>
      </c>
      <c r="L62" s="581" t="n"/>
      <c r="M62" s="581" t="n"/>
      <c r="N62" s="597" t="n"/>
      <c r="O62" s="597" t="n"/>
      <c r="P62" s="597" t="n"/>
      <c r="Q62" s="597" t="n"/>
      <c r="R62" s="597" t="n"/>
      <c r="S62" s="597" t="n"/>
      <c r="T62" s="597">
        <f>IFERROR(SUM(O62:S62),"")</f>
        <v/>
      </c>
      <c r="U62" s="597" t="n"/>
      <c r="V62" s="581" t="n"/>
      <c r="W62" s="581" t="n"/>
      <c r="X62" s="581" t="n"/>
      <c r="Y62" s="581" t="n"/>
      <c r="Z62" s="581" t="n"/>
      <c r="AA62" s="581" t="n"/>
      <c r="AB62" s="581" t="n"/>
      <c r="AC62" s="581" t="n"/>
      <c r="AD62" s="581" t="n"/>
      <c r="AE62" s="581" t="n"/>
      <c r="AF62" s="581" t="n"/>
      <c r="AG62" s="597">
        <f>IF(J62="","",IF(OR(N62="",N62="IMPACTO"),H62,IF(T62&lt;=50,H62,IF(AND(T62&lt;=75,H62&lt;5),H62+1,IF(AND(T62&lt;=75,H62=5),H62,IF(AND(T62&lt;=100,H62&lt;4),H62+2,IF(AND(T62&lt;=100,H62=4),H62+1,IF(AND(T62&lt;=100,H62=5),H62,""))))))))</f>
        <v/>
      </c>
      <c r="AH62" s="597">
        <f>IF(J62="","",IF(OR(N62="",N62="PROBABILIDAD"),I62,IF(T62&lt;=50,I62,IF(AND(T62&lt;=75,I62&lt;5),I62+1,IF(AND(T62&lt;=75,I62=5),I62,IF(AND(T62&lt;=100,I62&lt;4),I62+2,IF(AND(T62&lt;=100,I62=4),I62+1,IF(AND(T62&lt;=100,I62=5),I62,""))))))))</f>
        <v/>
      </c>
      <c r="AI62" s="597">
        <f>IF(OR(AG62="",AH62=""),"",AG62*AH62)</f>
        <v/>
      </c>
      <c r="AJ62" s="211">
        <f>IF(AI62="","",IF(AND(AG62=1,AH62=1),"BAJO",IF(AND(AG62=1,AH62=2),"MODERADO",IF(AND(AG62=1,AH62=3),"MODERADO",IF(AND(AG62=1,AH62=4),"MODERADO",IF(AND(AG62=1,AH62=5),"MODERADO",IF(AND(AG62=2,AH62=1),"BAJO",IF(AND(AG62=2,AH62=2),"MODERADO",IF(AND(AG62=2,AH62=3),"MODERADO",IF(AND(AG62=2,AH62=4),"FAVORABLE",IF(AND(AG62=2,AH62=5),"FAVORABLE",IF(AND(AG62=3,AH62=1),"BAJO",IF(AND(AG62=3,AH62=2),"MODERADO",IF(AND(AG62=3,AH62=3),"FAVORABLE",IF(AND(AG62=3,AH62=4),"FAVORABLE",IF(AND(AG62=3,AH62=5),"FAVORABLE",IF(AND(AG62=4,AH62=1),"BAJO",IF(AND(AG62=4,AH62=2),"MODERADO",IF(AND(AG62=4,AH62=3),"FAVORABLE",IF(AND(AG62=4,AH62=4),"FAVORABLE",IF(AND(AG62=4,AH62=5),"ALTO",IF(AND(AG62=5,AH62=1),"BAJO",IF(AND(AG62=5,AH62=2),"MODERADO",IF(AND(AG62=5,AH62=3),"FAVORABLE",IF(AND(AG62=5,AH62=4),"ALTO",IF(AND(AG62=5,AH62=5),"ALTO",""))))))))))))))))))))))))))</f>
        <v/>
      </c>
      <c r="AK62" s="213" t="n"/>
      <c r="AL62" s="214" t="n"/>
      <c r="AM62" s="213" t="n"/>
      <c r="AN62" s="214" t="n"/>
      <c r="AO62" s="213" t="n"/>
      <c r="AP62" s="214" t="n"/>
      <c r="AQ62" s="214" t="n"/>
      <c r="AR62" s="214" t="n"/>
      <c r="AS62" s="213" t="n"/>
      <c r="AT62" s="214" t="n"/>
    </row>
    <row r="63">
      <c r="A63" s="208">
        <f>IF(AND(AG63=1,AH63=1),1,IF(AND(AG63=1,AH63=2),2,IF(AND(AG63=1,AH63=3),3,IF(AND(AG63=1,AH63=4),4,IF(AND(AG63=1,AH63=5),5,IF(AND(AG63=2,AH63=1),6,IF(AND(AG63=2,AH63=2),7,IF(AND(AG63=2,AH63=3),8,IF(AND(AG63=2,AH63=4),9,IF(AND(AG63=2,AH63=5),10,IF(AND(AG63=3,AH63=1),11,IF(AND(AG63=3,AH63=2),12,IF(AND(AG63=3,AH63=3),13,IF(AND(AG63=3,AH63=4),14,IF(AND(AG63=3,AH63=5),15,IF(AND(AG63=4,AH63=1),16,IF(AND(AG63=4,AH63=2),17,IF(AND(AG63=4,AH63=3),18,IF(AND(AG63=4,AH63=4),19,IF(AND(AG63=4,AH63=5),20,IF(AND(AG63=5,AH63=1),21,IF(AND(AG63=5,AH63=2),22,IF(AND(AG63=5,AH63=3),23,IF(AND(AG63=5,AH63=4),24,IF(AND(AG63=5,AH63=5),25,"")))))))))))))))))))))))))</f>
        <v/>
      </c>
      <c r="B63" s="208">
        <f>IF(A63="","",(COUNTIF($A$10:A63,A63))/100)</f>
        <v/>
      </c>
      <c r="C63" s="208">
        <f>IFERROR(A63+B63,"")</f>
        <v/>
      </c>
      <c r="D63" s="597" t="n">
        <v>54</v>
      </c>
      <c r="E63" s="581" t="n"/>
      <c r="F63" s="581" t="n"/>
      <c r="G63" s="581" t="n"/>
      <c r="H63" s="597" t="n"/>
      <c r="I63" s="597" t="n"/>
      <c r="J63" s="597">
        <f>IF(OR(H63="",I63=""),"",H63*I63)</f>
        <v/>
      </c>
      <c r="K63" s="211">
        <f>IF(J63="","",IF(AND(H63=1,I63=1),"BAJO",IF(AND(H63=1,I63=2),"BAJO",IF(AND(H63=1,I63=3),"MODERADO",IF(AND(H63=1,I63=4),"FAVORABLE",IF(AND(H63=1,I63=5),"FAVORABLE",IF(AND(H63=2,I63=1),"BAJO",IF(AND(H63=2,I63=2),"BAJO",IF(AND(H63=2,I63=3),"MODERADO",IF(AND(H63=2,I63=4),"FAVORABLE",IF(AND(H63=2,I63=5),"ALTO",IF(AND(H63=3,I63=1),"BAJO",IF(AND(H63=3,I63=2),"MODERADO",IF(AND(H63=3,I63=3),"FAVORABLE",IF(AND(H63=3,I63=4),"ALTO",IF(AND(H63=3,I63=5),"ALTO",IF(AND(H63=4,I63=1),"MODERADO",IF(AND(H63=4,I63=2),"FAVORABLE",IF(AND(H63=4,I63=3),"FAVORABLE",IF(AND(H63=4,I63=4),"ALTO",IF(AND(H63=4,I63=5),"ALTO",IF(AND(H63=5,I63=1),"FAVORABLE",IF(AND(H63=5,I63=2),"FAVORABLE",IF(AND(H63=5,I63=3),"ALTO",IF(AND(H63=5,I63=4),"ALTO",IF(AND(H63=5,I63=5),"ALTO",""))))))))))))))))))))))))))</f>
        <v/>
      </c>
      <c r="L63" s="581" t="n"/>
      <c r="M63" s="581" t="n"/>
      <c r="N63" s="597" t="n"/>
      <c r="O63" s="597" t="n"/>
      <c r="P63" s="597" t="n"/>
      <c r="Q63" s="597" t="n"/>
      <c r="R63" s="597" t="n"/>
      <c r="S63" s="597" t="n"/>
      <c r="T63" s="597">
        <f>IFERROR(SUM(O63:S63),"")</f>
        <v/>
      </c>
      <c r="U63" s="597" t="n"/>
      <c r="V63" s="581" t="n"/>
      <c r="W63" s="581" t="n"/>
      <c r="X63" s="581" t="n"/>
      <c r="Y63" s="581" t="n"/>
      <c r="Z63" s="581" t="n"/>
      <c r="AA63" s="581" t="n"/>
      <c r="AB63" s="581" t="n"/>
      <c r="AC63" s="581" t="n"/>
      <c r="AD63" s="581" t="n"/>
      <c r="AE63" s="581" t="n"/>
      <c r="AF63" s="581" t="n"/>
      <c r="AG63" s="597">
        <f>IF(J63="","",IF(OR(N63="",N63="IMPACTO"),H63,IF(T63&lt;=50,H63,IF(AND(T63&lt;=75,H63&lt;5),H63+1,IF(AND(T63&lt;=75,H63=5),H63,IF(AND(T63&lt;=100,H63&lt;4),H63+2,IF(AND(T63&lt;=100,H63=4),H63+1,IF(AND(T63&lt;=100,H63=5),H63,""))))))))</f>
        <v/>
      </c>
      <c r="AH63" s="597">
        <f>IF(J63="","",IF(OR(N63="",N63="PROBABILIDAD"),I63,IF(T63&lt;=50,I63,IF(AND(T63&lt;=75,I63&lt;5),I63+1,IF(AND(T63&lt;=75,I63=5),I63,IF(AND(T63&lt;=100,I63&lt;4),I63+2,IF(AND(T63&lt;=100,I63=4),I63+1,IF(AND(T63&lt;=100,I63=5),I63,""))))))))</f>
        <v/>
      </c>
      <c r="AI63" s="597">
        <f>IF(OR(AG63="",AH63=""),"",AG63*AH63)</f>
        <v/>
      </c>
      <c r="AJ63" s="211">
        <f>IF(AI63="","",IF(AND(AG63=1,AH63=1),"BAJO",IF(AND(AG63=1,AH63=2),"MODERADO",IF(AND(AG63=1,AH63=3),"MODERADO",IF(AND(AG63=1,AH63=4),"MODERADO",IF(AND(AG63=1,AH63=5),"MODERADO",IF(AND(AG63=2,AH63=1),"BAJO",IF(AND(AG63=2,AH63=2),"MODERADO",IF(AND(AG63=2,AH63=3),"MODERADO",IF(AND(AG63=2,AH63=4),"FAVORABLE",IF(AND(AG63=2,AH63=5),"FAVORABLE",IF(AND(AG63=3,AH63=1),"BAJO",IF(AND(AG63=3,AH63=2),"MODERADO",IF(AND(AG63=3,AH63=3),"FAVORABLE",IF(AND(AG63=3,AH63=4),"FAVORABLE",IF(AND(AG63=3,AH63=5),"FAVORABLE",IF(AND(AG63=4,AH63=1),"BAJO",IF(AND(AG63=4,AH63=2),"MODERADO",IF(AND(AG63=4,AH63=3),"FAVORABLE",IF(AND(AG63=4,AH63=4),"FAVORABLE",IF(AND(AG63=4,AH63=5),"ALTO",IF(AND(AG63=5,AH63=1),"BAJO",IF(AND(AG63=5,AH63=2),"MODERADO",IF(AND(AG63=5,AH63=3),"FAVORABLE",IF(AND(AG63=5,AH63=4),"ALTO",IF(AND(AG63=5,AH63=5),"ALTO",""))))))))))))))))))))))))))</f>
        <v/>
      </c>
      <c r="AK63" s="213" t="n"/>
      <c r="AL63" s="214" t="n"/>
      <c r="AM63" s="213" t="n"/>
      <c r="AN63" s="214" t="n"/>
      <c r="AO63" s="213" t="n"/>
      <c r="AP63" s="214" t="n"/>
      <c r="AQ63" s="214" t="n"/>
      <c r="AR63" s="214" t="n"/>
      <c r="AS63" s="213" t="n"/>
      <c r="AT63" s="214" t="n"/>
    </row>
    <row r="64">
      <c r="A64" s="208">
        <f>IF(AND(AG64=1,AH64=1),1,IF(AND(AG64=1,AH64=2),2,IF(AND(AG64=1,AH64=3),3,IF(AND(AG64=1,AH64=4),4,IF(AND(AG64=1,AH64=5),5,IF(AND(AG64=2,AH64=1),6,IF(AND(AG64=2,AH64=2),7,IF(AND(AG64=2,AH64=3),8,IF(AND(AG64=2,AH64=4),9,IF(AND(AG64=2,AH64=5),10,IF(AND(AG64=3,AH64=1),11,IF(AND(AG64=3,AH64=2),12,IF(AND(AG64=3,AH64=3),13,IF(AND(AG64=3,AH64=4),14,IF(AND(AG64=3,AH64=5),15,IF(AND(AG64=4,AH64=1),16,IF(AND(AG64=4,AH64=2),17,IF(AND(AG64=4,AH64=3),18,IF(AND(AG64=4,AH64=4),19,IF(AND(AG64=4,AH64=5),20,IF(AND(AG64=5,AH64=1),21,IF(AND(AG64=5,AH64=2),22,IF(AND(AG64=5,AH64=3),23,IF(AND(AG64=5,AH64=4),24,IF(AND(AG64=5,AH64=5),25,"")))))))))))))))))))))))))</f>
        <v/>
      </c>
      <c r="B64" s="208">
        <f>IF(A64="","",(COUNTIF($A$10:A64,A64))/100)</f>
        <v/>
      </c>
      <c r="C64" s="208">
        <f>IFERROR(A64+B64,"")</f>
        <v/>
      </c>
      <c r="D64" s="597" t="n">
        <v>55</v>
      </c>
      <c r="E64" s="581" t="n"/>
      <c r="F64" s="581" t="n"/>
      <c r="G64" s="581" t="n"/>
      <c r="H64" s="597" t="n"/>
      <c r="I64" s="597" t="n"/>
      <c r="J64" s="597">
        <f>IF(OR(H64="",I64=""),"",H64*I64)</f>
        <v/>
      </c>
      <c r="K64" s="211">
        <f>IF(J64="","",IF(AND(H64=1,I64=1),"BAJO",IF(AND(H64=1,I64=2),"BAJO",IF(AND(H64=1,I64=3),"MODERADO",IF(AND(H64=1,I64=4),"FAVORABLE",IF(AND(H64=1,I64=5),"FAVORABLE",IF(AND(H64=2,I64=1),"BAJO",IF(AND(H64=2,I64=2),"BAJO",IF(AND(H64=2,I64=3),"MODERADO",IF(AND(H64=2,I64=4),"FAVORABLE",IF(AND(H64=2,I64=5),"ALTO",IF(AND(H64=3,I64=1),"BAJO",IF(AND(H64=3,I64=2),"MODERADO",IF(AND(H64=3,I64=3),"FAVORABLE",IF(AND(H64=3,I64=4),"ALTO",IF(AND(H64=3,I64=5),"ALTO",IF(AND(H64=4,I64=1),"MODERADO",IF(AND(H64=4,I64=2),"FAVORABLE",IF(AND(H64=4,I64=3),"FAVORABLE",IF(AND(H64=4,I64=4),"ALTO",IF(AND(H64=4,I64=5),"ALTO",IF(AND(H64=5,I64=1),"FAVORABLE",IF(AND(H64=5,I64=2),"FAVORABLE",IF(AND(H64=5,I64=3),"ALTO",IF(AND(H64=5,I64=4),"ALTO",IF(AND(H64=5,I64=5),"ALTO",""))))))))))))))))))))))))))</f>
        <v/>
      </c>
      <c r="L64" s="581" t="n"/>
      <c r="M64" s="581" t="n"/>
      <c r="N64" s="597" t="n"/>
      <c r="O64" s="597" t="n"/>
      <c r="P64" s="597" t="n"/>
      <c r="Q64" s="597" t="n"/>
      <c r="R64" s="597" t="n"/>
      <c r="S64" s="597" t="n"/>
      <c r="T64" s="597">
        <f>IFERROR(SUM(O64:S64),"")</f>
        <v/>
      </c>
      <c r="U64" s="597" t="n"/>
      <c r="V64" s="581" t="n"/>
      <c r="W64" s="581" t="n"/>
      <c r="X64" s="581" t="n"/>
      <c r="Y64" s="581" t="n"/>
      <c r="Z64" s="581" t="n"/>
      <c r="AA64" s="581" t="n"/>
      <c r="AB64" s="581" t="n"/>
      <c r="AC64" s="581" t="n"/>
      <c r="AD64" s="581" t="n"/>
      <c r="AE64" s="581" t="n"/>
      <c r="AF64" s="581" t="n"/>
      <c r="AG64" s="597">
        <f>IF(J64="","",IF(OR(N64="",N64="IMPACTO"),H64,IF(T64&lt;=50,H64,IF(AND(T64&lt;=75,H64&lt;5),H64+1,IF(AND(T64&lt;=75,H64=5),H64,IF(AND(T64&lt;=100,H64&lt;4),H64+2,IF(AND(T64&lt;=100,H64=4),H64+1,IF(AND(T64&lt;=100,H64=5),H64,""))))))))</f>
        <v/>
      </c>
      <c r="AH64" s="597">
        <f>IF(J64="","",IF(OR(N64="",N64="PROBABILIDAD"),I64,IF(T64&lt;=50,I64,IF(AND(T64&lt;=75,I64&lt;5),I64+1,IF(AND(T64&lt;=75,I64=5),I64,IF(AND(T64&lt;=100,I64&lt;4),I64+2,IF(AND(T64&lt;=100,I64=4),I64+1,IF(AND(T64&lt;=100,I64=5),I64,""))))))))</f>
        <v/>
      </c>
      <c r="AI64" s="597">
        <f>IF(OR(AG64="",AH64=""),"",AG64*AH64)</f>
        <v/>
      </c>
      <c r="AJ64" s="211">
        <f>IF(AI64="","",IF(AND(AG64=1,AH64=1),"BAJO",IF(AND(AG64=1,AH64=2),"MODERADO",IF(AND(AG64=1,AH64=3),"MODERADO",IF(AND(AG64=1,AH64=4),"MODERADO",IF(AND(AG64=1,AH64=5),"MODERADO",IF(AND(AG64=2,AH64=1),"BAJO",IF(AND(AG64=2,AH64=2),"MODERADO",IF(AND(AG64=2,AH64=3),"MODERADO",IF(AND(AG64=2,AH64=4),"FAVORABLE",IF(AND(AG64=2,AH64=5),"FAVORABLE",IF(AND(AG64=3,AH64=1),"BAJO",IF(AND(AG64=3,AH64=2),"MODERADO",IF(AND(AG64=3,AH64=3),"FAVORABLE",IF(AND(AG64=3,AH64=4),"FAVORABLE",IF(AND(AG64=3,AH64=5),"FAVORABLE",IF(AND(AG64=4,AH64=1),"BAJO",IF(AND(AG64=4,AH64=2),"MODERADO",IF(AND(AG64=4,AH64=3),"FAVORABLE",IF(AND(AG64=4,AH64=4),"FAVORABLE",IF(AND(AG64=4,AH64=5),"ALTO",IF(AND(AG64=5,AH64=1),"BAJO",IF(AND(AG64=5,AH64=2),"MODERADO",IF(AND(AG64=5,AH64=3),"FAVORABLE",IF(AND(AG64=5,AH64=4),"ALTO",IF(AND(AG64=5,AH64=5),"ALTO",""))))))))))))))))))))))))))</f>
        <v/>
      </c>
      <c r="AK64" s="213" t="n"/>
      <c r="AL64" s="214" t="n"/>
      <c r="AM64" s="213" t="n"/>
      <c r="AN64" s="214" t="n"/>
      <c r="AO64" s="213" t="n"/>
      <c r="AP64" s="214" t="n"/>
      <c r="AQ64" s="214" t="n"/>
      <c r="AR64" s="214" t="n"/>
      <c r="AS64" s="213" t="n"/>
      <c r="AT64" s="214" t="n"/>
    </row>
    <row r="65">
      <c r="A65" s="208">
        <f>IF(AND(AG65=1,AH65=1),1,IF(AND(AG65=1,AH65=2),2,IF(AND(AG65=1,AH65=3),3,IF(AND(AG65=1,AH65=4),4,IF(AND(AG65=1,AH65=5),5,IF(AND(AG65=2,AH65=1),6,IF(AND(AG65=2,AH65=2),7,IF(AND(AG65=2,AH65=3),8,IF(AND(AG65=2,AH65=4),9,IF(AND(AG65=2,AH65=5),10,IF(AND(AG65=3,AH65=1),11,IF(AND(AG65=3,AH65=2),12,IF(AND(AG65=3,AH65=3),13,IF(AND(AG65=3,AH65=4),14,IF(AND(AG65=3,AH65=5),15,IF(AND(AG65=4,AH65=1),16,IF(AND(AG65=4,AH65=2),17,IF(AND(AG65=4,AH65=3),18,IF(AND(AG65=4,AH65=4),19,IF(AND(AG65=4,AH65=5),20,IF(AND(AG65=5,AH65=1),21,IF(AND(AG65=5,AH65=2),22,IF(AND(AG65=5,AH65=3),23,IF(AND(AG65=5,AH65=4),24,IF(AND(AG65=5,AH65=5),25,"")))))))))))))))))))))))))</f>
        <v/>
      </c>
      <c r="B65" s="208">
        <f>IF(A65="","",(COUNTIF($A$10:A65,A65))/100)</f>
        <v/>
      </c>
      <c r="C65" s="208">
        <f>IFERROR(A65+B65,"")</f>
        <v/>
      </c>
      <c r="D65" s="597" t="n">
        <v>56</v>
      </c>
      <c r="E65" s="581" t="n"/>
      <c r="F65" s="581" t="n"/>
      <c r="G65" s="581" t="n"/>
      <c r="H65" s="597" t="n"/>
      <c r="I65" s="597" t="n"/>
      <c r="J65" s="597">
        <f>IF(OR(H65="",I65=""),"",H65*I65)</f>
        <v/>
      </c>
      <c r="K65" s="211">
        <f>IF(J65="","",IF(AND(H65=1,I65=1),"BAJO",IF(AND(H65=1,I65=2),"BAJO",IF(AND(H65=1,I65=3),"MODERADO",IF(AND(H65=1,I65=4),"FAVORABLE",IF(AND(H65=1,I65=5),"FAVORABLE",IF(AND(H65=2,I65=1),"BAJO",IF(AND(H65=2,I65=2),"BAJO",IF(AND(H65=2,I65=3),"MODERADO",IF(AND(H65=2,I65=4),"FAVORABLE",IF(AND(H65=2,I65=5),"ALTO",IF(AND(H65=3,I65=1),"BAJO",IF(AND(H65=3,I65=2),"MODERADO",IF(AND(H65=3,I65=3),"FAVORABLE",IF(AND(H65=3,I65=4),"ALTO",IF(AND(H65=3,I65=5),"ALTO",IF(AND(H65=4,I65=1),"MODERADO",IF(AND(H65=4,I65=2),"FAVORABLE",IF(AND(H65=4,I65=3),"FAVORABLE",IF(AND(H65=4,I65=4),"ALTO",IF(AND(H65=4,I65=5),"ALTO",IF(AND(H65=5,I65=1),"FAVORABLE",IF(AND(H65=5,I65=2),"FAVORABLE",IF(AND(H65=5,I65=3),"ALTO",IF(AND(H65=5,I65=4),"ALTO",IF(AND(H65=5,I65=5),"ALTO",""))))))))))))))))))))))))))</f>
        <v/>
      </c>
      <c r="L65" s="581" t="n"/>
      <c r="M65" s="581" t="n"/>
      <c r="N65" s="597" t="n"/>
      <c r="O65" s="597" t="n"/>
      <c r="P65" s="597" t="n"/>
      <c r="Q65" s="597" t="n"/>
      <c r="R65" s="597" t="n"/>
      <c r="S65" s="597" t="n"/>
      <c r="T65" s="597">
        <f>IFERROR(SUM(O65:S65),"")</f>
        <v/>
      </c>
      <c r="U65" s="597" t="n"/>
      <c r="V65" s="581" t="n"/>
      <c r="W65" s="581" t="n"/>
      <c r="X65" s="581" t="n"/>
      <c r="Y65" s="581" t="n"/>
      <c r="Z65" s="581" t="n"/>
      <c r="AA65" s="581" t="n"/>
      <c r="AB65" s="581" t="n"/>
      <c r="AC65" s="581" t="n"/>
      <c r="AD65" s="581" t="n"/>
      <c r="AE65" s="581" t="n"/>
      <c r="AF65" s="581" t="n"/>
      <c r="AG65" s="597">
        <f>IF(J65="","",IF(OR(N65="",N65="IMPACTO"),H65,IF(T65&lt;=50,H65,IF(AND(T65&lt;=75,H65&lt;5),H65+1,IF(AND(T65&lt;=75,H65=5),H65,IF(AND(T65&lt;=100,H65&lt;4),H65+2,IF(AND(T65&lt;=100,H65=4),H65+1,IF(AND(T65&lt;=100,H65=5),H65,""))))))))</f>
        <v/>
      </c>
      <c r="AH65" s="597">
        <f>IF(J65="","",IF(OR(N65="",N65="PROBABILIDAD"),I65,IF(T65&lt;=50,I65,IF(AND(T65&lt;=75,I65&lt;5),I65+1,IF(AND(T65&lt;=75,I65=5),I65,IF(AND(T65&lt;=100,I65&lt;4),I65+2,IF(AND(T65&lt;=100,I65=4),I65+1,IF(AND(T65&lt;=100,I65=5),I65,""))))))))</f>
        <v/>
      </c>
      <c r="AI65" s="597">
        <f>IF(OR(AG65="",AH65=""),"",AG65*AH65)</f>
        <v/>
      </c>
      <c r="AJ65" s="211">
        <f>IF(AI65="","",IF(AND(AG65=1,AH65=1),"BAJO",IF(AND(AG65=1,AH65=2),"MODERADO",IF(AND(AG65=1,AH65=3),"MODERADO",IF(AND(AG65=1,AH65=4),"MODERADO",IF(AND(AG65=1,AH65=5),"MODERADO",IF(AND(AG65=2,AH65=1),"BAJO",IF(AND(AG65=2,AH65=2),"MODERADO",IF(AND(AG65=2,AH65=3),"MODERADO",IF(AND(AG65=2,AH65=4),"FAVORABLE",IF(AND(AG65=2,AH65=5),"FAVORABLE",IF(AND(AG65=3,AH65=1),"BAJO",IF(AND(AG65=3,AH65=2),"MODERADO",IF(AND(AG65=3,AH65=3),"FAVORABLE",IF(AND(AG65=3,AH65=4),"FAVORABLE",IF(AND(AG65=3,AH65=5),"FAVORABLE",IF(AND(AG65=4,AH65=1),"BAJO",IF(AND(AG65=4,AH65=2),"MODERADO",IF(AND(AG65=4,AH65=3),"FAVORABLE",IF(AND(AG65=4,AH65=4),"FAVORABLE",IF(AND(AG65=4,AH65=5),"ALTO",IF(AND(AG65=5,AH65=1),"BAJO",IF(AND(AG65=5,AH65=2),"MODERADO",IF(AND(AG65=5,AH65=3),"FAVORABLE",IF(AND(AG65=5,AH65=4),"ALTO",IF(AND(AG65=5,AH65=5),"ALTO",""))))))))))))))))))))))))))</f>
        <v/>
      </c>
      <c r="AK65" s="213" t="n"/>
      <c r="AL65" s="214" t="n"/>
      <c r="AM65" s="213" t="n"/>
      <c r="AN65" s="214" t="n"/>
      <c r="AO65" s="213" t="n"/>
      <c r="AP65" s="214" t="n"/>
      <c r="AQ65" s="214" t="n"/>
      <c r="AR65" s="214" t="n"/>
      <c r="AS65" s="213" t="n"/>
      <c r="AT65" s="214" t="n"/>
    </row>
    <row r="66">
      <c r="A66" s="208">
        <f>IF(AND(AG66=1,AH66=1),1,IF(AND(AG66=1,AH66=2),2,IF(AND(AG66=1,AH66=3),3,IF(AND(AG66=1,AH66=4),4,IF(AND(AG66=1,AH66=5),5,IF(AND(AG66=2,AH66=1),6,IF(AND(AG66=2,AH66=2),7,IF(AND(AG66=2,AH66=3),8,IF(AND(AG66=2,AH66=4),9,IF(AND(AG66=2,AH66=5),10,IF(AND(AG66=3,AH66=1),11,IF(AND(AG66=3,AH66=2),12,IF(AND(AG66=3,AH66=3),13,IF(AND(AG66=3,AH66=4),14,IF(AND(AG66=3,AH66=5),15,IF(AND(AG66=4,AH66=1),16,IF(AND(AG66=4,AH66=2),17,IF(AND(AG66=4,AH66=3),18,IF(AND(AG66=4,AH66=4),19,IF(AND(AG66=4,AH66=5),20,IF(AND(AG66=5,AH66=1),21,IF(AND(AG66=5,AH66=2),22,IF(AND(AG66=5,AH66=3),23,IF(AND(AG66=5,AH66=4),24,IF(AND(AG66=5,AH66=5),25,"")))))))))))))))))))))))))</f>
        <v/>
      </c>
      <c r="B66" s="208">
        <f>IF(A66="","",(COUNTIF($A$10:A66,A66))/100)</f>
        <v/>
      </c>
      <c r="C66" s="208">
        <f>IFERROR(A66+B66,"")</f>
        <v/>
      </c>
      <c r="D66" s="597" t="n">
        <v>57</v>
      </c>
      <c r="E66" s="581" t="n"/>
      <c r="F66" s="581" t="n"/>
      <c r="G66" s="581" t="n"/>
      <c r="H66" s="597" t="n"/>
      <c r="I66" s="597" t="n"/>
      <c r="J66" s="597">
        <f>IF(OR(H66="",I66=""),"",H66*I66)</f>
        <v/>
      </c>
      <c r="K66" s="211">
        <f>IF(J66="","",IF(AND(H66=1,I66=1),"BAJO",IF(AND(H66=1,I66=2),"BAJO",IF(AND(H66=1,I66=3),"MODERADO",IF(AND(H66=1,I66=4),"FAVORABLE",IF(AND(H66=1,I66=5),"FAVORABLE",IF(AND(H66=2,I66=1),"BAJO",IF(AND(H66=2,I66=2),"BAJO",IF(AND(H66=2,I66=3),"MODERADO",IF(AND(H66=2,I66=4),"FAVORABLE",IF(AND(H66=2,I66=5),"ALTO",IF(AND(H66=3,I66=1),"BAJO",IF(AND(H66=3,I66=2),"MODERADO",IF(AND(H66=3,I66=3),"FAVORABLE",IF(AND(H66=3,I66=4),"ALTO",IF(AND(H66=3,I66=5),"ALTO",IF(AND(H66=4,I66=1),"MODERADO",IF(AND(H66=4,I66=2),"FAVORABLE",IF(AND(H66=4,I66=3),"FAVORABLE",IF(AND(H66=4,I66=4),"ALTO",IF(AND(H66=4,I66=5),"ALTO",IF(AND(H66=5,I66=1),"FAVORABLE",IF(AND(H66=5,I66=2),"FAVORABLE",IF(AND(H66=5,I66=3),"ALTO",IF(AND(H66=5,I66=4),"ALTO",IF(AND(H66=5,I66=5),"ALTO",""))))))))))))))))))))))))))</f>
        <v/>
      </c>
      <c r="L66" s="581" t="n"/>
      <c r="M66" s="581" t="n"/>
      <c r="N66" s="597" t="n"/>
      <c r="O66" s="597" t="n"/>
      <c r="P66" s="597" t="n"/>
      <c r="Q66" s="597" t="n"/>
      <c r="R66" s="597" t="n"/>
      <c r="S66" s="597" t="n"/>
      <c r="T66" s="597">
        <f>IFERROR(SUM(O66:S66),"")</f>
        <v/>
      </c>
      <c r="U66" s="597" t="n"/>
      <c r="V66" s="581" t="n"/>
      <c r="W66" s="581" t="n"/>
      <c r="X66" s="581" t="n"/>
      <c r="Y66" s="581" t="n"/>
      <c r="Z66" s="581" t="n"/>
      <c r="AA66" s="581" t="n"/>
      <c r="AB66" s="581" t="n"/>
      <c r="AC66" s="581" t="n"/>
      <c r="AD66" s="581" t="n"/>
      <c r="AE66" s="581" t="n"/>
      <c r="AF66" s="581" t="n"/>
      <c r="AG66" s="597">
        <f>IF(J66="","",IF(OR(N66="",N66="IMPACTO"),H66,IF(T66&lt;=50,H66,IF(AND(T66&lt;=75,H66&lt;5),H66+1,IF(AND(T66&lt;=75,H66=5),H66,IF(AND(T66&lt;=100,H66&lt;4),H66+2,IF(AND(T66&lt;=100,H66=4),H66+1,IF(AND(T66&lt;=100,H66=5),H66,""))))))))</f>
        <v/>
      </c>
      <c r="AH66" s="597">
        <f>IF(J66="","",IF(OR(N66="",N66="PROBABILIDAD"),I66,IF(T66&lt;=50,I66,IF(AND(T66&lt;=75,I66&lt;5),I66+1,IF(AND(T66&lt;=75,I66=5),I66,IF(AND(T66&lt;=100,I66&lt;4),I66+2,IF(AND(T66&lt;=100,I66=4),I66+1,IF(AND(T66&lt;=100,I66=5),I66,""))))))))</f>
        <v/>
      </c>
      <c r="AI66" s="597">
        <f>IF(OR(AG66="",AH66=""),"",AG66*AH66)</f>
        <v/>
      </c>
      <c r="AJ66" s="211">
        <f>IF(AI66="","",IF(AND(AG66=1,AH66=1),"BAJO",IF(AND(AG66=1,AH66=2),"MODERADO",IF(AND(AG66=1,AH66=3),"MODERADO",IF(AND(AG66=1,AH66=4),"MODERADO",IF(AND(AG66=1,AH66=5),"MODERADO",IF(AND(AG66=2,AH66=1),"BAJO",IF(AND(AG66=2,AH66=2),"MODERADO",IF(AND(AG66=2,AH66=3),"MODERADO",IF(AND(AG66=2,AH66=4),"FAVORABLE",IF(AND(AG66=2,AH66=5),"FAVORABLE",IF(AND(AG66=3,AH66=1),"BAJO",IF(AND(AG66=3,AH66=2),"MODERADO",IF(AND(AG66=3,AH66=3),"FAVORABLE",IF(AND(AG66=3,AH66=4),"FAVORABLE",IF(AND(AG66=3,AH66=5),"FAVORABLE",IF(AND(AG66=4,AH66=1),"BAJO",IF(AND(AG66=4,AH66=2),"MODERADO",IF(AND(AG66=4,AH66=3),"FAVORABLE",IF(AND(AG66=4,AH66=4),"FAVORABLE",IF(AND(AG66=4,AH66=5),"ALTO",IF(AND(AG66=5,AH66=1),"BAJO",IF(AND(AG66=5,AH66=2),"MODERADO",IF(AND(AG66=5,AH66=3),"FAVORABLE",IF(AND(AG66=5,AH66=4),"ALTO",IF(AND(AG66=5,AH66=5),"ALTO",""))))))))))))))))))))))))))</f>
        <v/>
      </c>
      <c r="AK66" s="213" t="n"/>
      <c r="AL66" s="214" t="n"/>
      <c r="AM66" s="213" t="n"/>
      <c r="AN66" s="214" t="n"/>
      <c r="AO66" s="213" t="n"/>
      <c r="AP66" s="214" t="n"/>
      <c r="AQ66" s="214" t="n"/>
      <c r="AR66" s="214" t="n"/>
      <c r="AS66" s="213" t="n"/>
      <c r="AT66" s="214" t="n"/>
    </row>
    <row r="67">
      <c r="A67" s="208">
        <f>IF(AND(AG67=1,AH67=1),1,IF(AND(AG67=1,AH67=2),2,IF(AND(AG67=1,AH67=3),3,IF(AND(AG67=1,AH67=4),4,IF(AND(AG67=1,AH67=5),5,IF(AND(AG67=2,AH67=1),6,IF(AND(AG67=2,AH67=2),7,IF(AND(AG67=2,AH67=3),8,IF(AND(AG67=2,AH67=4),9,IF(AND(AG67=2,AH67=5),10,IF(AND(AG67=3,AH67=1),11,IF(AND(AG67=3,AH67=2),12,IF(AND(AG67=3,AH67=3),13,IF(AND(AG67=3,AH67=4),14,IF(AND(AG67=3,AH67=5),15,IF(AND(AG67=4,AH67=1),16,IF(AND(AG67=4,AH67=2),17,IF(AND(AG67=4,AH67=3),18,IF(AND(AG67=4,AH67=4),19,IF(AND(AG67=4,AH67=5),20,IF(AND(AG67=5,AH67=1),21,IF(AND(AG67=5,AH67=2),22,IF(AND(AG67=5,AH67=3),23,IF(AND(AG67=5,AH67=4),24,IF(AND(AG67=5,AH67=5),25,"")))))))))))))))))))))))))</f>
        <v/>
      </c>
      <c r="B67" s="208">
        <f>IF(A67="","",(COUNTIF($A$10:A67,A67))/100)</f>
        <v/>
      </c>
      <c r="C67" s="208">
        <f>IFERROR(A67+B67,"")</f>
        <v/>
      </c>
      <c r="D67" s="597" t="n">
        <v>58</v>
      </c>
      <c r="E67" s="581" t="n"/>
      <c r="F67" s="581" t="n"/>
      <c r="G67" s="581" t="n"/>
      <c r="H67" s="597" t="n"/>
      <c r="I67" s="597" t="n"/>
      <c r="J67" s="597">
        <f>IF(OR(H67="",I67=""),"",H67*I67)</f>
        <v/>
      </c>
      <c r="K67" s="211">
        <f>IF(J67="","",IF(AND(H67=1,I67=1),"BAJO",IF(AND(H67=1,I67=2),"BAJO",IF(AND(H67=1,I67=3),"MODERADO",IF(AND(H67=1,I67=4),"FAVORABLE",IF(AND(H67=1,I67=5),"FAVORABLE",IF(AND(H67=2,I67=1),"BAJO",IF(AND(H67=2,I67=2),"BAJO",IF(AND(H67=2,I67=3),"MODERADO",IF(AND(H67=2,I67=4),"FAVORABLE",IF(AND(H67=2,I67=5),"ALTO",IF(AND(H67=3,I67=1),"BAJO",IF(AND(H67=3,I67=2),"MODERADO",IF(AND(H67=3,I67=3),"FAVORABLE",IF(AND(H67=3,I67=4),"ALTO",IF(AND(H67=3,I67=5),"ALTO",IF(AND(H67=4,I67=1),"MODERADO",IF(AND(H67=4,I67=2),"FAVORABLE",IF(AND(H67=4,I67=3),"FAVORABLE",IF(AND(H67=4,I67=4),"ALTO",IF(AND(H67=4,I67=5),"ALTO",IF(AND(H67=5,I67=1),"FAVORABLE",IF(AND(H67=5,I67=2),"FAVORABLE",IF(AND(H67=5,I67=3),"ALTO",IF(AND(H67=5,I67=4),"ALTO",IF(AND(H67=5,I67=5),"ALTO",""))))))))))))))))))))))))))</f>
        <v/>
      </c>
      <c r="L67" s="581" t="n"/>
      <c r="M67" s="581" t="n"/>
      <c r="N67" s="597" t="n"/>
      <c r="O67" s="597" t="n"/>
      <c r="P67" s="597" t="n"/>
      <c r="Q67" s="597" t="n"/>
      <c r="R67" s="597" t="n"/>
      <c r="S67" s="597" t="n"/>
      <c r="T67" s="597">
        <f>IFERROR(SUM(O67:S67),"")</f>
        <v/>
      </c>
      <c r="U67" s="597" t="n"/>
      <c r="V67" s="581" t="n"/>
      <c r="W67" s="581" t="n"/>
      <c r="X67" s="581" t="n"/>
      <c r="Y67" s="581" t="n"/>
      <c r="Z67" s="581" t="n"/>
      <c r="AA67" s="581" t="n"/>
      <c r="AB67" s="581" t="n"/>
      <c r="AC67" s="581" t="n"/>
      <c r="AD67" s="581" t="n"/>
      <c r="AE67" s="581" t="n"/>
      <c r="AF67" s="581" t="n"/>
      <c r="AG67" s="597">
        <f>IF(J67="","",IF(OR(N67="",N67="IMPACTO"),H67,IF(T67&lt;=50,H67,IF(AND(T67&lt;=75,H67&lt;5),H67+1,IF(AND(T67&lt;=75,H67=5),H67,IF(AND(T67&lt;=100,H67&lt;4),H67+2,IF(AND(T67&lt;=100,H67=4),H67+1,IF(AND(T67&lt;=100,H67=5),H67,""))))))))</f>
        <v/>
      </c>
      <c r="AH67" s="597">
        <f>IF(J67="","",IF(OR(N67="",N67="PROBABILIDAD"),I67,IF(T67&lt;=50,I67,IF(AND(T67&lt;=75,I67&lt;5),I67+1,IF(AND(T67&lt;=75,I67=5),I67,IF(AND(T67&lt;=100,I67&lt;4),I67+2,IF(AND(T67&lt;=100,I67=4),I67+1,IF(AND(T67&lt;=100,I67=5),I67,""))))))))</f>
        <v/>
      </c>
      <c r="AI67" s="597">
        <f>IF(OR(AG67="",AH67=""),"",AG67*AH67)</f>
        <v/>
      </c>
      <c r="AJ67" s="211">
        <f>IF(AI67="","",IF(AND(AG67=1,AH67=1),"BAJO",IF(AND(AG67=1,AH67=2),"MODERADO",IF(AND(AG67=1,AH67=3),"MODERADO",IF(AND(AG67=1,AH67=4),"MODERADO",IF(AND(AG67=1,AH67=5),"MODERADO",IF(AND(AG67=2,AH67=1),"BAJO",IF(AND(AG67=2,AH67=2),"MODERADO",IF(AND(AG67=2,AH67=3),"MODERADO",IF(AND(AG67=2,AH67=4),"FAVORABLE",IF(AND(AG67=2,AH67=5),"FAVORABLE",IF(AND(AG67=3,AH67=1),"BAJO",IF(AND(AG67=3,AH67=2),"MODERADO",IF(AND(AG67=3,AH67=3),"FAVORABLE",IF(AND(AG67=3,AH67=4),"FAVORABLE",IF(AND(AG67=3,AH67=5),"FAVORABLE",IF(AND(AG67=4,AH67=1),"BAJO",IF(AND(AG67=4,AH67=2),"MODERADO",IF(AND(AG67=4,AH67=3),"FAVORABLE",IF(AND(AG67=4,AH67=4),"FAVORABLE",IF(AND(AG67=4,AH67=5),"ALTO",IF(AND(AG67=5,AH67=1),"BAJO",IF(AND(AG67=5,AH67=2),"MODERADO",IF(AND(AG67=5,AH67=3),"FAVORABLE",IF(AND(AG67=5,AH67=4),"ALTO",IF(AND(AG67=5,AH67=5),"ALTO",""))))))))))))))))))))))))))</f>
        <v/>
      </c>
      <c r="AK67" s="213" t="n"/>
      <c r="AL67" s="214" t="n"/>
      <c r="AM67" s="213" t="n"/>
      <c r="AN67" s="214" t="n"/>
      <c r="AO67" s="213" t="n"/>
      <c r="AP67" s="214" t="n"/>
      <c r="AQ67" s="214" t="n"/>
      <c r="AR67" s="214" t="n"/>
      <c r="AS67" s="213" t="n"/>
      <c r="AT67" s="214" t="n"/>
    </row>
    <row r="68">
      <c r="A68" s="208">
        <f>IF(AND(AG68=1,AH68=1),1,IF(AND(AG68=1,AH68=2),2,IF(AND(AG68=1,AH68=3),3,IF(AND(AG68=1,AH68=4),4,IF(AND(AG68=1,AH68=5),5,IF(AND(AG68=2,AH68=1),6,IF(AND(AG68=2,AH68=2),7,IF(AND(AG68=2,AH68=3),8,IF(AND(AG68=2,AH68=4),9,IF(AND(AG68=2,AH68=5),10,IF(AND(AG68=3,AH68=1),11,IF(AND(AG68=3,AH68=2),12,IF(AND(AG68=3,AH68=3),13,IF(AND(AG68=3,AH68=4),14,IF(AND(AG68=3,AH68=5),15,IF(AND(AG68=4,AH68=1),16,IF(AND(AG68=4,AH68=2),17,IF(AND(AG68=4,AH68=3),18,IF(AND(AG68=4,AH68=4),19,IF(AND(AG68=4,AH68=5),20,IF(AND(AG68=5,AH68=1),21,IF(AND(AG68=5,AH68=2),22,IF(AND(AG68=5,AH68=3),23,IF(AND(AG68=5,AH68=4),24,IF(AND(AG68=5,AH68=5),25,"")))))))))))))))))))))))))</f>
        <v/>
      </c>
      <c r="B68" s="208">
        <f>IF(A68="","",(COUNTIF($A$10:A68,A68))/100)</f>
        <v/>
      </c>
      <c r="C68" s="208">
        <f>IFERROR(A68+B68,"")</f>
        <v/>
      </c>
      <c r="D68" s="597" t="n">
        <v>59</v>
      </c>
      <c r="E68" s="581" t="n"/>
      <c r="F68" s="581" t="n"/>
      <c r="G68" s="581" t="n"/>
      <c r="H68" s="597" t="n"/>
      <c r="I68" s="597" t="n"/>
      <c r="J68" s="597">
        <f>IF(OR(H68="",I68=""),"",H68*I68)</f>
        <v/>
      </c>
      <c r="K68" s="211">
        <f>IF(J68="","",IF(AND(H68=1,I68=1),"BAJO",IF(AND(H68=1,I68=2),"BAJO",IF(AND(H68=1,I68=3),"MODERADO",IF(AND(H68=1,I68=4),"FAVORABLE",IF(AND(H68=1,I68=5),"FAVORABLE",IF(AND(H68=2,I68=1),"BAJO",IF(AND(H68=2,I68=2),"BAJO",IF(AND(H68=2,I68=3),"MODERADO",IF(AND(H68=2,I68=4),"FAVORABLE",IF(AND(H68=2,I68=5),"ALTO",IF(AND(H68=3,I68=1),"BAJO",IF(AND(H68=3,I68=2),"MODERADO",IF(AND(H68=3,I68=3),"FAVORABLE",IF(AND(H68=3,I68=4),"ALTO",IF(AND(H68=3,I68=5),"ALTO",IF(AND(H68=4,I68=1),"MODERADO",IF(AND(H68=4,I68=2),"FAVORABLE",IF(AND(H68=4,I68=3),"FAVORABLE",IF(AND(H68=4,I68=4),"ALTO",IF(AND(H68=4,I68=5),"ALTO",IF(AND(H68=5,I68=1),"FAVORABLE",IF(AND(H68=5,I68=2),"FAVORABLE",IF(AND(H68=5,I68=3),"ALTO",IF(AND(H68=5,I68=4),"ALTO",IF(AND(H68=5,I68=5),"ALTO",""))))))))))))))))))))))))))</f>
        <v/>
      </c>
      <c r="L68" s="581" t="n"/>
      <c r="M68" s="581" t="n"/>
      <c r="N68" s="597" t="n"/>
      <c r="O68" s="597" t="n"/>
      <c r="P68" s="597" t="n"/>
      <c r="Q68" s="597" t="n"/>
      <c r="R68" s="597" t="n"/>
      <c r="S68" s="597" t="n"/>
      <c r="T68" s="597">
        <f>IFERROR(SUM(O68:S68),"")</f>
        <v/>
      </c>
      <c r="U68" s="597" t="n"/>
      <c r="V68" s="581" t="n"/>
      <c r="W68" s="581" t="n"/>
      <c r="X68" s="581" t="n"/>
      <c r="Y68" s="581" t="n"/>
      <c r="Z68" s="581" t="n"/>
      <c r="AA68" s="581" t="n"/>
      <c r="AB68" s="581" t="n"/>
      <c r="AC68" s="581" t="n"/>
      <c r="AD68" s="581" t="n"/>
      <c r="AE68" s="581" t="n"/>
      <c r="AF68" s="581" t="n"/>
      <c r="AG68" s="597">
        <f>IF(J68="","",IF(OR(N68="",N68="IMPACTO"),H68,IF(T68&lt;=50,H68,IF(AND(T68&lt;=75,H68&lt;5),H68+1,IF(AND(T68&lt;=75,H68=5),H68,IF(AND(T68&lt;=100,H68&lt;4),H68+2,IF(AND(T68&lt;=100,H68=4),H68+1,IF(AND(T68&lt;=100,H68=5),H68,""))))))))</f>
        <v/>
      </c>
      <c r="AH68" s="597">
        <f>IF(J68="","",IF(OR(N68="",N68="PROBABILIDAD"),I68,IF(T68&lt;=50,I68,IF(AND(T68&lt;=75,I68&lt;5),I68+1,IF(AND(T68&lt;=75,I68=5),I68,IF(AND(T68&lt;=100,I68&lt;4),I68+2,IF(AND(T68&lt;=100,I68=4),I68+1,IF(AND(T68&lt;=100,I68=5),I68,""))))))))</f>
        <v/>
      </c>
      <c r="AI68" s="597">
        <f>IF(OR(AG68="",AH68=""),"",AG68*AH68)</f>
        <v/>
      </c>
      <c r="AJ68" s="211">
        <f>IF(AI68="","",IF(AND(AG68=1,AH68=1),"BAJO",IF(AND(AG68=1,AH68=2),"MODERADO",IF(AND(AG68=1,AH68=3),"MODERADO",IF(AND(AG68=1,AH68=4),"MODERADO",IF(AND(AG68=1,AH68=5),"MODERADO",IF(AND(AG68=2,AH68=1),"BAJO",IF(AND(AG68=2,AH68=2),"MODERADO",IF(AND(AG68=2,AH68=3),"MODERADO",IF(AND(AG68=2,AH68=4),"FAVORABLE",IF(AND(AG68=2,AH68=5),"FAVORABLE",IF(AND(AG68=3,AH68=1),"BAJO",IF(AND(AG68=3,AH68=2),"MODERADO",IF(AND(AG68=3,AH68=3),"FAVORABLE",IF(AND(AG68=3,AH68=4),"FAVORABLE",IF(AND(AG68=3,AH68=5),"FAVORABLE",IF(AND(AG68=4,AH68=1),"BAJO",IF(AND(AG68=4,AH68=2),"MODERADO",IF(AND(AG68=4,AH68=3),"FAVORABLE",IF(AND(AG68=4,AH68=4),"FAVORABLE",IF(AND(AG68=4,AH68=5),"ALTO",IF(AND(AG68=5,AH68=1),"BAJO",IF(AND(AG68=5,AH68=2),"MODERADO",IF(AND(AG68=5,AH68=3),"FAVORABLE",IF(AND(AG68=5,AH68=4),"ALTO",IF(AND(AG68=5,AH68=5),"ALTO",""))))))))))))))))))))))))))</f>
        <v/>
      </c>
      <c r="AK68" s="213" t="n"/>
      <c r="AL68" s="214" t="n"/>
      <c r="AM68" s="213" t="n"/>
      <c r="AN68" s="214" t="n"/>
      <c r="AO68" s="213" t="n"/>
      <c r="AP68" s="214" t="n"/>
      <c r="AQ68" s="214" t="n"/>
      <c r="AR68" s="214" t="n"/>
      <c r="AS68" s="213" t="n"/>
      <c r="AT68" s="214" t="n"/>
    </row>
    <row r="69">
      <c r="A69" s="208">
        <f>IF(AND(AG69=1,AH69=1),1,IF(AND(AG69=1,AH69=2),2,IF(AND(AG69=1,AH69=3),3,IF(AND(AG69=1,AH69=4),4,IF(AND(AG69=1,AH69=5),5,IF(AND(AG69=2,AH69=1),6,IF(AND(AG69=2,AH69=2),7,IF(AND(AG69=2,AH69=3),8,IF(AND(AG69=2,AH69=4),9,IF(AND(AG69=2,AH69=5),10,IF(AND(AG69=3,AH69=1),11,IF(AND(AG69=3,AH69=2),12,IF(AND(AG69=3,AH69=3),13,IF(AND(AG69=3,AH69=4),14,IF(AND(AG69=3,AH69=5),15,IF(AND(AG69=4,AH69=1),16,IF(AND(AG69=4,AH69=2),17,IF(AND(AG69=4,AH69=3),18,IF(AND(AG69=4,AH69=4),19,IF(AND(AG69=4,AH69=5),20,IF(AND(AG69=5,AH69=1),21,IF(AND(AG69=5,AH69=2),22,IF(AND(AG69=5,AH69=3),23,IF(AND(AG69=5,AH69=4),24,IF(AND(AG69=5,AH69=5),25,"")))))))))))))))))))))))))</f>
        <v/>
      </c>
      <c r="B69" s="208">
        <f>IF(A69="","",(COUNTIF($A$10:A69,A69))/100)</f>
        <v/>
      </c>
      <c r="C69" s="208">
        <f>IFERROR(A69+B69,"")</f>
        <v/>
      </c>
      <c r="D69" s="597" t="n">
        <v>60</v>
      </c>
      <c r="E69" s="581" t="n"/>
      <c r="F69" s="581" t="n"/>
      <c r="G69" s="581" t="n"/>
      <c r="H69" s="597" t="n"/>
      <c r="I69" s="597" t="n"/>
      <c r="J69" s="597">
        <f>IF(OR(H69="",I69=""),"",H69*I69)</f>
        <v/>
      </c>
      <c r="K69" s="211">
        <f>IF(J69="","",IF(AND(H69=1,I69=1),"BAJO",IF(AND(H69=1,I69=2),"BAJO",IF(AND(H69=1,I69=3),"MODERADO",IF(AND(H69=1,I69=4),"FAVORABLE",IF(AND(H69=1,I69=5),"FAVORABLE",IF(AND(H69=2,I69=1),"BAJO",IF(AND(H69=2,I69=2),"BAJO",IF(AND(H69=2,I69=3),"MODERADO",IF(AND(H69=2,I69=4),"FAVORABLE",IF(AND(H69=2,I69=5),"ALTO",IF(AND(H69=3,I69=1),"BAJO",IF(AND(H69=3,I69=2),"MODERADO",IF(AND(H69=3,I69=3),"FAVORABLE",IF(AND(H69=3,I69=4),"ALTO",IF(AND(H69=3,I69=5),"ALTO",IF(AND(H69=4,I69=1),"MODERADO",IF(AND(H69=4,I69=2),"FAVORABLE",IF(AND(H69=4,I69=3),"FAVORABLE",IF(AND(H69=4,I69=4),"ALTO",IF(AND(H69=4,I69=5),"ALTO",IF(AND(H69=5,I69=1),"FAVORABLE",IF(AND(H69=5,I69=2),"FAVORABLE",IF(AND(H69=5,I69=3),"ALTO",IF(AND(H69=5,I69=4),"ALTO",IF(AND(H69=5,I69=5),"ALTO",""))))))))))))))))))))))))))</f>
        <v/>
      </c>
      <c r="L69" s="581" t="n"/>
      <c r="M69" s="581" t="n"/>
      <c r="N69" s="597" t="n"/>
      <c r="O69" s="597" t="n"/>
      <c r="P69" s="597" t="n"/>
      <c r="Q69" s="597" t="n"/>
      <c r="R69" s="597" t="n"/>
      <c r="S69" s="597" t="n"/>
      <c r="T69" s="597">
        <f>IFERROR(SUM(O69:S69),"")</f>
        <v/>
      </c>
      <c r="U69" s="597" t="n"/>
      <c r="V69" s="581" t="n"/>
      <c r="W69" s="581" t="n"/>
      <c r="X69" s="581" t="n"/>
      <c r="Y69" s="581" t="n"/>
      <c r="Z69" s="581" t="n"/>
      <c r="AA69" s="581" t="n"/>
      <c r="AB69" s="581" t="n"/>
      <c r="AC69" s="581" t="n"/>
      <c r="AD69" s="581" t="n"/>
      <c r="AE69" s="581" t="n"/>
      <c r="AF69" s="581" t="n"/>
      <c r="AG69" s="597">
        <f>IF(J69="","",IF(OR(N69="",N69="IMPACTO"),H69,IF(T69&lt;=50,H69,IF(AND(T69&lt;=75,H69&lt;5),H69+1,IF(AND(T69&lt;=75,H69=5),H69,IF(AND(T69&lt;=100,H69&lt;4),H69+2,IF(AND(T69&lt;=100,H69=4),H69+1,IF(AND(T69&lt;=100,H69=5),H69,""))))))))</f>
        <v/>
      </c>
      <c r="AH69" s="597">
        <f>IF(J69="","",IF(OR(N69="",N69="PROBABILIDAD"),I69,IF(T69&lt;=50,I69,IF(AND(T69&lt;=75,I69&lt;5),I69+1,IF(AND(T69&lt;=75,I69=5),I69,IF(AND(T69&lt;=100,I69&lt;4),I69+2,IF(AND(T69&lt;=100,I69=4),I69+1,IF(AND(T69&lt;=100,I69=5),I69,""))))))))</f>
        <v/>
      </c>
      <c r="AI69" s="597">
        <f>IF(OR(AG69="",AH69=""),"",AG69*AH69)</f>
        <v/>
      </c>
      <c r="AJ69" s="211">
        <f>IF(AI69="","",IF(AND(AG69=1,AH69=1),"BAJO",IF(AND(AG69=1,AH69=2),"MODERADO",IF(AND(AG69=1,AH69=3),"MODERADO",IF(AND(AG69=1,AH69=4),"MODERADO",IF(AND(AG69=1,AH69=5),"MODERADO",IF(AND(AG69=2,AH69=1),"BAJO",IF(AND(AG69=2,AH69=2),"MODERADO",IF(AND(AG69=2,AH69=3),"MODERADO",IF(AND(AG69=2,AH69=4),"FAVORABLE",IF(AND(AG69=2,AH69=5),"FAVORABLE",IF(AND(AG69=3,AH69=1),"BAJO",IF(AND(AG69=3,AH69=2),"MODERADO",IF(AND(AG69=3,AH69=3),"FAVORABLE",IF(AND(AG69=3,AH69=4),"FAVORABLE",IF(AND(AG69=3,AH69=5),"FAVORABLE",IF(AND(AG69=4,AH69=1),"BAJO",IF(AND(AG69=4,AH69=2),"MODERADO",IF(AND(AG69=4,AH69=3),"FAVORABLE",IF(AND(AG69=4,AH69=4),"FAVORABLE",IF(AND(AG69=4,AH69=5),"ALTO",IF(AND(AG69=5,AH69=1),"BAJO",IF(AND(AG69=5,AH69=2),"MODERADO",IF(AND(AG69=5,AH69=3),"FAVORABLE",IF(AND(AG69=5,AH69=4),"ALTO",IF(AND(AG69=5,AH69=5),"ALTO",""))))))))))))))))))))))))))</f>
        <v/>
      </c>
      <c r="AK69" s="213" t="n"/>
      <c r="AL69" s="214" t="n"/>
      <c r="AM69" s="213" t="n"/>
      <c r="AN69" s="214" t="n"/>
      <c r="AO69" s="213" t="n"/>
      <c r="AP69" s="214" t="n"/>
      <c r="AQ69" s="214" t="n"/>
      <c r="AR69" s="214" t="n"/>
      <c r="AS69" s="213" t="n"/>
      <c r="AT69" s="214" t="n"/>
    </row>
    <row r="70">
      <c r="A70" s="208">
        <f>IF(AND(AG70=1,AH70=1),1,IF(AND(AG70=1,AH70=2),2,IF(AND(AG70=1,AH70=3),3,IF(AND(AG70=1,AH70=4),4,IF(AND(AG70=1,AH70=5),5,IF(AND(AG70=2,AH70=1),6,IF(AND(AG70=2,AH70=2),7,IF(AND(AG70=2,AH70=3),8,IF(AND(AG70=2,AH70=4),9,IF(AND(AG70=2,AH70=5),10,IF(AND(AG70=3,AH70=1),11,IF(AND(AG70=3,AH70=2),12,IF(AND(AG70=3,AH70=3),13,IF(AND(AG70=3,AH70=4),14,IF(AND(AG70=3,AH70=5),15,IF(AND(AG70=4,AH70=1),16,IF(AND(AG70=4,AH70=2),17,IF(AND(AG70=4,AH70=3),18,IF(AND(AG70=4,AH70=4),19,IF(AND(AG70=4,AH70=5),20,IF(AND(AG70=5,AH70=1),21,IF(AND(AG70=5,AH70=2),22,IF(AND(AG70=5,AH70=3),23,IF(AND(AG70=5,AH70=4),24,IF(AND(AG70=5,AH70=5),25,"")))))))))))))))))))))))))</f>
        <v/>
      </c>
      <c r="B70" s="208">
        <f>IF(A70="","",(COUNTIF($A$10:A70,A70))/100)</f>
        <v/>
      </c>
      <c r="C70" s="208">
        <f>IFERROR(A70+B70,"")</f>
        <v/>
      </c>
      <c r="D70" s="597" t="n">
        <v>61</v>
      </c>
      <c r="E70" s="581" t="n"/>
      <c r="F70" s="581" t="n"/>
      <c r="G70" s="581" t="n"/>
      <c r="H70" s="597" t="n"/>
      <c r="I70" s="597" t="n"/>
      <c r="J70" s="597">
        <f>IF(OR(H70="",I70=""),"",H70*I70)</f>
        <v/>
      </c>
      <c r="K70" s="211">
        <f>IF(J70="","",IF(AND(H70=1,I70=1),"BAJO",IF(AND(H70=1,I70=2),"BAJO",IF(AND(H70=1,I70=3),"MODERADO",IF(AND(H70=1,I70=4),"FAVORABLE",IF(AND(H70=1,I70=5),"FAVORABLE",IF(AND(H70=2,I70=1),"BAJO",IF(AND(H70=2,I70=2),"BAJO",IF(AND(H70=2,I70=3),"MODERADO",IF(AND(H70=2,I70=4),"FAVORABLE",IF(AND(H70=2,I70=5),"ALTO",IF(AND(H70=3,I70=1),"BAJO",IF(AND(H70=3,I70=2),"MODERADO",IF(AND(H70=3,I70=3),"FAVORABLE",IF(AND(H70=3,I70=4),"ALTO",IF(AND(H70=3,I70=5),"ALTO",IF(AND(H70=4,I70=1),"MODERADO",IF(AND(H70=4,I70=2),"FAVORABLE",IF(AND(H70=4,I70=3),"FAVORABLE",IF(AND(H70=4,I70=4),"ALTO",IF(AND(H70=4,I70=5),"ALTO",IF(AND(H70=5,I70=1),"FAVORABLE",IF(AND(H70=5,I70=2),"FAVORABLE",IF(AND(H70=5,I70=3),"ALTO",IF(AND(H70=5,I70=4),"ALTO",IF(AND(H70=5,I70=5),"ALTO",""))))))))))))))))))))))))))</f>
        <v/>
      </c>
      <c r="L70" s="581" t="n"/>
      <c r="M70" s="581" t="n"/>
      <c r="N70" s="597" t="n"/>
      <c r="O70" s="597" t="n"/>
      <c r="P70" s="597" t="n"/>
      <c r="Q70" s="597" t="n"/>
      <c r="R70" s="597" t="n"/>
      <c r="S70" s="597" t="n"/>
      <c r="T70" s="597">
        <f>IFERROR(SUM(O70:S70),"")</f>
        <v/>
      </c>
      <c r="U70" s="597" t="n"/>
      <c r="V70" s="581" t="n"/>
      <c r="W70" s="581" t="n"/>
      <c r="X70" s="581" t="n"/>
      <c r="Y70" s="581" t="n"/>
      <c r="Z70" s="581" t="n"/>
      <c r="AA70" s="581" t="n"/>
      <c r="AB70" s="581" t="n"/>
      <c r="AC70" s="581" t="n"/>
      <c r="AD70" s="581" t="n"/>
      <c r="AE70" s="581" t="n"/>
      <c r="AF70" s="581" t="n"/>
      <c r="AG70" s="597">
        <f>IF(J70="","",IF(OR(N70="",N70="IMPACTO"),H70,IF(T70&lt;=50,H70,IF(AND(T70&lt;=75,H70&lt;5),H70+1,IF(AND(T70&lt;=75,H70=5),H70,IF(AND(T70&lt;=100,H70&lt;4),H70+2,IF(AND(T70&lt;=100,H70=4),H70+1,IF(AND(T70&lt;=100,H70=5),H70,""))))))))</f>
        <v/>
      </c>
      <c r="AH70" s="597">
        <f>IF(J70="","",IF(OR(N70="",N70="PROBABILIDAD"),I70,IF(T70&lt;=50,I70,IF(AND(T70&lt;=75,I70&lt;5),I70+1,IF(AND(T70&lt;=75,I70=5),I70,IF(AND(T70&lt;=100,I70&lt;4),I70+2,IF(AND(T70&lt;=100,I70=4),I70+1,IF(AND(T70&lt;=100,I70=5),I70,""))))))))</f>
        <v/>
      </c>
      <c r="AI70" s="597">
        <f>IF(OR(AG70="",AH70=""),"",AG70*AH70)</f>
        <v/>
      </c>
      <c r="AJ70" s="211">
        <f>IF(AI70="","",IF(AND(AG70=1,AH70=1),"BAJO",IF(AND(AG70=1,AH70=2),"MODERADO",IF(AND(AG70=1,AH70=3),"MODERADO",IF(AND(AG70=1,AH70=4),"MODERADO",IF(AND(AG70=1,AH70=5),"MODERADO",IF(AND(AG70=2,AH70=1),"BAJO",IF(AND(AG70=2,AH70=2),"MODERADO",IF(AND(AG70=2,AH70=3),"MODERADO",IF(AND(AG70=2,AH70=4),"FAVORABLE",IF(AND(AG70=2,AH70=5),"FAVORABLE",IF(AND(AG70=3,AH70=1),"BAJO",IF(AND(AG70=3,AH70=2),"MODERADO",IF(AND(AG70=3,AH70=3),"FAVORABLE",IF(AND(AG70=3,AH70=4),"FAVORABLE",IF(AND(AG70=3,AH70=5),"FAVORABLE",IF(AND(AG70=4,AH70=1),"BAJO",IF(AND(AG70=4,AH70=2),"MODERADO",IF(AND(AG70=4,AH70=3),"FAVORABLE",IF(AND(AG70=4,AH70=4),"FAVORABLE",IF(AND(AG70=4,AH70=5),"ALTO",IF(AND(AG70=5,AH70=1),"BAJO",IF(AND(AG70=5,AH70=2),"MODERADO",IF(AND(AG70=5,AH70=3),"FAVORABLE",IF(AND(AG70=5,AH70=4),"ALTO",IF(AND(AG70=5,AH70=5),"ALTO",""))))))))))))))))))))))))))</f>
        <v/>
      </c>
      <c r="AK70" s="213" t="n"/>
      <c r="AL70" s="214" t="n"/>
      <c r="AM70" s="213" t="n"/>
      <c r="AN70" s="214" t="n"/>
      <c r="AO70" s="213" t="n"/>
      <c r="AP70" s="214" t="n"/>
      <c r="AQ70" s="214" t="n"/>
      <c r="AR70" s="214" t="n"/>
      <c r="AS70" s="213" t="n"/>
      <c r="AT70" s="214" t="n"/>
    </row>
    <row r="71">
      <c r="A71" s="208">
        <f>IF(AND(AG71=1,AH71=1),1,IF(AND(AG71=1,AH71=2),2,IF(AND(AG71=1,AH71=3),3,IF(AND(AG71=1,AH71=4),4,IF(AND(AG71=1,AH71=5),5,IF(AND(AG71=2,AH71=1),6,IF(AND(AG71=2,AH71=2),7,IF(AND(AG71=2,AH71=3),8,IF(AND(AG71=2,AH71=4),9,IF(AND(AG71=2,AH71=5),10,IF(AND(AG71=3,AH71=1),11,IF(AND(AG71=3,AH71=2),12,IF(AND(AG71=3,AH71=3),13,IF(AND(AG71=3,AH71=4),14,IF(AND(AG71=3,AH71=5),15,IF(AND(AG71=4,AH71=1),16,IF(AND(AG71=4,AH71=2),17,IF(AND(AG71=4,AH71=3),18,IF(AND(AG71=4,AH71=4),19,IF(AND(AG71=4,AH71=5),20,IF(AND(AG71=5,AH71=1),21,IF(AND(AG71=5,AH71=2),22,IF(AND(AG71=5,AH71=3),23,IF(AND(AG71=5,AH71=4),24,IF(AND(AG71=5,AH71=5),25,"")))))))))))))))))))))))))</f>
        <v/>
      </c>
      <c r="B71" s="208">
        <f>IF(A71="","",(COUNTIF($A$10:A71,A71))/100)</f>
        <v/>
      </c>
      <c r="C71" s="208">
        <f>IFERROR(A71+B71,"")</f>
        <v/>
      </c>
      <c r="D71" s="597" t="n">
        <v>62</v>
      </c>
      <c r="E71" s="581" t="n"/>
      <c r="F71" s="581" t="n"/>
      <c r="G71" s="581" t="n"/>
      <c r="H71" s="597" t="n"/>
      <c r="I71" s="597" t="n"/>
      <c r="J71" s="597">
        <f>IF(OR(H71="",I71=""),"",H71*I71)</f>
        <v/>
      </c>
      <c r="K71" s="211">
        <f>IF(J71="","",IF(AND(H71=1,I71=1),"BAJO",IF(AND(H71=1,I71=2),"BAJO",IF(AND(H71=1,I71=3),"MODERADO",IF(AND(H71=1,I71=4),"FAVORABLE",IF(AND(H71=1,I71=5),"FAVORABLE",IF(AND(H71=2,I71=1),"BAJO",IF(AND(H71=2,I71=2),"BAJO",IF(AND(H71=2,I71=3),"MODERADO",IF(AND(H71=2,I71=4),"FAVORABLE",IF(AND(H71=2,I71=5),"ALTO",IF(AND(H71=3,I71=1),"BAJO",IF(AND(H71=3,I71=2),"MODERADO",IF(AND(H71=3,I71=3),"FAVORABLE",IF(AND(H71=3,I71=4),"ALTO",IF(AND(H71=3,I71=5),"ALTO",IF(AND(H71=4,I71=1),"MODERADO",IF(AND(H71=4,I71=2),"FAVORABLE",IF(AND(H71=4,I71=3),"FAVORABLE",IF(AND(H71=4,I71=4),"ALTO",IF(AND(H71=4,I71=5),"ALTO",IF(AND(H71=5,I71=1),"FAVORABLE",IF(AND(H71=5,I71=2),"FAVORABLE",IF(AND(H71=5,I71=3),"ALTO",IF(AND(H71=5,I71=4),"ALTO",IF(AND(H71=5,I71=5),"ALTO",""))))))))))))))))))))))))))</f>
        <v/>
      </c>
      <c r="L71" s="581" t="n"/>
      <c r="M71" s="581" t="n"/>
      <c r="N71" s="597" t="n"/>
      <c r="O71" s="597" t="n"/>
      <c r="P71" s="597" t="n"/>
      <c r="Q71" s="597" t="n"/>
      <c r="R71" s="597" t="n"/>
      <c r="S71" s="597" t="n"/>
      <c r="T71" s="597">
        <f>IFERROR(SUM(O71:S71),"")</f>
        <v/>
      </c>
      <c r="U71" s="597" t="n"/>
      <c r="V71" s="581" t="n"/>
      <c r="W71" s="581" t="n"/>
      <c r="X71" s="581" t="n"/>
      <c r="Y71" s="581" t="n"/>
      <c r="Z71" s="581" t="n"/>
      <c r="AA71" s="581" t="n"/>
      <c r="AB71" s="581" t="n"/>
      <c r="AC71" s="581" t="n"/>
      <c r="AD71" s="581" t="n"/>
      <c r="AE71" s="581" t="n"/>
      <c r="AF71" s="581" t="n"/>
      <c r="AG71" s="597">
        <f>IF(J71="","",IF(OR(N71="",N71="IMPACTO"),H71,IF(T71&lt;=50,H71,IF(AND(T71&lt;=75,H71&lt;5),H71+1,IF(AND(T71&lt;=75,H71=5),H71,IF(AND(T71&lt;=100,H71&lt;4),H71+2,IF(AND(T71&lt;=100,H71=4),H71+1,IF(AND(T71&lt;=100,H71=5),H71,""))))))))</f>
        <v/>
      </c>
      <c r="AH71" s="597">
        <f>IF(J71="","",IF(OR(N71="",N71="PROBABILIDAD"),I71,IF(T71&lt;=50,I71,IF(AND(T71&lt;=75,I71&lt;5),I71+1,IF(AND(T71&lt;=75,I71=5),I71,IF(AND(T71&lt;=100,I71&lt;4),I71+2,IF(AND(T71&lt;=100,I71=4),I71+1,IF(AND(T71&lt;=100,I71=5),I71,""))))))))</f>
        <v/>
      </c>
      <c r="AI71" s="597">
        <f>IF(OR(AG71="",AH71=""),"",AG71*AH71)</f>
        <v/>
      </c>
      <c r="AJ71" s="211">
        <f>IF(AI71="","",IF(AND(AG71=1,AH71=1),"BAJO",IF(AND(AG71=1,AH71=2),"MODERADO",IF(AND(AG71=1,AH71=3),"MODERADO",IF(AND(AG71=1,AH71=4),"MODERADO",IF(AND(AG71=1,AH71=5),"MODERADO",IF(AND(AG71=2,AH71=1),"BAJO",IF(AND(AG71=2,AH71=2),"MODERADO",IF(AND(AG71=2,AH71=3),"MODERADO",IF(AND(AG71=2,AH71=4),"FAVORABLE",IF(AND(AG71=2,AH71=5),"FAVORABLE",IF(AND(AG71=3,AH71=1),"BAJO",IF(AND(AG71=3,AH71=2),"MODERADO",IF(AND(AG71=3,AH71=3),"FAVORABLE",IF(AND(AG71=3,AH71=4),"FAVORABLE",IF(AND(AG71=3,AH71=5),"FAVORABLE",IF(AND(AG71=4,AH71=1),"BAJO",IF(AND(AG71=4,AH71=2),"MODERADO",IF(AND(AG71=4,AH71=3),"FAVORABLE",IF(AND(AG71=4,AH71=4),"FAVORABLE",IF(AND(AG71=4,AH71=5),"ALTO",IF(AND(AG71=5,AH71=1),"BAJO",IF(AND(AG71=5,AH71=2),"MODERADO",IF(AND(AG71=5,AH71=3),"FAVORABLE",IF(AND(AG71=5,AH71=4),"ALTO",IF(AND(AG71=5,AH71=5),"ALTO",""))))))))))))))))))))))))))</f>
        <v/>
      </c>
      <c r="AK71" s="213" t="n"/>
      <c r="AL71" s="214" t="n"/>
      <c r="AM71" s="213" t="n"/>
      <c r="AN71" s="214" t="n"/>
      <c r="AO71" s="213" t="n"/>
      <c r="AP71" s="214" t="n"/>
      <c r="AQ71" s="214" t="n"/>
      <c r="AR71" s="214" t="n"/>
      <c r="AS71" s="213" t="n"/>
      <c r="AT71" s="214" t="n"/>
    </row>
    <row r="72">
      <c r="A72" s="208">
        <f>IF(AND(AG72=1,AH72=1),1,IF(AND(AG72=1,AH72=2),2,IF(AND(AG72=1,AH72=3),3,IF(AND(AG72=1,AH72=4),4,IF(AND(AG72=1,AH72=5),5,IF(AND(AG72=2,AH72=1),6,IF(AND(AG72=2,AH72=2),7,IF(AND(AG72=2,AH72=3),8,IF(AND(AG72=2,AH72=4),9,IF(AND(AG72=2,AH72=5),10,IF(AND(AG72=3,AH72=1),11,IF(AND(AG72=3,AH72=2),12,IF(AND(AG72=3,AH72=3),13,IF(AND(AG72=3,AH72=4),14,IF(AND(AG72=3,AH72=5),15,IF(AND(AG72=4,AH72=1),16,IF(AND(AG72=4,AH72=2),17,IF(AND(AG72=4,AH72=3),18,IF(AND(AG72=4,AH72=4),19,IF(AND(AG72=4,AH72=5),20,IF(AND(AG72=5,AH72=1),21,IF(AND(AG72=5,AH72=2),22,IF(AND(AG72=5,AH72=3),23,IF(AND(AG72=5,AH72=4),24,IF(AND(AG72=5,AH72=5),25,"")))))))))))))))))))))))))</f>
        <v/>
      </c>
      <c r="B72" s="208">
        <f>IF(A72="","",(COUNTIF($A$10:A72,A72))/100)</f>
        <v/>
      </c>
      <c r="C72" s="208">
        <f>IFERROR(A72+B72,"")</f>
        <v/>
      </c>
      <c r="D72" s="597" t="n">
        <v>63</v>
      </c>
      <c r="E72" s="581" t="n"/>
      <c r="F72" s="581" t="n"/>
      <c r="G72" s="581" t="n"/>
      <c r="H72" s="597" t="n"/>
      <c r="I72" s="597" t="n"/>
      <c r="J72" s="597">
        <f>IF(OR(H72="",I72=""),"",H72*I72)</f>
        <v/>
      </c>
      <c r="K72" s="211">
        <f>IF(J72="","",IF(AND(H72=1,I72=1),"BAJO",IF(AND(H72=1,I72=2),"BAJO",IF(AND(H72=1,I72=3),"MODERADO",IF(AND(H72=1,I72=4),"FAVORABLE",IF(AND(H72=1,I72=5),"FAVORABLE",IF(AND(H72=2,I72=1),"BAJO",IF(AND(H72=2,I72=2),"BAJO",IF(AND(H72=2,I72=3),"MODERADO",IF(AND(H72=2,I72=4),"FAVORABLE",IF(AND(H72=2,I72=5),"ALTO",IF(AND(H72=3,I72=1),"BAJO",IF(AND(H72=3,I72=2),"MODERADO",IF(AND(H72=3,I72=3),"FAVORABLE",IF(AND(H72=3,I72=4),"ALTO",IF(AND(H72=3,I72=5),"ALTO",IF(AND(H72=4,I72=1),"MODERADO",IF(AND(H72=4,I72=2),"FAVORABLE",IF(AND(H72=4,I72=3),"FAVORABLE",IF(AND(H72=4,I72=4),"ALTO",IF(AND(H72=4,I72=5),"ALTO",IF(AND(H72=5,I72=1),"FAVORABLE",IF(AND(H72=5,I72=2),"FAVORABLE",IF(AND(H72=5,I72=3),"ALTO",IF(AND(H72=5,I72=4),"ALTO",IF(AND(H72=5,I72=5),"ALTO",""))))))))))))))))))))))))))</f>
        <v/>
      </c>
      <c r="L72" s="581" t="n"/>
      <c r="M72" s="581" t="n"/>
      <c r="N72" s="597" t="n"/>
      <c r="O72" s="597" t="n"/>
      <c r="P72" s="597" t="n"/>
      <c r="Q72" s="597" t="n"/>
      <c r="R72" s="597" t="n"/>
      <c r="S72" s="597" t="n"/>
      <c r="T72" s="597">
        <f>IFERROR(SUM(O72:S72),"")</f>
        <v/>
      </c>
      <c r="U72" s="597" t="n"/>
      <c r="V72" s="581" t="n"/>
      <c r="W72" s="581" t="n"/>
      <c r="X72" s="581" t="n"/>
      <c r="Y72" s="581" t="n"/>
      <c r="Z72" s="581" t="n"/>
      <c r="AA72" s="581" t="n"/>
      <c r="AB72" s="581" t="n"/>
      <c r="AC72" s="581" t="n"/>
      <c r="AD72" s="581" t="n"/>
      <c r="AE72" s="581" t="n"/>
      <c r="AF72" s="581" t="n"/>
      <c r="AG72" s="597">
        <f>IF(J72="","",IF(OR(N72="",N72="IMPACTO"),H72,IF(T72&lt;=50,H72,IF(AND(T72&lt;=75,H72&lt;5),H72+1,IF(AND(T72&lt;=75,H72=5),H72,IF(AND(T72&lt;=100,H72&lt;4),H72+2,IF(AND(T72&lt;=100,H72=4),H72+1,IF(AND(T72&lt;=100,H72=5),H72,""))))))))</f>
        <v/>
      </c>
      <c r="AH72" s="597">
        <f>IF(J72="","",IF(OR(N72="",N72="PROBABILIDAD"),I72,IF(T72&lt;=50,I72,IF(AND(T72&lt;=75,I72&lt;5),I72+1,IF(AND(T72&lt;=75,I72=5),I72,IF(AND(T72&lt;=100,I72&lt;4),I72+2,IF(AND(T72&lt;=100,I72=4),I72+1,IF(AND(T72&lt;=100,I72=5),I72,""))))))))</f>
        <v/>
      </c>
      <c r="AI72" s="597">
        <f>IF(OR(AG72="",AH72=""),"",AG72*AH72)</f>
        <v/>
      </c>
      <c r="AJ72" s="211">
        <f>IF(AI72="","",IF(AND(AG72=1,AH72=1),"BAJO",IF(AND(AG72=1,AH72=2),"MODERADO",IF(AND(AG72=1,AH72=3),"MODERADO",IF(AND(AG72=1,AH72=4),"MODERADO",IF(AND(AG72=1,AH72=5),"MODERADO",IF(AND(AG72=2,AH72=1),"BAJO",IF(AND(AG72=2,AH72=2),"MODERADO",IF(AND(AG72=2,AH72=3),"MODERADO",IF(AND(AG72=2,AH72=4),"FAVORABLE",IF(AND(AG72=2,AH72=5),"FAVORABLE",IF(AND(AG72=3,AH72=1),"BAJO",IF(AND(AG72=3,AH72=2),"MODERADO",IF(AND(AG72=3,AH72=3),"FAVORABLE",IF(AND(AG72=3,AH72=4),"FAVORABLE",IF(AND(AG72=3,AH72=5),"FAVORABLE",IF(AND(AG72=4,AH72=1),"BAJO",IF(AND(AG72=4,AH72=2),"MODERADO",IF(AND(AG72=4,AH72=3),"FAVORABLE",IF(AND(AG72=4,AH72=4),"FAVORABLE",IF(AND(AG72=4,AH72=5),"ALTO",IF(AND(AG72=5,AH72=1),"BAJO",IF(AND(AG72=5,AH72=2),"MODERADO",IF(AND(AG72=5,AH72=3),"FAVORABLE",IF(AND(AG72=5,AH72=4),"ALTO",IF(AND(AG72=5,AH72=5),"ALTO",""))))))))))))))))))))))))))</f>
        <v/>
      </c>
      <c r="AK72" s="213" t="n"/>
      <c r="AL72" s="214" t="n"/>
      <c r="AM72" s="213" t="n"/>
      <c r="AN72" s="214" t="n"/>
      <c r="AO72" s="213" t="n"/>
      <c r="AP72" s="214" t="n"/>
      <c r="AQ72" s="214" t="n"/>
      <c r="AR72" s="214" t="n"/>
      <c r="AS72" s="213" t="n"/>
      <c r="AT72" s="214" t="n"/>
    </row>
    <row r="73">
      <c r="A73" s="208">
        <f>IF(AND(AG73=1,AH73=1),1,IF(AND(AG73=1,AH73=2),2,IF(AND(AG73=1,AH73=3),3,IF(AND(AG73=1,AH73=4),4,IF(AND(AG73=1,AH73=5),5,IF(AND(AG73=2,AH73=1),6,IF(AND(AG73=2,AH73=2),7,IF(AND(AG73=2,AH73=3),8,IF(AND(AG73=2,AH73=4),9,IF(AND(AG73=2,AH73=5),10,IF(AND(AG73=3,AH73=1),11,IF(AND(AG73=3,AH73=2),12,IF(AND(AG73=3,AH73=3),13,IF(AND(AG73=3,AH73=4),14,IF(AND(AG73=3,AH73=5),15,IF(AND(AG73=4,AH73=1),16,IF(AND(AG73=4,AH73=2),17,IF(AND(AG73=4,AH73=3),18,IF(AND(AG73=4,AH73=4),19,IF(AND(AG73=4,AH73=5),20,IF(AND(AG73=5,AH73=1),21,IF(AND(AG73=5,AH73=2),22,IF(AND(AG73=5,AH73=3),23,IF(AND(AG73=5,AH73=4),24,IF(AND(AG73=5,AH73=5),25,"")))))))))))))))))))))))))</f>
        <v/>
      </c>
      <c r="B73" s="208">
        <f>IF(A73="","",(COUNTIF($A$10:A73,A73))/100)</f>
        <v/>
      </c>
      <c r="C73" s="208">
        <f>IFERROR(A73+B73,"")</f>
        <v/>
      </c>
      <c r="D73" s="597" t="n">
        <v>64</v>
      </c>
      <c r="E73" s="581" t="n"/>
      <c r="F73" s="581" t="n"/>
      <c r="G73" s="581" t="n"/>
      <c r="H73" s="597" t="n"/>
      <c r="I73" s="597" t="n"/>
      <c r="J73" s="597">
        <f>IF(OR(H73="",I73=""),"",H73*I73)</f>
        <v/>
      </c>
      <c r="K73" s="211">
        <f>IF(J73="","",IF(AND(H73=1,I73=1),"BAJO",IF(AND(H73=1,I73=2),"BAJO",IF(AND(H73=1,I73=3),"MODERADO",IF(AND(H73=1,I73=4),"FAVORABLE",IF(AND(H73=1,I73=5),"FAVORABLE",IF(AND(H73=2,I73=1),"BAJO",IF(AND(H73=2,I73=2),"BAJO",IF(AND(H73=2,I73=3),"MODERADO",IF(AND(H73=2,I73=4),"FAVORABLE",IF(AND(H73=2,I73=5),"ALTO",IF(AND(H73=3,I73=1),"BAJO",IF(AND(H73=3,I73=2),"MODERADO",IF(AND(H73=3,I73=3),"FAVORABLE",IF(AND(H73=3,I73=4),"ALTO",IF(AND(H73=3,I73=5),"ALTO",IF(AND(H73=4,I73=1),"MODERADO",IF(AND(H73=4,I73=2),"FAVORABLE",IF(AND(H73=4,I73=3),"FAVORABLE",IF(AND(H73=4,I73=4),"ALTO",IF(AND(H73=4,I73=5),"ALTO",IF(AND(H73=5,I73=1),"FAVORABLE",IF(AND(H73=5,I73=2),"FAVORABLE",IF(AND(H73=5,I73=3),"ALTO",IF(AND(H73=5,I73=4),"ALTO",IF(AND(H73=5,I73=5),"ALTO",""))))))))))))))))))))))))))</f>
        <v/>
      </c>
      <c r="L73" s="581" t="n"/>
      <c r="M73" s="581" t="n"/>
      <c r="N73" s="597" t="n"/>
      <c r="O73" s="597" t="n"/>
      <c r="P73" s="597" t="n"/>
      <c r="Q73" s="597" t="n"/>
      <c r="R73" s="597" t="n"/>
      <c r="S73" s="597" t="n"/>
      <c r="T73" s="597">
        <f>IFERROR(SUM(O73:S73),"")</f>
        <v/>
      </c>
      <c r="U73" s="597" t="n"/>
      <c r="V73" s="581" t="n"/>
      <c r="W73" s="581" t="n"/>
      <c r="X73" s="581" t="n"/>
      <c r="Y73" s="581" t="n"/>
      <c r="Z73" s="581" t="n"/>
      <c r="AA73" s="581" t="n"/>
      <c r="AB73" s="581" t="n"/>
      <c r="AC73" s="581" t="n"/>
      <c r="AD73" s="581" t="n"/>
      <c r="AE73" s="581" t="n"/>
      <c r="AF73" s="581" t="n"/>
      <c r="AG73" s="597">
        <f>IF(J73="","",IF(OR(N73="",N73="IMPACTO"),H73,IF(T73&lt;=50,H73,IF(AND(T73&lt;=75,H73&lt;5),H73+1,IF(AND(T73&lt;=75,H73=5),H73,IF(AND(T73&lt;=100,H73&lt;4),H73+2,IF(AND(T73&lt;=100,H73=4),H73+1,IF(AND(T73&lt;=100,H73=5),H73,""))))))))</f>
        <v/>
      </c>
      <c r="AH73" s="597">
        <f>IF(J73="","",IF(OR(N73="",N73="PROBABILIDAD"),I73,IF(T73&lt;=50,I73,IF(AND(T73&lt;=75,I73&lt;5),I73+1,IF(AND(T73&lt;=75,I73=5),I73,IF(AND(T73&lt;=100,I73&lt;4),I73+2,IF(AND(T73&lt;=100,I73=4),I73+1,IF(AND(T73&lt;=100,I73=5),I73,""))))))))</f>
        <v/>
      </c>
      <c r="AI73" s="597">
        <f>IF(OR(AG73="",AH73=""),"",AG73*AH73)</f>
        <v/>
      </c>
      <c r="AJ73" s="211">
        <f>IF(AI73="","",IF(AND(AG73=1,AH73=1),"BAJO",IF(AND(AG73=1,AH73=2),"MODERADO",IF(AND(AG73=1,AH73=3),"MODERADO",IF(AND(AG73=1,AH73=4),"MODERADO",IF(AND(AG73=1,AH73=5),"MODERADO",IF(AND(AG73=2,AH73=1),"BAJO",IF(AND(AG73=2,AH73=2),"MODERADO",IF(AND(AG73=2,AH73=3),"MODERADO",IF(AND(AG73=2,AH73=4),"FAVORABLE",IF(AND(AG73=2,AH73=5),"FAVORABLE",IF(AND(AG73=3,AH73=1),"BAJO",IF(AND(AG73=3,AH73=2),"MODERADO",IF(AND(AG73=3,AH73=3),"FAVORABLE",IF(AND(AG73=3,AH73=4),"FAVORABLE",IF(AND(AG73=3,AH73=5),"FAVORABLE",IF(AND(AG73=4,AH73=1),"BAJO",IF(AND(AG73=4,AH73=2),"MODERADO",IF(AND(AG73=4,AH73=3),"FAVORABLE",IF(AND(AG73=4,AH73=4),"FAVORABLE",IF(AND(AG73=4,AH73=5),"ALTO",IF(AND(AG73=5,AH73=1),"BAJO",IF(AND(AG73=5,AH73=2),"MODERADO",IF(AND(AG73=5,AH73=3),"FAVORABLE",IF(AND(AG73=5,AH73=4),"ALTO",IF(AND(AG73=5,AH73=5),"ALTO",""))))))))))))))))))))))))))</f>
        <v/>
      </c>
      <c r="AK73" s="213" t="n"/>
      <c r="AL73" s="214" t="n"/>
      <c r="AM73" s="213" t="n"/>
      <c r="AN73" s="214" t="n"/>
      <c r="AO73" s="213" t="n"/>
      <c r="AP73" s="214" t="n"/>
      <c r="AQ73" s="214" t="n"/>
      <c r="AR73" s="214" t="n"/>
      <c r="AS73" s="213" t="n"/>
      <c r="AT73" s="214" t="n"/>
    </row>
    <row r="74">
      <c r="A74" s="208">
        <f>IF(AND(AG74=1,AH74=1),1,IF(AND(AG74=1,AH74=2),2,IF(AND(AG74=1,AH74=3),3,IF(AND(AG74=1,AH74=4),4,IF(AND(AG74=1,AH74=5),5,IF(AND(AG74=2,AH74=1),6,IF(AND(AG74=2,AH74=2),7,IF(AND(AG74=2,AH74=3),8,IF(AND(AG74=2,AH74=4),9,IF(AND(AG74=2,AH74=5),10,IF(AND(AG74=3,AH74=1),11,IF(AND(AG74=3,AH74=2),12,IF(AND(AG74=3,AH74=3),13,IF(AND(AG74=3,AH74=4),14,IF(AND(AG74=3,AH74=5),15,IF(AND(AG74=4,AH74=1),16,IF(AND(AG74=4,AH74=2),17,IF(AND(AG74=4,AH74=3),18,IF(AND(AG74=4,AH74=4),19,IF(AND(AG74=4,AH74=5),20,IF(AND(AG74=5,AH74=1),21,IF(AND(AG74=5,AH74=2),22,IF(AND(AG74=5,AH74=3),23,IF(AND(AG74=5,AH74=4),24,IF(AND(AG74=5,AH74=5),25,"")))))))))))))))))))))))))</f>
        <v/>
      </c>
      <c r="B74" s="208">
        <f>IF(A74="","",(COUNTIF($A$10:A74,A74))/100)</f>
        <v/>
      </c>
      <c r="C74" s="208">
        <f>IFERROR(A74+B74,"")</f>
        <v/>
      </c>
      <c r="D74" s="597" t="n">
        <v>65</v>
      </c>
      <c r="E74" s="581" t="n"/>
      <c r="F74" s="581" t="n"/>
      <c r="G74" s="581" t="n"/>
      <c r="H74" s="597" t="n"/>
      <c r="I74" s="597" t="n"/>
      <c r="J74" s="597">
        <f>IF(OR(H74="",I74=""),"",H74*I74)</f>
        <v/>
      </c>
      <c r="K74" s="211">
        <f>IF(J74="","",IF(AND(H74=1,I74=1),"BAJO",IF(AND(H74=1,I74=2),"BAJO",IF(AND(H74=1,I74=3),"MODERADO",IF(AND(H74=1,I74=4),"FAVORABLE",IF(AND(H74=1,I74=5),"FAVORABLE",IF(AND(H74=2,I74=1),"BAJO",IF(AND(H74=2,I74=2),"BAJO",IF(AND(H74=2,I74=3),"MODERADO",IF(AND(H74=2,I74=4),"FAVORABLE",IF(AND(H74=2,I74=5),"ALTO",IF(AND(H74=3,I74=1),"BAJO",IF(AND(H74=3,I74=2),"MODERADO",IF(AND(H74=3,I74=3),"FAVORABLE",IF(AND(H74=3,I74=4),"ALTO",IF(AND(H74=3,I74=5),"ALTO",IF(AND(H74=4,I74=1),"MODERADO",IF(AND(H74=4,I74=2),"FAVORABLE",IF(AND(H74=4,I74=3),"FAVORABLE",IF(AND(H74=4,I74=4),"ALTO",IF(AND(H74=4,I74=5),"ALTO",IF(AND(H74=5,I74=1),"FAVORABLE",IF(AND(H74=5,I74=2),"FAVORABLE",IF(AND(H74=5,I74=3),"ALTO",IF(AND(H74=5,I74=4),"ALTO",IF(AND(H74=5,I74=5),"ALTO",""))))))))))))))))))))))))))</f>
        <v/>
      </c>
      <c r="L74" s="581" t="n"/>
      <c r="M74" s="581" t="n"/>
      <c r="N74" s="597" t="n"/>
      <c r="O74" s="597" t="n"/>
      <c r="P74" s="597" t="n"/>
      <c r="Q74" s="597" t="n"/>
      <c r="R74" s="597" t="n"/>
      <c r="S74" s="597" t="n"/>
      <c r="T74" s="597">
        <f>IFERROR(SUM(O74:S74),"")</f>
        <v/>
      </c>
      <c r="U74" s="597" t="n"/>
      <c r="V74" s="581" t="n"/>
      <c r="W74" s="581" t="n"/>
      <c r="X74" s="581" t="n"/>
      <c r="Y74" s="581" t="n"/>
      <c r="Z74" s="581" t="n"/>
      <c r="AA74" s="581" t="n"/>
      <c r="AB74" s="581" t="n"/>
      <c r="AC74" s="581" t="n"/>
      <c r="AD74" s="581" t="n"/>
      <c r="AE74" s="581" t="n"/>
      <c r="AF74" s="581" t="n"/>
      <c r="AG74" s="597">
        <f>IF(J74="","",IF(OR(N74="",N74="IMPACTO"),H74,IF(T74&lt;=50,H74,IF(AND(T74&lt;=75,H74&lt;5),H74+1,IF(AND(T74&lt;=75,H74=5),H74,IF(AND(T74&lt;=100,H74&lt;4),H74+2,IF(AND(T74&lt;=100,H74=4),H74+1,IF(AND(T74&lt;=100,H74=5),H74,""))))))))</f>
        <v/>
      </c>
      <c r="AH74" s="597">
        <f>IF(J74="","",IF(OR(N74="",N74="PROBABILIDAD"),I74,IF(T74&lt;=50,I74,IF(AND(T74&lt;=75,I74&lt;5),I74+1,IF(AND(T74&lt;=75,I74=5),I74,IF(AND(T74&lt;=100,I74&lt;4),I74+2,IF(AND(T74&lt;=100,I74=4),I74+1,IF(AND(T74&lt;=100,I74=5),I74,""))))))))</f>
        <v/>
      </c>
      <c r="AI74" s="597">
        <f>IF(OR(AG74="",AH74=""),"",AG74*AH74)</f>
        <v/>
      </c>
      <c r="AJ74" s="211">
        <f>IF(AI74="","",IF(AND(AG74=1,AH74=1),"BAJO",IF(AND(AG74=1,AH74=2),"MODERADO",IF(AND(AG74=1,AH74=3),"MODERADO",IF(AND(AG74=1,AH74=4),"MODERADO",IF(AND(AG74=1,AH74=5),"MODERADO",IF(AND(AG74=2,AH74=1),"BAJO",IF(AND(AG74=2,AH74=2),"MODERADO",IF(AND(AG74=2,AH74=3),"MODERADO",IF(AND(AG74=2,AH74=4),"FAVORABLE",IF(AND(AG74=2,AH74=5),"FAVORABLE",IF(AND(AG74=3,AH74=1),"BAJO",IF(AND(AG74=3,AH74=2),"MODERADO",IF(AND(AG74=3,AH74=3),"FAVORABLE",IF(AND(AG74=3,AH74=4),"FAVORABLE",IF(AND(AG74=3,AH74=5),"FAVORABLE",IF(AND(AG74=4,AH74=1),"BAJO",IF(AND(AG74=4,AH74=2),"MODERADO",IF(AND(AG74=4,AH74=3),"FAVORABLE",IF(AND(AG74=4,AH74=4),"FAVORABLE",IF(AND(AG74=4,AH74=5),"ALTO",IF(AND(AG74=5,AH74=1),"BAJO",IF(AND(AG74=5,AH74=2),"MODERADO",IF(AND(AG74=5,AH74=3),"FAVORABLE",IF(AND(AG74=5,AH74=4),"ALTO",IF(AND(AG74=5,AH74=5),"ALTO",""))))))))))))))))))))))))))</f>
        <v/>
      </c>
      <c r="AK74" s="213" t="n"/>
      <c r="AL74" s="214" t="n"/>
      <c r="AM74" s="213" t="n"/>
      <c r="AN74" s="214" t="n"/>
      <c r="AO74" s="213" t="n"/>
      <c r="AP74" s="214" t="n"/>
      <c r="AQ74" s="214" t="n"/>
      <c r="AR74" s="214" t="n"/>
      <c r="AS74" s="213" t="n"/>
      <c r="AT74" s="214" t="n"/>
    </row>
    <row r="75">
      <c r="A75" s="208">
        <f>IF(AND(AG75=1,AH75=1),1,IF(AND(AG75=1,AH75=2),2,IF(AND(AG75=1,AH75=3),3,IF(AND(AG75=1,AH75=4),4,IF(AND(AG75=1,AH75=5),5,IF(AND(AG75=2,AH75=1),6,IF(AND(AG75=2,AH75=2),7,IF(AND(AG75=2,AH75=3),8,IF(AND(AG75=2,AH75=4),9,IF(AND(AG75=2,AH75=5),10,IF(AND(AG75=3,AH75=1),11,IF(AND(AG75=3,AH75=2),12,IF(AND(AG75=3,AH75=3),13,IF(AND(AG75=3,AH75=4),14,IF(AND(AG75=3,AH75=5),15,IF(AND(AG75=4,AH75=1),16,IF(AND(AG75=4,AH75=2),17,IF(AND(AG75=4,AH75=3),18,IF(AND(AG75=4,AH75=4),19,IF(AND(AG75=4,AH75=5),20,IF(AND(AG75=5,AH75=1),21,IF(AND(AG75=5,AH75=2),22,IF(AND(AG75=5,AH75=3),23,IF(AND(AG75=5,AH75=4),24,IF(AND(AG75=5,AH75=5),25,"")))))))))))))))))))))))))</f>
        <v/>
      </c>
      <c r="B75" s="208">
        <f>IF(A75="","",(COUNTIF($A$10:A75,A75))/100)</f>
        <v/>
      </c>
      <c r="C75" s="208">
        <f>IFERROR(A75+B75,"")</f>
        <v/>
      </c>
      <c r="D75" s="597" t="n">
        <v>66</v>
      </c>
      <c r="E75" s="581" t="n"/>
      <c r="F75" s="581" t="n"/>
      <c r="G75" s="581" t="n"/>
      <c r="H75" s="597" t="n"/>
      <c r="I75" s="597" t="n"/>
      <c r="J75" s="597">
        <f>IF(OR(H75="",I75=""),"",H75*I75)</f>
        <v/>
      </c>
      <c r="K75" s="211">
        <f>IF(J75="","",IF(AND(H75=1,I75=1),"BAJO",IF(AND(H75=1,I75=2),"BAJO",IF(AND(H75=1,I75=3),"MODERADO",IF(AND(H75=1,I75=4),"FAVORABLE",IF(AND(H75=1,I75=5),"FAVORABLE",IF(AND(H75=2,I75=1),"BAJO",IF(AND(H75=2,I75=2),"BAJO",IF(AND(H75=2,I75=3),"MODERADO",IF(AND(H75=2,I75=4),"FAVORABLE",IF(AND(H75=2,I75=5),"ALTO",IF(AND(H75=3,I75=1),"BAJO",IF(AND(H75=3,I75=2),"MODERADO",IF(AND(H75=3,I75=3),"FAVORABLE",IF(AND(H75=3,I75=4),"ALTO",IF(AND(H75=3,I75=5),"ALTO",IF(AND(H75=4,I75=1),"MODERADO",IF(AND(H75=4,I75=2),"FAVORABLE",IF(AND(H75=4,I75=3),"FAVORABLE",IF(AND(H75=4,I75=4),"ALTO",IF(AND(H75=4,I75=5),"ALTO",IF(AND(H75=5,I75=1),"FAVORABLE",IF(AND(H75=5,I75=2),"FAVORABLE",IF(AND(H75=5,I75=3),"ALTO",IF(AND(H75=5,I75=4),"ALTO",IF(AND(H75=5,I75=5),"ALTO",""))))))))))))))))))))))))))</f>
        <v/>
      </c>
      <c r="L75" s="581" t="n"/>
      <c r="M75" s="581" t="n"/>
      <c r="N75" s="597" t="n"/>
      <c r="O75" s="597" t="n"/>
      <c r="P75" s="597" t="n"/>
      <c r="Q75" s="597" t="n"/>
      <c r="R75" s="597" t="n"/>
      <c r="S75" s="597" t="n"/>
      <c r="T75" s="597">
        <f>IFERROR(SUM(O75:S75),"")</f>
        <v/>
      </c>
      <c r="U75" s="597" t="n"/>
      <c r="V75" s="581" t="n"/>
      <c r="W75" s="581" t="n"/>
      <c r="X75" s="581" t="n"/>
      <c r="Y75" s="581" t="n"/>
      <c r="Z75" s="581" t="n"/>
      <c r="AA75" s="581" t="n"/>
      <c r="AB75" s="581" t="n"/>
      <c r="AC75" s="581" t="n"/>
      <c r="AD75" s="581" t="n"/>
      <c r="AE75" s="581" t="n"/>
      <c r="AF75" s="581" t="n"/>
      <c r="AG75" s="597">
        <f>IF(J75="","",IF(OR(N75="",N75="IMPACTO"),H75,IF(T75&lt;=50,H75,IF(AND(T75&lt;=75,H75&lt;5),H75+1,IF(AND(T75&lt;=75,H75=5),H75,IF(AND(T75&lt;=100,H75&lt;4),H75+2,IF(AND(T75&lt;=100,H75=4),H75+1,IF(AND(T75&lt;=100,H75=5),H75,""))))))))</f>
        <v/>
      </c>
      <c r="AH75" s="597">
        <f>IF(J75="","",IF(OR(N75="",N75="PROBABILIDAD"),I75,IF(T75&lt;=50,I75,IF(AND(T75&lt;=75,I75&lt;5),I75+1,IF(AND(T75&lt;=75,I75=5),I75,IF(AND(T75&lt;=100,I75&lt;4),I75+2,IF(AND(T75&lt;=100,I75=4),I75+1,IF(AND(T75&lt;=100,I75=5),I75,""))))))))</f>
        <v/>
      </c>
      <c r="AI75" s="597">
        <f>IF(OR(AG75="",AH75=""),"",AG75*AH75)</f>
        <v/>
      </c>
      <c r="AJ75" s="211">
        <f>IF(AI75="","",IF(AND(AG75=1,AH75=1),"BAJO",IF(AND(AG75=1,AH75=2),"MODERADO",IF(AND(AG75=1,AH75=3),"MODERADO",IF(AND(AG75=1,AH75=4),"MODERADO",IF(AND(AG75=1,AH75=5),"MODERADO",IF(AND(AG75=2,AH75=1),"BAJO",IF(AND(AG75=2,AH75=2),"MODERADO",IF(AND(AG75=2,AH75=3),"MODERADO",IF(AND(AG75=2,AH75=4),"FAVORABLE",IF(AND(AG75=2,AH75=5),"FAVORABLE",IF(AND(AG75=3,AH75=1),"BAJO",IF(AND(AG75=3,AH75=2),"MODERADO",IF(AND(AG75=3,AH75=3),"FAVORABLE",IF(AND(AG75=3,AH75=4),"FAVORABLE",IF(AND(AG75=3,AH75=5),"FAVORABLE",IF(AND(AG75=4,AH75=1),"BAJO",IF(AND(AG75=4,AH75=2),"MODERADO",IF(AND(AG75=4,AH75=3),"FAVORABLE",IF(AND(AG75=4,AH75=4),"FAVORABLE",IF(AND(AG75=4,AH75=5),"ALTO",IF(AND(AG75=5,AH75=1),"BAJO",IF(AND(AG75=5,AH75=2),"MODERADO",IF(AND(AG75=5,AH75=3),"FAVORABLE",IF(AND(AG75=5,AH75=4),"ALTO",IF(AND(AG75=5,AH75=5),"ALTO",""))))))))))))))))))))))))))</f>
        <v/>
      </c>
      <c r="AK75" s="213" t="n"/>
      <c r="AL75" s="214" t="n"/>
      <c r="AM75" s="213" t="n"/>
      <c r="AN75" s="214" t="n"/>
      <c r="AO75" s="213" t="n"/>
      <c r="AP75" s="214" t="n"/>
      <c r="AQ75" s="214" t="n"/>
      <c r="AR75" s="214" t="n"/>
      <c r="AS75" s="213" t="n"/>
      <c r="AT75" s="214" t="n"/>
    </row>
    <row r="76">
      <c r="A76" s="208">
        <f>IF(AND(AG76=1,AH76=1),1,IF(AND(AG76=1,AH76=2),2,IF(AND(AG76=1,AH76=3),3,IF(AND(AG76=1,AH76=4),4,IF(AND(AG76=1,AH76=5),5,IF(AND(AG76=2,AH76=1),6,IF(AND(AG76=2,AH76=2),7,IF(AND(AG76=2,AH76=3),8,IF(AND(AG76=2,AH76=4),9,IF(AND(AG76=2,AH76=5),10,IF(AND(AG76=3,AH76=1),11,IF(AND(AG76=3,AH76=2),12,IF(AND(AG76=3,AH76=3),13,IF(AND(AG76=3,AH76=4),14,IF(AND(AG76=3,AH76=5),15,IF(AND(AG76=4,AH76=1),16,IF(AND(AG76=4,AH76=2),17,IF(AND(AG76=4,AH76=3),18,IF(AND(AG76=4,AH76=4),19,IF(AND(AG76=4,AH76=5),20,IF(AND(AG76=5,AH76=1),21,IF(AND(AG76=5,AH76=2),22,IF(AND(AG76=5,AH76=3),23,IF(AND(AG76=5,AH76=4),24,IF(AND(AG76=5,AH76=5),25,"")))))))))))))))))))))))))</f>
        <v/>
      </c>
      <c r="B76" s="208">
        <f>IF(A76="","",(COUNTIF($A$10:A76,A76))/100)</f>
        <v/>
      </c>
      <c r="C76" s="208">
        <f>IFERROR(A76+B76,"")</f>
        <v/>
      </c>
      <c r="D76" s="597" t="n">
        <v>67</v>
      </c>
      <c r="E76" s="581" t="n"/>
      <c r="F76" s="581" t="n"/>
      <c r="G76" s="581" t="n"/>
      <c r="H76" s="597" t="n"/>
      <c r="I76" s="597" t="n"/>
      <c r="J76" s="597">
        <f>IF(OR(H76="",I76=""),"",H76*I76)</f>
        <v/>
      </c>
      <c r="K76" s="211">
        <f>IF(J76="","",IF(AND(H76=1,I76=1),"BAJO",IF(AND(H76=1,I76=2),"BAJO",IF(AND(H76=1,I76=3),"MODERADO",IF(AND(H76=1,I76=4),"FAVORABLE",IF(AND(H76=1,I76=5),"FAVORABLE",IF(AND(H76=2,I76=1),"BAJO",IF(AND(H76=2,I76=2),"BAJO",IF(AND(H76=2,I76=3),"MODERADO",IF(AND(H76=2,I76=4),"FAVORABLE",IF(AND(H76=2,I76=5),"ALTO",IF(AND(H76=3,I76=1),"BAJO",IF(AND(H76=3,I76=2),"MODERADO",IF(AND(H76=3,I76=3),"FAVORABLE",IF(AND(H76=3,I76=4),"ALTO",IF(AND(H76=3,I76=5),"ALTO",IF(AND(H76=4,I76=1),"MODERADO",IF(AND(H76=4,I76=2),"FAVORABLE",IF(AND(H76=4,I76=3),"FAVORABLE",IF(AND(H76=4,I76=4),"ALTO",IF(AND(H76=4,I76=5),"ALTO",IF(AND(H76=5,I76=1),"FAVORABLE",IF(AND(H76=5,I76=2),"FAVORABLE",IF(AND(H76=5,I76=3),"ALTO",IF(AND(H76=5,I76=4),"ALTO",IF(AND(H76=5,I76=5),"ALTO",""))))))))))))))))))))))))))</f>
        <v/>
      </c>
      <c r="L76" s="581" t="n"/>
      <c r="M76" s="581" t="n"/>
      <c r="N76" s="597" t="n"/>
      <c r="O76" s="597" t="n"/>
      <c r="P76" s="597" t="n"/>
      <c r="Q76" s="597" t="n"/>
      <c r="R76" s="597" t="n"/>
      <c r="S76" s="597" t="n"/>
      <c r="T76" s="597">
        <f>IFERROR(SUM(O76:S76),"")</f>
        <v/>
      </c>
      <c r="U76" s="597" t="n"/>
      <c r="V76" s="581" t="n"/>
      <c r="W76" s="581" t="n"/>
      <c r="X76" s="581" t="n"/>
      <c r="Y76" s="581" t="n"/>
      <c r="Z76" s="581" t="n"/>
      <c r="AA76" s="581" t="n"/>
      <c r="AB76" s="581" t="n"/>
      <c r="AC76" s="581" t="n"/>
      <c r="AD76" s="581" t="n"/>
      <c r="AE76" s="581" t="n"/>
      <c r="AF76" s="581" t="n"/>
      <c r="AG76" s="597">
        <f>IF(J76="","",IF(OR(N76="",N76="IMPACTO"),H76,IF(T76&lt;=50,H76,IF(AND(T76&lt;=75,H76&lt;5),H76+1,IF(AND(T76&lt;=75,H76=5),H76,IF(AND(T76&lt;=100,H76&lt;4),H76+2,IF(AND(T76&lt;=100,H76=4),H76+1,IF(AND(T76&lt;=100,H76=5),H76,""))))))))</f>
        <v/>
      </c>
      <c r="AH76" s="597">
        <f>IF(J76="","",IF(OR(N76="",N76="PROBABILIDAD"),I76,IF(T76&lt;=50,I76,IF(AND(T76&lt;=75,I76&lt;5),I76+1,IF(AND(T76&lt;=75,I76=5),I76,IF(AND(T76&lt;=100,I76&lt;4),I76+2,IF(AND(T76&lt;=100,I76=4),I76+1,IF(AND(T76&lt;=100,I76=5),I76,""))))))))</f>
        <v/>
      </c>
      <c r="AI76" s="597">
        <f>IF(OR(AG76="",AH76=""),"",AG76*AH76)</f>
        <v/>
      </c>
      <c r="AJ76" s="211">
        <f>IF(AI76="","",IF(AND(AG76=1,AH76=1),"BAJO",IF(AND(AG76=1,AH76=2),"MODERADO",IF(AND(AG76=1,AH76=3),"MODERADO",IF(AND(AG76=1,AH76=4),"MODERADO",IF(AND(AG76=1,AH76=5),"MODERADO",IF(AND(AG76=2,AH76=1),"BAJO",IF(AND(AG76=2,AH76=2),"MODERADO",IF(AND(AG76=2,AH76=3),"MODERADO",IF(AND(AG76=2,AH76=4),"FAVORABLE",IF(AND(AG76=2,AH76=5),"FAVORABLE",IF(AND(AG76=3,AH76=1),"BAJO",IF(AND(AG76=3,AH76=2),"MODERADO",IF(AND(AG76=3,AH76=3),"FAVORABLE",IF(AND(AG76=3,AH76=4),"FAVORABLE",IF(AND(AG76=3,AH76=5),"FAVORABLE",IF(AND(AG76=4,AH76=1),"BAJO",IF(AND(AG76=4,AH76=2),"MODERADO",IF(AND(AG76=4,AH76=3),"FAVORABLE",IF(AND(AG76=4,AH76=4),"FAVORABLE",IF(AND(AG76=4,AH76=5),"ALTO",IF(AND(AG76=5,AH76=1),"BAJO",IF(AND(AG76=5,AH76=2),"MODERADO",IF(AND(AG76=5,AH76=3),"FAVORABLE",IF(AND(AG76=5,AH76=4),"ALTO",IF(AND(AG76=5,AH76=5),"ALTO",""))))))))))))))))))))))))))</f>
        <v/>
      </c>
      <c r="AK76" s="213" t="n"/>
      <c r="AL76" s="214" t="n"/>
      <c r="AM76" s="213" t="n"/>
      <c r="AN76" s="214" t="n"/>
      <c r="AO76" s="213" t="n"/>
      <c r="AP76" s="214" t="n"/>
      <c r="AQ76" s="214" t="n"/>
      <c r="AR76" s="214" t="n"/>
      <c r="AS76" s="213" t="n"/>
      <c r="AT76" s="214" t="n"/>
    </row>
    <row r="77">
      <c r="A77" s="208">
        <f>IF(AND(AG77=1,AH77=1),1,IF(AND(AG77=1,AH77=2),2,IF(AND(AG77=1,AH77=3),3,IF(AND(AG77=1,AH77=4),4,IF(AND(AG77=1,AH77=5),5,IF(AND(AG77=2,AH77=1),6,IF(AND(AG77=2,AH77=2),7,IF(AND(AG77=2,AH77=3),8,IF(AND(AG77=2,AH77=4),9,IF(AND(AG77=2,AH77=5),10,IF(AND(AG77=3,AH77=1),11,IF(AND(AG77=3,AH77=2),12,IF(AND(AG77=3,AH77=3),13,IF(AND(AG77=3,AH77=4),14,IF(AND(AG77=3,AH77=5),15,IF(AND(AG77=4,AH77=1),16,IF(AND(AG77=4,AH77=2),17,IF(AND(AG77=4,AH77=3),18,IF(AND(AG77=4,AH77=4),19,IF(AND(AG77=4,AH77=5),20,IF(AND(AG77=5,AH77=1),21,IF(AND(AG77=5,AH77=2),22,IF(AND(AG77=5,AH77=3),23,IF(AND(AG77=5,AH77=4),24,IF(AND(AG77=5,AH77=5),25,"")))))))))))))))))))))))))</f>
        <v/>
      </c>
      <c r="B77" s="208">
        <f>IF(A77="","",(COUNTIF($A$10:A77,A77))/100)</f>
        <v/>
      </c>
      <c r="C77" s="208">
        <f>IFERROR(A77+B77,"")</f>
        <v/>
      </c>
      <c r="D77" s="597" t="n">
        <v>68</v>
      </c>
      <c r="E77" s="581" t="n"/>
      <c r="F77" s="581" t="n"/>
      <c r="G77" s="581" t="n"/>
      <c r="H77" s="597" t="n"/>
      <c r="I77" s="597" t="n"/>
      <c r="J77" s="597">
        <f>IF(OR(H77="",I77=""),"",H77*I77)</f>
        <v/>
      </c>
      <c r="K77" s="211">
        <f>IF(J77="","",IF(AND(H77=1,I77=1),"BAJO",IF(AND(H77=1,I77=2),"BAJO",IF(AND(H77=1,I77=3),"MODERADO",IF(AND(H77=1,I77=4),"FAVORABLE",IF(AND(H77=1,I77=5),"FAVORABLE",IF(AND(H77=2,I77=1),"BAJO",IF(AND(H77=2,I77=2),"BAJO",IF(AND(H77=2,I77=3),"MODERADO",IF(AND(H77=2,I77=4),"FAVORABLE",IF(AND(H77=2,I77=5),"ALTO",IF(AND(H77=3,I77=1),"BAJO",IF(AND(H77=3,I77=2),"MODERADO",IF(AND(H77=3,I77=3),"FAVORABLE",IF(AND(H77=3,I77=4),"ALTO",IF(AND(H77=3,I77=5),"ALTO",IF(AND(H77=4,I77=1),"MODERADO",IF(AND(H77=4,I77=2),"FAVORABLE",IF(AND(H77=4,I77=3),"FAVORABLE",IF(AND(H77=4,I77=4),"ALTO",IF(AND(H77=4,I77=5),"ALTO",IF(AND(H77=5,I77=1),"FAVORABLE",IF(AND(H77=5,I77=2),"FAVORABLE",IF(AND(H77=5,I77=3),"ALTO",IF(AND(H77=5,I77=4),"ALTO",IF(AND(H77=5,I77=5),"ALTO",""))))))))))))))))))))))))))</f>
        <v/>
      </c>
      <c r="L77" s="581" t="n"/>
      <c r="M77" s="581" t="n"/>
      <c r="N77" s="597" t="n"/>
      <c r="O77" s="597" t="n"/>
      <c r="P77" s="597" t="n"/>
      <c r="Q77" s="597" t="n"/>
      <c r="R77" s="597" t="n"/>
      <c r="S77" s="597" t="n"/>
      <c r="T77" s="597">
        <f>IFERROR(SUM(O77:S77),"")</f>
        <v/>
      </c>
      <c r="U77" s="597" t="n"/>
      <c r="V77" s="581" t="n"/>
      <c r="W77" s="581" t="n"/>
      <c r="X77" s="581" t="n"/>
      <c r="Y77" s="581" t="n"/>
      <c r="Z77" s="581" t="n"/>
      <c r="AA77" s="581" t="n"/>
      <c r="AB77" s="581" t="n"/>
      <c r="AC77" s="581" t="n"/>
      <c r="AD77" s="581" t="n"/>
      <c r="AE77" s="581" t="n"/>
      <c r="AF77" s="581" t="n"/>
      <c r="AG77" s="597">
        <f>IF(J77="","",IF(OR(N77="",N77="IMPACTO"),H77,IF(T77&lt;=50,H77,IF(AND(T77&lt;=75,H77&lt;5),H77+1,IF(AND(T77&lt;=75,H77=5),H77,IF(AND(T77&lt;=100,H77&lt;4),H77+2,IF(AND(T77&lt;=100,H77=4),H77+1,IF(AND(T77&lt;=100,H77=5),H77,""))))))))</f>
        <v/>
      </c>
      <c r="AH77" s="597">
        <f>IF(J77="","",IF(OR(N77="",N77="PROBABILIDAD"),I77,IF(T77&lt;=50,I77,IF(AND(T77&lt;=75,I77&lt;5),I77+1,IF(AND(T77&lt;=75,I77=5),I77,IF(AND(T77&lt;=100,I77&lt;4),I77+2,IF(AND(T77&lt;=100,I77=4),I77+1,IF(AND(T77&lt;=100,I77=5),I77,""))))))))</f>
        <v/>
      </c>
      <c r="AI77" s="597">
        <f>IF(OR(AG77="",AH77=""),"",AG77*AH77)</f>
        <v/>
      </c>
      <c r="AJ77" s="211">
        <f>IF(AI77="","",IF(AND(AG77=1,AH77=1),"BAJO",IF(AND(AG77=1,AH77=2),"MODERADO",IF(AND(AG77=1,AH77=3),"MODERADO",IF(AND(AG77=1,AH77=4),"MODERADO",IF(AND(AG77=1,AH77=5),"MODERADO",IF(AND(AG77=2,AH77=1),"BAJO",IF(AND(AG77=2,AH77=2),"MODERADO",IF(AND(AG77=2,AH77=3),"MODERADO",IF(AND(AG77=2,AH77=4),"FAVORABLE",IF(AND(AG77=2,AH77=5),"FAVORABLE",IF(AND(AG77=3,AH77=1),"BAJO",IF(AND(AG77=3,AH77=2),"MODERADO",IF(AND(AG77=3,AH77=3),"FAVORABLE",IF(AND(AG77=3,AH77=4),"FAVORABLE",IF(AND(AG77=3,AH77=5),"FAVORABLE",IF(AND(AG77=4,AH77=1),"BAJO",IF(AND(AG77=4,AH77=2),"MODERADO",IF(AND(AG77=4,AH77=3),"FAVORABLE",IF(AND(AG77=4,AH77=4),"FAVORABLE",IF(AND(AG77=4,AH77=5),"ALTO",IF(AND(AG77=5,AH77=1),"BAJO",IF(AND(AG77=5,AH77=2),"MODERADO",IF(AND(AG77=5,AH77=3),"FAVORABLE",IF(AND(AG77=5,AH77=4),"ALTO",IF(AND(AG77=5,AH77=5),"ALTO",""))))))))))))))))))))))))))</f>
        <v/>
      </c>
      <c r="AK77" s="213" t="n"/>
      <c r="AL77" s="214" t="n"/>
      <c r="AM77" s="213" t="n"/>
      <c r="AN77" s="214" t="n"/>
      <c r="AO77" s="213" t="n"/>
      <c r="AP77" s="214" t="n"/>
      <c r="AQ77" s="214" t="n"/>
      <c r="AR77" s="214" t="n"/>
      <c r="AS77" s="213" t="n"/>
      <c r="AT77" s="214" t="n"/>
    </row>
    <row r="78">
      <c r="A78" s="208">
        <f>IF(AND(AG78=1,AH78=1),1,IF(AND(AG78=1,AH78=2),2,IF(AND(AG78=1,AH78=3),3,IF(AND(AG78=1,AH78=4),4,IF(AND(AG78=1,AH78=5),5,IF(AND(AG78=2,AH78=1),6,IF(AND(AG78=2,AH78=2),7,IF(AND(AG78=2,AH78=3),8,IF(AND(AG78=2,AH78=4),9,IF(AND(AG78=2,AH78=5),10,IF(AND(AG78=3,AH78=1),11,IF(AND(AG78=3,AH78=2),12,IF(AND(AG78=3,AH78=3),13,IF(AND(AG78=3,AH78=4),14,IF(AND(AG78=3,AH78=5),15,IF(AND(AG78=4,AH78=1),16,IF(AND(AG78=4,AH78=2),17,IF(AND(AG78=4,AH78=3),18,IF(AND(AG78=4,AH78=4),19,IF(AND(AG78=4,AH78=5),20,IF(AND(AG78=5,AH78=1),21,IF(AND(AG78=5,AH78=2),22,IF(AND(AG78=5,AH78=3),23,IF(AND(AG78=5,AH78=4),24,IF(AND(AG78=5,AH78=5),25,"")))))))))))))))))))))))))</f>
        <v/>
      </c>
      <c r="B78" s="208">
        <f>IF(A78="","",(COUNTIF($A$10:A78,A78))/100)</f>
        <v/>
      </c>
      <c r="C78" s="208">
        <f>IFERROR(A78+B78,"")</f>
        <v/>
      </c>
      <c r="D78" s="597" t="n">
        <v>69</v>
      </c>
      <c r="E78" s="581" t="n"/>
      <c r="F78" s="581" t="n"/>
      <c r="G78" s="581" t="n"/>
      <c r="H78" s="597" t="n"/>
      <c r="I78" s="597" t="n"/>
      <c r="J78" s="597">
        <f>IF(OR(H78="",I78=""),"",H78*I78)</f>
        <v/>
      </c>
      <c r="K78" s="211">
        <f>IF(J78="","",IF(AND(H78=1,I78=1),"BAJO",IF(AND(H78=1,I78=2),"BAJO",IF(AND(H78=1,I78=3),"MODERADO",IF(AND(H78=1,I78=4),"FAVORABLE",IF(AND(H78=1,I78=5),"FAVORABLE",IF(AND(H78=2,I78=1),"BAJO",IF(AND(H78=2,I78=2),"BAJO",IF(AND(H78=2,I78=3),"MODERADO",IF(AND(H78=2,I78=4),"FAVORABLE",IF(AND(H78=2,I78=5),"ALTO",IF(AND(H78=3,I78=1),"BAJO",IF(AND(H78=3,I78=2),"MODERADO",IF(AND(H78=3,I78=3),"FAVORABLE",IF(AND(H78=3,I78=4),"ALTO",IF(AND(H78=3,I78=5),"ALTO",IF(AND(H78=4,I78=1),"MODERADO",IF(AND(H78=4,I78=2),"FAVORABLE",IF(AND(H78=4,I78=3),"FAVORABLE",IF(AND(H78=4,I78=4),"ALTO",IF(AND(H78=4,I78=5),"ALTO",IF(AND(H78=5,I78=1),"FAVORABLE",IF(AND(H78=5,I78=2),"FAVORABLE",IF(AND(H78=5,I78=3),"ALTO",IF(AND(H78=5,I78=4),"ALTO",IF(AND(H78=5,I78=5),"ALTO",""))))))))))))))))))))))))))</f>
        <v/>
      </c>
      <c r="L78" s="581" t="n"/>
      <c r="M78" s="581" t="n"/>
      <c r="N78" s="597" t="n"/>
      <c r="O78" s="597" t="n"/>
      <c r="P78" s="597" t="n"/>
      <c r="Q78" s="597" t="n"/>
      <c r="R78" s="597" t="n"/>
      <c r="S78" s="597" t="n"/>
      <c r="T78" s="597">
        <f>IFERROR(SUM(O78:S78),"")</f>
        <v/>
      </c>
      <c r="U78" s="597" t="n"/>
      <c r="V78" s="581" t="n"/>
      <c r="W78" s="581" t="n"/>
      <c r="X78" s="581" t="n"/>
      <c r="Y78" s="581" t="n"/>
      <c r="Z78" s="581" t="n"/>
      <c r="AA78" s="581" t="n"/>
      <c r="AB78" s="581" t="n"/>
      <c r="AC78" s="581" t="n"/>
      <c r="AD78" s="581" t="n"/>
      <c r="AE78" s="581" t="n"/>
      <c r="AF78" s="581" t="n"/>
      <c r="AG78" s="597">
        <f>IF(J78="","",IF(OR(N78="",N78="IMPACTO"),H78,IF(T78&lt;=50,H78,IF(AND(T78&lt;=75,H78&lt;5),H78+1,IF(AND(T78&lt;=75,H78=5),H78,IF(AND(T78&lt;=100,H78&lt;4),H78+2,IF(AND(T78&lt;=100,H78=4),H78+1,IF(AND(T78&lt;=100,H78=5),H78,""))))))))</f>
        <v/>
      </c>
      <c r="AH78" s="597">
        <f>IF(J78="","",IF(OR(N78="",N78="PROBABILIDAD"),I78,IF(T78&lt;=50,I78,IF(AND(T78&lt;=75,I78&lt;5),I78+1,IF(AND(T78&lt;=75,I78=5),I78,IF(AND(T78&lt;=100,I78&lt;4),I78+2,IF(AND(T78&lt;=100,I78=4),I78+1,IF(AND(T78&lt;=100,I78=5),I78,""))))))))</f>
        <v/>
      </c>
      <c r="AI78" s="597">
        <f>IF(OR(AG78="",AH78=""),"",AG78*AH78)</f>
        <v/>
      </c>
      <c r="AJ78" s="211">
        <f>IF(AI78="","",IF(AND(AG78=1,AH78=1),"BAJO",IF(AND(AG78=1,AH78=2),"MODERADO",IF(AND(AG78=1,AH78=3),"MODERADO",IF(AND(AG78=1,AH78=4),"MODERADO",IF(AND(AG78=1,AH78=5),"MODERADO",IF(AND(AG78=2,AH78=1),"BAJO",IF(AND(AG78=2,AH78=2),"MODERADO",IF(AND(AG78=2,AH78=3),"MODERADO",IF(AND(AG78=2,AH78=4),"FAVORABLE",IF(AND(AG78=2,AH78=5),"FAVORABLE",IF(AND(AG78=3,AH78=1),"BAJO",IF(AND(AG78=3,AH78=2),"MODERADO",IF(AND(AG78=3,AH78=3),"FAVORABLE",IF(AND(AG78=3,AH78=4),"FAVORABLE",IF(AND(AG78=3,AH78=5),"FAVORABLE",IF(AND(AG78=4,AH78=1),"BAJO",IF(AND(AG78=4,AH78=2),"MODERADO",IF(AND(AG78=4,AH78=3),"FAVORABLE",IF(AND(AG78=4,AH78=4),"FAVORABLE",IF(AND(AG78=4,AH78=5),"ALTO",IF(AND(AG78=5,AH78=1),"BAJO",IF(AND(AG78=5,AH78=2),"MODERADO",IF(AND(AG78=5,AH78=3),"FAVORABLE",IF(AND(AG78=5,AH78=4),"ALTO",IF(AND(AG78=5,AH78=5),"ALTO",""))))))))))))))))))))))))))</f>
        <v/>
      </c>
      <c r="AK78" s="213" t="n"/>
      <c r="AL78" s="214" t="n"/>
      <c r="AM78" s="213" t="n"/>
      <c r="AN78" s="214" t="n"/>
      <c r="AO78" s="213" t="n"/>
      <c r="AP78" s="214" t="n"/>
      <c r="AQ78" s="214" t="n"/>
      <c r="AR78" s="214" t="n"/>
      <c r="AS78" s="213" t="n"/>
      <c r="AT78" s="214" t="n"/>
    </row>
    <row r="79">
      <c r="A79" s="208">
        <f>IF(AND(AG79=1,AH79=1),1,IF(AND(AG79=1,AH79=2),2,IF(AND(AG79=1,AH79=3),3,IF(AND(AG79=1,AH79=4),4,IF(AND(AG79=1,AH79=5),5,IF(AND(AG79=2,AH79=1),6,IF(AND(AG79=2,AH79=2),7,IF(AND(AG79=2,AH79=3),8,IF(AND(AG79=2,AH79=4),9,IF(AND(AG79=2,AH79=5),10,IF(AND(AG79=3,AH79=1),11,IF(AND(AG79=3,AH79=2),12,IF(AND(AG79=3,AH79=3),13,IF(AND(AG79=3,AH79=4),14,IF(AND(AG79=3,AH79=5),15,IF(AND(AG79=4,AH79=1),16,IF(AND(AG79=4,AH79=2),17,IF(AND(AG79=4,AH79=3),18,IF(AND(AG79=4,AH79=4),19,IF(AND(AG79=4,AH79=5),20,IF(AND(AG79=5,AH79=1),21,IF(AND(AG79=5,AH79=2),22,IF(AND(AG79=5,AH79=3),23,IF(AND(AG79=5,AH79=4),24,IF(AND(AG79=5,AH79=5),25,"")))))))))))))))))))))))))</f>
        <v/>
      </c>
      <c r="B79" s="208">
        <f>IF(A79="","",(COUNTIF($A$10:A79,A79))/100)</f>
        <v/>
      </c>
      <c r="C79" s="208">
        <f>IFERROR(A79+B79,"")</f>
        <v/>
      </c>
      <c r="D79" s="597" t="n">
        <v>70</v>
      </c>
      <c r="E79" s="581" t="n"/>
      <c r="F79" s="581" t="n"/>
      <c r="G79" s="581" t="n"/>
      <c r="H79" s="597" t="n"/>
      <c r="I79" s="597" t="n"/>
      <c r="J79" s="597">
        <f>IF(OR(H79="",I79=""),"",H79*I79)</f>
        <v/>
      </c>
      <c r="K79" s="211">
        <f>IF(J79="","",IF(AND(H79=1,I79=1),"BAJO",IF(AND(H79=1,I79=2),"BAJO",IF(AND(H79=1,I79=3),"MODERADO",IF(AND(H79=1,I79=4),"FAVORABLE",IF(AND(H79=1,I79=5),"FAVORABLE",IF(AND(H79=2,I79=1),"BAJO",IF(AND(H79=2,I79=2),"BAJO",IF(AND(H79=2,I79=3),"MODERADO",IF(AND(H79=2,I79=4),"FAVORABLE",IF(AND(H79=2,I79=5),"ALTO",IF(AND(H79=3,I79=1),"BAJO",IF(AND(H79=3,I79=2),"MODERADO",IF(AND(H79=3,I79=3),"FAVORABLE",IF(AND(H79=3,I79=4),"ALTO",IF(AND(H79=3,I79=5),"ALTO",IF(AND(H79=4,I79=1),"MODERADO",IF(AND(H79=4,I79=2),"FAVORABLE",IF(AND(H79=4,I79=3),"FAVORABLE",IF(AND(H79=4,I79=4),"ALTO",IF(AND(H79=4,I79=5),"ALTO",IF(AND(H79=5,I79=1),"FAVORABLE",IF(AND(H79=5,I79=2),"FAVORABLE",IF(AND(H79=5,I79=3),"ALTO",IF(AND(H79=5,I79=4),"ALTO",IF(AND(H79=5,I79=5),"ALTO",""))))))))))))))))))))))))))</f>
        <v/>
      </c>
      <c r="L79" s="581" t="n"/>
      <c r="M79" s="581" t="n"/>
      <c r="N79" s="597" t="n"/>
      <c r="O79" s="597" t="n"/>
      <c r="P79" s="597" t="n"/>
      <c r="Q79" s="597" t="n"/>
      <c r="R79" s="597" t="n"/>
      <c r="S79" s="597" t="n"/>
      <c r="T79" s="597">
        <f>IFERROR(SUM(O79:S79),"")</f>
        <v/>
      </c>
      <c r="U79" s="597" t="n"/>
      <c r="V79" s="581" t="n"/>
      <c r="W79" s="581" t="n"/>
      <c r="X79" s="581" t="n"/>
      <c r="Y79" s="581" t="n"/>
      <c r="Z79" s="581" t="n"/>
      <c r="AA79" s="581" t="n"/>
      <c r="AB79" s="581" t="n"/>
      <c r="AC79" s="581" t="n"/>
      <c r="AD79" s="581" t="n"/>
      <c r="AE79" s="581" t="n"/>
      <c r="AF79" s="581" t="n"/>
      <c r="AG79" s="597">
        <f>IF(J79="","",IF(OR(N79="",N79="IMPACTO"),H79,IF(T79&lt;=50,H79,IF(AND(T79&lt;=75,H79&lt;5),H79+1,IF(AND(T79&lt;=75,H79=5),H79,IF(AND(T79&lt;=100,H79&lt;4),H79+2,IF(AND(T79&lt;=100,H79=4),H79+1,IF(AND(T79&lt;=100,H79=5),H79,""))))))))</f>
        <v/>
      </c>
      <c r="AH79" s="597">
        <f>IF(J79="","",IF(OR(N79="",N79="PROBABILIDAD"),I79,IF(T79&lt;=50,I79,IF(AND(T79&lt;=75,I79&lt;5),I79+1,IF(AND(T79&lt;=75,I79=5),I79,IF(AND(T79&lt;=100,I79&lt;4),I79+2,IF(AND(T79&lt;=100,I79=4),I79+1,IF(AND(T79&lt;=100,I79=5),I79,""))))))))</f>
        <v/>
      </c>
      <c r="AI79" s="597">
        <f>IF(OR(AG79="",AH79=""),"",AG79*AH79)</f>
        <v/>
      </c>
      <c r="AJ79" s="211">
        <f>IF(AI79="","",IF(AND(AG79=1,AH79=1),"BAJO",IF(AND(AG79=1,AH79=2),"MODERADO",IF(AND(AG79=1,AH79=3),"MODERADO",IF(AND(AG79=1,AH79=4),"MODERADO",IF(AND(AG79=1,AH79=5),"MODERADO",IF(AND(AG79=2,AH79=1),"BAJO",IF(AND(AG79=2,AH79=2),"MODERADO",IF(AND(AG79=2,AH79=3),"MODERADO",IF(AND(AG79=2,AH79=4),"FAVORABLE",IF(AND(AG79=2,AH79=5),"FAVORABLE",IF(AND(AG79=3,AH79=1),"BAJO",IF(AND(AG79=3,AH79=2),"MODERADO",IF(AND(AG79=3,AH79=3),"FAVORABLE",IF(AND(AG79=3,AH79=4),"FAVORABLE",IF(AND(AG79=3,AH79=5),"FAVORABLE",IF(AND(AG79=4,AH79=1),"BAJO",IF(AND(AG79=4,AH79=2),"MODERADO",IF(AND(AG79=4,AH79=3),"FAVORABLE",IF(AND(AG79=4,AH79=4),"FAVORABLE",IF(AND(AG79=4,AH79=5),"ALTO",IF(AND(AG79=5,AH79=1),"BAJO",IF(AND(AG79=5,AH79=2),"MODERADO",IF(AND(AG79=5,AH79=3),"FAVORABLE",IF(AND(AG79=5,AH79=4),"ALTO",IF(AND(AG79=5,AH79=5),"ALTO",""))))))))))))))))))))))))))</f>
        <v/>
      </c>
      <c r="AK79" s="213" t="n"/>
      <c r="AL79" s="214" t="n"/>
      <c r="AM79" s="213" t="n"/>
      <c r="AN79" s="214" t="n"/>
      <c r="AO79" s="213" t="n"/>
      <c r="AP79" s="214" t="n"/>
      <c r="AQ79" s="214" t="n"/>
      <c r="AR79" s="214" t="n"/>
      <c r="AS79" s="213" t="n"/>
      <c r="AT79" s="214" t="n"/>
    </row>
    <row r="80">
      <c r="A80" s="208">
        <f>IF(AND(AG80=1,AH80=1),1,IF(AND(AG80=1,AH80=2),2,IF(AND(AG80=1,AH80=3),3,IF(AND(AG80=1,AH80=4),4,IF(AND(AG80=1,AH80=5),5,IF(AND(AG80=2,AH80=1),6,IF(AND(AG80=2,AH80=2),7,IF(AND(AG80=2,AH80=3),8,IF(AND(AG80=2,AH80=4),9,IF(AND(AG80=2,AH80=5),10,IF(AND(AG80=3,AH80=1),11,IF(AND(AG80=3,AH80=2),12,IF(AND(AG80=3,AH80=3),13,IF(AND(AG80=3,AH80=4),14,IF(AND(AG80=3,AH80=5),15,IF(AND(AG80=4,AH80=1),16,IF(AND(AG80=4,AH80=2),17,IF(AND(AG80=4,AH80=3),18,IF(AND(AG80=4,AH80=4),19,IF(AND(AG80=4,AH80=5),20,IF(AND(AG80=5,AH80=1),21,IF(AND(AG80=5,AH80=2),22,IF(AND(AG80=5,AH80=3),23,IF(AND(AG80=5,AH80=4),24,IF(AND(AG80=5,AH80=5),25,"")))))))))))))))))))))))))</f>
        <v/>
      </c>
      <c r="B80" s="208">
        <f>IF(A80="","",(COUNTIF($A$10:A80,A80))/100)</f>
        <v/>
      </c>
      <c r="C80" s="208">
        <f>IFERROR(A80+B80,"")</f>
        <v/>
      </c>
      <c r="D80" s="597" t="n">
        <v>71</v>
      </c>
      <c r="E80" s="581" t="n"/>
      <c r="F80" s="581" t="n"/>
      <c r="G80" s="581" t="n"/>
      <c r="H80" s="597" t="n"/>
      <c r="I80" s="597" t="n"/>
      <c r="J80" s="597">
        <f>IF(OR(H80="",I80=""),"",H80*I80)</f>
        <v/>
      </c>
      <c r="K80" s="211">
        <f>IF(J80="","",IF(AND(H80=1,I80=1),"BAJO",IF(AND(H80=1,I80=2),"BAJO",IF(AND(H80=1,I80=3),"MODERADO",IF(AND(H80=1,I80=4),"FAVORABLE",IF(AND(H80=1,I80=5),"FAVORABLE",IF(AND(H80=2,I80=1),"BAJO",IF(AND(H80=2,I80=2),"BAJO",IF(AND(H80=2,I80=3),"MODERADO",IF(AND(H80=2,I80=4),"FAVORABLE",IF(AND(H80=2,I80=5),"ALTO",IF(AND(H80=3,I80=1),"BAJO",IF(AND(H80=3,I80=2),"MODERADO",IF(AND(H80=3,I80=3),"FAVORABLE",IF(AND(H80=3,I80=4),"ALTO",IF(AND(H80=3,I80=5),"ALTO",IF(AND(H80=4,I80=1),"MODERADO",IF(AND(H80=4,I80=2),"FAVORABLE",IF(AND(H80=4,I80=3),"FAVORABLE",IF(AND(H80=4,I80=4),"ALTO",IF(AND(H80=4,I80=5),"ALTO",IF(AND(H80=5,I80=1),"FAVORABLE",IF(AND(H80=5,I80=2),"FAVORABLE",IF(AND(H80=5,I80=3),"ALTO",IF(AND(H80=5,I80=4),"ALTO",IF(AND(H80=5,I80=5),"ALTO",""))))))))))))))))))))))))))</f>
        <v/>
      </c>
      <c r="L80" s="581" t="n"/>
      <c r="M80" s="581" t="n"/>
      <c r="N80" s="597" t="n"/>
      <c r="O80" s="597" t="n"/>
      <c r="P80" s="597" t="n"/>
      <c r="Q80" s="597" t="n"/>
      <c r="R80" s="597" t="n"/>
      <c r="S80" s="597" t="n"/>
      <c r="T80" s="597">
        <f>IFERROR(SUM(O80:S80),"")</f>
        <v/>
      </c>
      <c r="U80" s="597" t="n"/>
      <c r="V80" s="581" t="n"/>
      <c r="W80" s="581" t="n"/>
      <c r="X80" s="581" t="n"/>
      <c r="Y80" s="581" t="n"/>
      <c r="Z80" s="581" t="n"/>
      <c r="AA80" s="581" t="n"/>
      <c r="AB80" s="581" t="n"/>
      <c r="AC80" s="581" t="n"/>
      <c r="AD80" s="581" t="n"/>
      <c r="AE80" s="581" t="n"/>
      <c r="AF80" s="581" t="n"/>
      <c r="AG80" s="597">
        <f>IF(J80="","",IF(OR(N80="",N80="IMPACTO"),H80,IF(T80&lt;=50,H80,IF(AND(T80&lt;=75,H80&lt;5),H80+1,IF(AND(T80&lt;=75,H80=5),H80,IF(AND(T80&lt;=100,H80&lt;4),H80+2,IF(AND(T80&lt;=100,H80=4),H80+1,IF(AND(T80&lt;=100,H80=5),H80,""))))))))</f>
        <v/>
      </c>
      <c r="AH80" s="597">
        <f>IF(J80="","",IF(OR(N80="",N80="PROBABILIDAD"),I80,IF(T80&lt;=50,I80,IF(AND(T80&lt;=75,I80&lt;5),I80+1,IF(AND(T80&lt;=75,I80=5),I80,IF(AND(T80&lt;=100,I80&lt;4),I80+2,IF(AND(T80&lt;=100,I80=4),I80+1,IF(AND(T80&lt;=100,I80=5),I80,""))))))))</f>
        <v/>
      </c>
      <c r="AI80" s="597">
        <f>IF(OR(AG80="",AH80=""),"",AG80*AH80)</f>
        <v/>
      </c>
      <c r="AJ80" s="211">
        <f>IF(AI80="","",IF(AND(AG80=1,AH80=1),"BAJO",IF(AND(AG80=1,AH80=2),"MODERADO",IF(AND(AG80=1,AH80=3),"MODERADO",IF(AND(AG80=1,AH80=4),"MODERADO",IF(AND(AG80=1,AH80=5),"MODERADO",IF(AND(AG80=2,AH80=1),"BAJO",IF(AND(AG80=2,AH80=2),"MODERADO",IF(AND(AG80=2,AH80=3),"MODERADO",IF(AND(AG80=2,AH80=4),"FAVORABLE",IF(AND(AG80=2,AH80=5),"FAVORABLE",IF(AND(AG80=3,AH80=1),"BAJO",IF(AND(AG80=3,AH80=2),"MODERADO",IF(AND(AG80=3,AH80=3),"FAVORABLE",IF(AND(AG80=3,AH80=4),"FAVORABLE",IF(AND(AG80=3,AH80=5),"FAVORABLE",IF(AND(AG80=4,AH80=1),"BAJO",IF(AND(AG80=4,AH80=2),"MODERADO",IF(AND(AG80=4,AH80=3),"FAVORABLE",IF(AND(AG80=4,AH80=4),"FAVORABLE",IF(AND(AG80=4,AH80=5),"ALTO",IF(AND(AG80=5,AH80=1),"BAJO",IF(AND(AG80=5,AH80=2),"MODERADO",IF(AND(AG80=5,AH80=3),"FAVORABLE",IF(AND(AG80=5,AH80=4),"ALTO",IF(AND(AG80=5,AH80=5),"ALTO",""))))))))))))))))))))))))))</f>
        <v/>
      </c>
      <c r="AK80" s="213" t="n"/>
      <c r="AL80" s="214" t="n"/>
      <c r="AM80" s="213" t="n"/>
      <c r="AN80" s="214" t="n"/>
      <c r="AO80" s="213" t="n"/>
      <c r="AP80" s="214" t="n"/>
      <c r="AQ80" s="214" t="n"/>
      <c r="AR80" s="214" t="n"/>
      <c r="AS80" s="213" t="n"/>
      <c r="AT80" s="214" t="n"/>
    </row>
    <row r="81">
      <c r="A81" s="208">
        <f>IF(AND(AG81=1,AH81=1),1,IF(AND(AG81=1,AH81=2),2,IF(AND(AG81=1,AH81=3),3,IF(AND(AG81=1,AH81=4),4,IF(AND(AG81=1,AH81=5),5,IF(AND(AG81=2,AH81=1),6,IF(AND(AG81=2,AH81=2),7,IF(AND(AG81=2,AH81=3),8,IF(AND(AG81=2,AH81=4),9,IF(AND(AG81=2,AH81=5),10,IF(AND(AG81=3,AH81=1),11,IF(AND(AG81=3,AH81=2),12,IF(AND(AG81=3,AH81=3),13,IF(AND(AG81=3,AH81=4),14,IF(AND(AG81=3,AH81=5),15,IF(AND(AG81=4,AH81=1),16,IF(AND(AG81=4,AH81=2),17,IF(AND(AG81=4,AH81=3),18,IF(AND(AG81=4,AH81=4),19,IF(AND(AG81=4,AH81=5),20,IF(AND(AG81=5,AH81=1),21,IF(AND(AG81=5,AH81=2),22,IF(AND(AG81=5,AH81=3),23,IF(AND(AG81=5,AH81=4),24,IF(AND(AG81=5,AH81=5),25,"")))))))))))))))))))))))))</f>
        <v/>
      </c>
      <c r="B81" s="208">
        <f>IF(A81="","",(COUNTIF($A$10:A81,A81))/100)</f>
        <v/>
      </c>
      <c r="C81" s="208">
        <f>IFERROR(A81+B81,"")</f>
        <v/>
      </c>
      <c r="D81" s="597" t="n">
        <v>72</v>
      </c>
      <c r="E81" s="581" t="n"/>
      <c r="F81" s="581" t="n"/>
      <c r="G81" s="581" t="n"/>
      <c r="H81" s="597" t="n"/>
      <c r="I81" s="597" t="n"/>
      <c r="J81" s="597">
        <f>IF(OR(H81="",I81=""),"",H81*I81)</f>
        <v/>
      </c>
      <c r="K81" s="211">
        <f>IF(J81="","",IF(AND(H81=1,I81=1),"BAJO",IF(AND(H81=1,I81=2),"BAJO",IF(AND(H81=1,I81=3),"MODERADO",IF(AND(H81=1,I81=4),"FAVORABLE",IF(AND(H81=1,I81=5),"FAVORABLE",IF(AND(H81=2,I81=1),"BAJO",IF(AND(H81=2,I81=2),"BAJO",IF(AND(H81=2,I81=3),"MODERADO",IF(AND(H81=2,I81=4),"FAVORABLE",IF(AND(H81=2,I81=5),"ALTO",IF(AND(H81=3,I81=1),"BAJO",IF(AND(H81=3,I81=2),"MODERADO",IF(AND(H81=3,I81=3),"FAVORABLE",IF(AND(H81=3,I81=4),"ALTO",IF(AND(H81=3,I81=5),"ALTO",IF(AND(H81=4,I81=1),"MODERADO",IF(AND(H81=4,I81=2),"FAVORABLE",IF(AND(H81=4,I81=3),"FAVORABLE",IF(AND(H81=4,I81=4),"ALTO",IF(AND(H81=4,I81=5),"ALTO",IF(AND(H81=5,I81=1),"FAVORABLE",IF(AND(H81=5,I81=2),"FAVORABLE",IF(AND(H81=5,I81=3),"ALTO",IF(AND(H81=5,I81=4),"ALTO",IF(AND(H81=5,I81=5),"ALTO",""))))))))))))))))))))))))))</f>
        <v/>
      </c>
      <c r="L81" s="581" t="n"/>
      <c r="M81" s="581" t="n"/>
      <c r="N81" s="597" t="n"/>
      <c r="O81" s="597" t="n"/>
      <c r="P81" s="597" t="n"/>
      <c r="Q81" s="597" t="n"/>
      <c r="R81" s="597" t="n"/>
      <c r="S81" s="597" t="n"/>
      <c r="T81" s="597">
        <f>IFERROR(SUM(O81:S81),"")</f>
        <v/>
      </c>
      <c r="U81" s="597" t="n"/>
      <c r="V81" s="581" t="n"/>
      <c r="W81" s="581" t="n"/>
      <c r="X81" s="581" t="n"/>
      <c r="Y81" s="581" t="n"/>
      <c r="Z81" s="581" t="n"/>
      <c r="AA81" s="581" t="n"/>
      <c r="AB81" s="581" t="n"/>
      <c r="AC81" s="581" t="n"/>
      <c r="AD81" s="581" t="n"/>
      <c r="AE81" s="581" t="n"/>
      <c r="AF81" s="581" t="n"/>
      <c r="AG81" s="597">
        <f>IF(J81="","",IF(OR(N81="",N81="IMPACTO"),H81,IF(T81&lt;=50,H81,IF(AND(T81&lt;=75,H81&lt;5),H81+1,IF(AND(T81&lt;=75,H81=5),H81,IF(AND(T81&lt;=100,H81&lt;4),H81+2,IF(AND(T81&lt;=100,H81=4),H81+1,IF(AND(T81&lt;=100,H81=5),H81,""))))))))</f>
        <v/>
      </c>
      <c r="AH81" s="597">
        <f>IF(J81="","",IF(OR(N81="",N81="PROBABILIDAD"),I81,IF(T81&lt;=50,I81,IF(AND(T81&lt;=75,I81&lt;5),I81+1,IF(AND(T81&lt;=75,I81=5),I81,IF(AND(T81&lt;=100,I81&lt;4),I81+2,IF(AND(T81&lt;=100,I81=4),I81+1,IF(AND(T81&lt;=100,I81=5),I81,""))))))))</f>
        <v/>
      </c>
      <c r="AI81" s="597">
        <f>IF(OR(AG81="",AH81=""),"",AG81*AH81)</f>
        <v/>
      </c>
      <c r="AJ81" s="211">
        <f>IF(AI81="","",IF(AND(AG81=1,AH81=1),"BAJO",IF(AND(AG81=1,AH81=2),"MODERADO",IF(AND(AG81=1,AH81=3),"MODERADO",IF(AND(AG81=1,AH81=4),"MODERADO",IF(AND(AG81=1,AH81=5),"MODERADO",IF(AND(AG81=2,AH81=1),"BAJO",IF(AND(AG81=2,AH81=2),"MODERADO",IF(AND(AG81=2,AH81=3),"MODERADO",IF(AND(AG81=2,AH81=4),"FAVORABLE",IF(AND(AG81=2,AH81=5),"FAVORABLE",IF(AND(AG81=3,AH81=1),"BAJO",IF(AND(AG81=3,AH81=2),"MODERADO",IF(AND(AG81=3,AH81=3),"FAVORABLE",IF(AND(AG81=3,AH81=4),"FAVORABLE",IF(AND(AG81=3,AH81=5),"FAVORABLE",IF(AND(AG81=4,AH81=1),"BAJO",IF(AND(AG81=4,AH81=2),"MODERADO",IF(AND(AG81=4,AH81=3),"FAVORABLE",IF(AND(AG81=4,AH81=4),"FAVORABLE",IF(AND(AG81=4,AH81=5),"ALTO",IF(AND(AG81=5,AH81=1),"BAJO",IF(AND(AG81=5,AH81=2),"MODERADO",IF(AND(AG81=5,AH81=3),"FAVORABLE",IF(AND(AG81=5,AH81=4),"ALTO",IF(AND(AG81=5,AH81=5),"ALTO",""))))))))))))))))))))))))))</f>
        <v/>
      </c>
      <c r="AK81" s="213" t="n"/>
      <c r="AL81" s="214" t="n"/>
      <c r="AM81" s="213" t="n"/>
      <c r="AN81" s="214" t="n"/>
      <c r="AO81" s="213" t="n"/>
      <c r="AP81" s="214" t="n"/>
      <c r="AQ81" s="214" t="n"/>
      <c r="AR81" s="214" t="n"/>
      <c r="AS81" s="213" t="n"/>
      <c r="AT81" s="214" t="n"/>
    </row>
    <row r="82">
      <c r="A82" s="208">
        <f>IF(AND(AG82=1,AH82=1),1,IF(AND(AG82=1,AH82=2),2,IF(AND(AG82=1,AH82=3),3,IF(AND(AG82=1,AH82=4),4,IF(AND(AG82=1,AH82=5),5,IF(AND(AG82=2,AH82=1),6,IF(AND(AG82=2,AH82=2),7,IF(AND(AG82=2,AH82=3),8,IF(AND(AG82=2,AH82=4),9,IF(AND(AG82=2,AH82=5),10,IF(AND(AG82=3,AH82=1),11,IF(AND(AG82=3,AH82=2),12,IF(AND(AG82=3,AH82=3),13,IF(AND(AG82=3,AH82=4),14,IF(AND(AG82=3,AH82=5),15,IF(AND(AG82=4,AH82=1),16,IF(AND(AG82=4,AH82=2),17,IF(AND(AG82=4,AH82=3),18,IF(AND(AG82=4,AH82=4),19,IF(AND(AG82=4,AH82=5),20,IF(AND(AG82=5,AH82=1),21,IF(AND(AG82=5,AH82=2),22,IF(AND(AG82=5,AH82=3),23,IF(AND(AG82=5,AH82=4),24,IF(AND(AG82=5,AH82=5),25,"")))))))))))))))))))))))))</f>
        <v/>
      </c>
      <c r="B82" s="208">
        <f>IF(A82="","",(COUNTIF($A$10:A82,A82))/100)</f>
        <v/>
      </c>
      <c r="C82" s="208">
        <f>IFERROR(A82+B82,"")</f>
        <v/>
      </c>
      <c r="D82" s="597" t="n">
        <v>73</v>
      </c>
      <c r="E82" s="581" t="n"/>
      <c r="F82" s="581" t="n"/>
      <c r="G82" s="581" t="n"/>
      <c r="H82" s="597" t="n"/>
      <c r="I82" s="597" t="n"/>
      <c r="J82" s="597">
        <f>IF(OR(H82="",I82=""),"",H82*I82)</f>
        <v/>
      </c>
      <c r="K82" s="211">
        <f>IF(J82="","",IF(AND(H82=1,I82=1),"BAJO",IF(AND(H82=1,I82=2),"BAJO",IF(AND(H82=1,I82=3),"MODERADO",IF(AND(H82=1,I82=4),"FAVORABLE",IF(AND(H82=1,I82=5),"FAVORABLE",IF(AND(H82=2,I82=1),"BAJO",IF(AND(H82=2,I82=2),"BAJO",IF(AND(H82=2,I82=3),"MODERADO",IF(AND(H82=2,I82=4),"FAVORABLE",IF(AND(H82=2,I82=5),"ALTO",IF(AND(H82=3,I82=1),"BAJO",IF(AND(H82=3,I82=2),"MODERADO",IF(AND(H82=3,I82=3),"FAVORABLE",IF(AND(H82=3,I82=4),"ALTO",IF(AND(H82=3,I82=5),"ALTO",IF(AND(H82=4,I82=1),"MODERADO",IF(AND(H82=4,I82=2),"FAVORABLE",IF(AND(H82=4,I82=3),"FAVORABLE",IF(AND(H82=4,I82=4),"ALTO",IF(AND(H82=4,I82=5),"ALTO",IF(AND(H82=5,I82=1),"FAVORABLE",IF(AND(H82=5,I82=2),"FAVORABLE",IF(AND(H82=5,I82=3),"ALTO",IF(AND(H82=5,I82=4),"ALTO",IF(AND(H82=5,I82=5),"ALTO",""))))))))))))))))))))))))))</f>
        <v/>
      </c>
      <c r="L82" s="581" t="n"/>
      <c r="M82" s="581" t="n"/>
      <c r="N82" s="597" t="n"/>
      <c r="O82" s="597" t="n"/>
      <c r="P82" s="597" t="n"/>
      <c r="Q82" s="597" t="n"/>
      <c r="R82" s="597" t="n"/>
      <c r="S82" s="597" t="n"/>
      <c r="T82" s="597">
        <f>IFERROR(SUM(O82:S82),"")</f>
        <v/>
      </c>
      <c r="U82" s="597" t="n"/>
      <c r="V82" s="581" t="n"/>
      <c r="W82" s="581" t="n"/>
      <c r="X82" s="581" t="n"/>
      <c r="Y82" s="581" t="n"/>
      <c r="Z82" s="581" t="n"/>
      <c r="AA82" s="581" t="n"/>
      <c r="AB82" s="581" t="n"/>
      <c r="AC82" s="581" t="n"/>
      <c r="AD82" s="581" t="n"/>
      <c r="AE82" s="581" t="n"/>
      <c r="AF82" s="581" t="n"/>
      <c r="AG82" s="597">
        <f>IF(J82="","",IF(OR(N82="",N82="IMPACTO"),H82,IF(T82&lt;=50,H82,IF(AND(T82&lt;=75,H82&lt;5),H82+1,IF(AND(T82&lt;=75,H82=5),H82,IF(AND(T82&lt;=100,H82&lt;4),H82+2,IF(AND(T82&lt;=100,H82=4),H82+1,IF(AND(T82&lt;=100,H82=5),H82,""))))))))</f>
        <v/>
      </c>
      <c r="AH82" s="597">
        <f>IF(J82="","",IF(OR(N82="",N82="PROBABILIDAD"),I82,IF(T82&lt;=50,I82,IF(AND(T82&lt;=75,I82&lt;5),I82+1,IF(AND(T82&lt;=75,I82=5),I82,IF(AND(T82&lt;=100,I82&lt;4),I82+2,IF(AND(T82&lt;=100,I82=4),I82+1,IF(AND(T82&lt;=100,I82=5),I82,""))))))))</f>
        <v/>
      </c>
      <c r="AI82" s="597">
        <f>IF(OR(AG82="",AH82=""),"",AG82*AH82)</f>
        <v/>
      </c>
      <c r="AJ82" s="211">
        <f>IF(AI82="","",IF(AND(AG82=1,AH82=1),"BAJO",IF(AND(AG82=1,AH82=2),"MODERADO",IF(AND(AG82=1,AH82=3),"MODERADO",IF(AND(AG82=1,AH82=4),"MODERADO",IF(AND(AG82=1,AH82=5),"MODERADO",IF(AND(AG82=2,AH82=1),"BAJO",IF(AND(AG82=2,AH82=2),"MODERADO",IF(AND(AG82=2,AH82=3),"MODERADO",IF(AND(AG82=2,AH82=4),"FAVORABLE",IF(AND(AG82=2,AH82=5),"FAVORABLE",IF(AND(AG82=3,AH82=1),"BAJO",IF(AND(AG82=3,AH82=2),"MODERADO",IF(AND(AG82=3,AH82=3),"FAVORABLE",IF(AND(AG82=3,AH82=4),"FAVORABLE",IF(AND(AG82=3,AH82=5),"FAVORABLE",IF(AND(AG82=4,AH82=1),"BAJO",IF(AND(AG82=4,AH82=2),"MODERADO",IF(AND(AG82=4,AH82=3),"FAVORABLE",IF(AND(AG82=4,AH82=4),"FAVORABLE",IF(AND(AG82=4,AH82=5),"ALTO",IF(AND(AG82=5,AH82=1),"BAJO",IF(AND(AG82=5,AH82=2),"MODERADO",IF(AND(AG82=5,AH82=3),"FAVORABLE",IF(AND(AG82=5,AH82=4),"ALTO",IF(AND(AG82=5,AH82=5),"ALTO",""))))))))))))))))))))))))))</f>
        <v/>
      </c>
      <c r="AK82" s="213" t="n"/>
      <c r="AL82" s="214" t="n"/>
      <c r="AM82" s="213" t="n"/>
      <c r="AN82" s="214" t="n"/>
      <c r="AO82" s="213" t="n"/>
      <c r="AP82" s="214" t="n"/>
      <c r="AQ82" s="214" t="n"/>
      <c r="AR82" s="214" t="n"/>
      <c r="AS82" s="213" t="n"/>
      <c r="AT82" s="214" t="n"/>
    </row>
    <row r="83">
      <c r="A83" s="208">
        <f>IF(AND(AG83=1,AH83=1),1,IF(AND(AG83=1,AH83=2),2,IF(AND(AG83=1,AH83=3),3,IF(AND(AG83=1,AH83=4),4,IF(AND(AG83=1,AH83=5),5,IF(AND(AG83=2,AH83=1),6,IF(AND(AG83=2,AH83=2),7,IF(AND(AG83=2,AH83=3),8,IF(AND(AG83=2,AH83=4),9,IF(AND(AG83=2,AH83=5),10,IF(AND(AG83=3,AH83=1),11,IF(AND(AG83=3,AH83=2),12,IF(AND(AG83=3,AH83=3),13,IF(AND(AG83=3,AH83=4),14,IF(AND(AG83=3,AH83=5),15,IF(AND(AG83=4,AH83=1),16,IF(AND(AG83=4,AH83=2),17,IF(AND(AG83=4,AH83=3),18,IF(AND(AG83=4,AH83=4),19,IF(AND(AG83=4,AH83=5),20,IF(AND(AG83=5,AH83=1),21,IF(AND(AG83=5,AH83=2),22,IF(AND(AG83=5,AH83=3),23,IF(AND(AG83=5,AH83=4),24,IF(AND(AG83=5,AH83=5),25,"")))))))))))))))))))))))))</f>
        <v/>
      </c>
      <c r="B83" s="208">
        <f>IF(A83="","",(COUNTIF($A$10:A83,A83))/100)</f>
        <v/>
      </c>
      <c r="C83" s="208">
        <f>IFERROR(A83+B83,"")</f>
        <v/>
      </c>
      <c r="D83" s="597" t="n">
        <v>74</v>
      </c>
      <c r="E83" s="581" t="n"/>
      <c r="F83" s="581" t="n"/>
      <c r="G83" s="581" t="n"/>
      <c r="H83" s="597" t="n"/>
      <c r="I83" s="597" t="n"/>
      <c r="J83" s="597">
        <f>IF(OR(H83="",I83=""),"",H83*I83)</f>
        <v/>
      </c>
      <c r="K83" s="211">
        <f>IF(J83="","",IF(AND(H83=1,I83=1),"BAJO",IF(AND(H83=1,I83=2),"BAJO",IF(AND(H83=1,I83=3),"MODERADO",IF(AND(H83=1,I83=4),"FAVORABLE",IF(AND(H83=1,I83=5),"FAVORABLE",IF(AND(H83=2,I83=1),"BAJO",IF(AND(H83=2,I83=2),"BAJO",IF(AND(H83=2,I83=3),"MODERADO",IF(AND(H83=2,I83=4),"FAVORABLE",IF(AND(H83=2,I83=5),"ALTO",IF(AND(H83=3,I83=1),"BAJO",IF(AND(H83=3,I83=2),"MODERADO",IF(AND(H83=3,I83=3),"FAVORABLE",IF(AND(H83=3,I83=4),"ALTO",IF(AND(H83=3,I83=5),"ALTO",IF(AND(H83=4,I83=1),"MODERADO",IF(AND(H83=4,I83=2),"FAVORABLE",IF(AND(H83=4,I83=3),"FAVORABLE",IF(AND(H83=4,I83=4),"ALTO",IF(AND(H83=4,I83=5),"ALTO",IF(AND(H83=5,I83=1),"FAVORABLE",IF(AND(H83=5,I83=2),"FAVORABLE",IF(AND(H83=5,I83=3),"ALTO",IF(AND(H83=5,I83=4),"ALTO",IF(AND(H83=5,I83=5),"ALTO",""))))))))))))))))))))))))))</f>
        <v/>
      </c>
      <c r="L83" s="581" t="n"/>
      <c r="M83" s="581" t="n"/>
      <c r="N83" s="597" t="n"/>
      <c r="O83" s="597" t="n"/>
      <c r="P83" s="597" t="n"/>
      <c r="Q83" s="597" t="n"/>
      <c r="R83" s="597" t="n"/>
      <c r="S83" s="597" t="n"/>
      <c r="T83" s="597">
        <f>IFERROR(SUM(O83:S83),"")</f>
        <v/>
      </c>
      <c r="U83" s="597" t="n"/>
      <c r="V83" s="581" t="n"/>
      <c r="W83" s="581" t="n"/>
      <c r="X83" s="581" t="n"/>
      <c r="Y83" s="581" t="n"/>
      <c r="Z83" s="581" t="n"/>
      <c r="AA83" s="581" t="n"/>
      <c r="AB83" s="581" t="n"/>
      <c r="AC83" s="581" t="n"/>
      <c r="AD83" s="581" t="n"/>
      <c r="AE83" s="581" t="n"/>
      <c r="AF83" s="581" t="n"/>
      <c r="AG83" s="597">
        <f>IF(J83="","",IF(OR(N83="",N83="IMPACTO"),H83,IF(T83&lt;=50,H83,IF(AND(T83&lt;=75,H83&lt;5),H83+1,IF(AND(T83&lt;=75,H83=5),H83,IF(AND(T83&lt;=100,H83&lt;4),H83+2,IF(AND(T83&lt;=100,H83=4),H83+1,IF(AND(T83&lt;=100,H83=5),H83,""))))))))</f>
        <v/>
      </c>
      <c r="AH83" s="597">
        <f>IF(J83="","",IF(OR(N83="",N83="PROBABILIDAD"),I83,IF(T83&lt;=50,I83,IF(AND(T83&lt;=75,I83&lt;5),I83+1,IF(AND(T83&lt;=75,I83=5),I83,IF(AND(T83&lt;=100,I83&lt;4),I83+2,IF(AND(T83&lt;=100,I83=4),I83+1,IF(AND(T83&lt;=100,I83=5),I83,""))))))))</f>
        <v/>
      </c>
      <c r="AI83" s="597">
        <f>IF(OR(AG83="",AH83=""),"",AG83*AH83)</f>
        <v/>
      </c>
      <c r="AJ83" s="211">
        <f>IF(AI83="","",IF(AND(AG83=1,AH83=1),"BAJO",IF(AND(AG83=1,AH83=2),"MODERADO",IF(AND(AG83=1,AH83=3),"MODERADO",IF(AND(AG83=1,AH83=4),"MODERADO",IF(AND(AG83=1,AH83=5),"MODERADO",IF(AND(AG83=2,AH83=1),"BAJO",IF(AND(AG83=2,AH83=2),"MODERADO",IF(AND(AG83=2,AH83=3),"MODERADO",IF(AND(AG83=2,AH83=4),"FAVORABLE",IF(AND(AG83=2,AH83=5),"FAVORABLE",IF(AND(AG83=3,AH83=1),"BAJO",IF(AND(AG83=3,AH83=2),"MODERADO",IF(AND(AG83=3,AH83=3),"FAVORABLE",IF(AND(AG83=3,AH83=4),"FAVORABLE",IF(AND(AG83=3,AH83=5),"FAVORABLE",IF(AND(AG83=4,AH83=1),"BAJO",IF(AND(AG83=4,AH83=2),"MODERADO",IF(AND(AG83=4,AH83=3),"FAVORABLE",IF(AND(AG83=4,AH83=4),"FAVORABLE",IF(AND(AG83=4,AH83=5),"ALTO",IF(AND(AG83=5,AH83=1),"BAJO",IF(AND(AG83=5,AH83=2),"MODERADO",IF(AND(AG83=5,AH83=3),"FAVORABLE",IF(AND(AG83=5,AH83=4),"ALTO",IF(AND(AG83=5,AH83=5),"ALTO",""))))))))))))))))))))))))))</f>
        <v/>
      </c>
      <c r="AK83" s="213" t="n"/>
      <c r="AL83" s="214" t="n"/>
      <c r="AM83" s="213" t="n"/>
      <c r="AN83" s="214" t="n"/>
      <c r="AO83" s="213" t="n"/>
      <c r="AP83" s="214" t="n"/>
      <c r="AQ83" s="214" t="n"/>
      <c r="AR83" s="214" t="n"/>
      <c r="AS83" s="213" t="n"/>
      <c r="AT83" s="214" t="n"/>
    </row>
    <row r="84">
      <c r="A84" s="208">
        <f>IF(AND(AG84=1,AH84=1),1,IF(AND(AG84=1,AH84=2),2,IF(AND(AG84=1,AH84=3),3,IF(AND(AG84=1,AH84=4),4,IF(AND(AG84=1,AH84=5),5,IF(AND(AG84=2,AH84=1),6,IF(AND(AG84=2,AH84=2),7,IF(AND(AG84=2,AH84=3),8,IF(AND(AG84=2,AH84=4),9,IF(AND(AG84=2,AH84=5),10,IF(AND(AG84=3,AH84=1),11,IF(AND(AG84=3,AH84=2),12,IF(AND(AG84=3,AH84=3),13,IF(AND(AG84=3,AH84=4),14,IF(AND(AG84=3,AH84=5),15,IF(AND(AG84=4,AH84=1),16,IF(AND(AG84=4,AH84=2),17,IF(AND(AG84=4,AH84=3),18,IF(AND(AG84=4,AH84=4),19,IF(AND(AG84=4,AH84=5),20,IF(AND(AG84=5,AH84=1),21,IF(AND(AG84=5,AH84=2),22,IF(AND(AG84=5,AH84=3),23,IF(AND(AG84=5,AH84=4),24,IF(AND(AG84=5,AH84=5),25,"")))))))))))))))))))))))))</f>
        <v/>
      </c>
      <c r="B84" s="208">
        <f>IF(A84="","",(COUNTIF($A$10:A84,A84))/100)</f>
        <v/>
      </c>
      <c r="C84" s="208">
        <f>IFERROR(A84+B84,"")</f>
        <v/>
      </c>
      <c r="D84" s="597" t="n">
        <v>75</v>
      </c>
      <c r="E84" s="581" t="n"/>
      <c r="F84" s="581" t="n"/>
      <c r="G84" s="581" t="n"/>
      <c r="H84" s="597" t="n"/>
      <c r="I84" s="597" t="n"/>
      <c r="J84" s="597">
        <f>IF(OR(H84="",I84=""),"",H84*I84)</f>
        <v/>
      </c>
      <c r="K84" s="211">
        <f>IF(J84="","",IF(AND(H84=1,I84=1),"BAJO",IF(AND(H84=1,I84=2),"BAJO",IF(AND(H84=1,I84=3),"MODERADO",IF(AND(H84=1,I84=4),"FAVORABLE",IF(AND(H84=1,I84=5),"FAVORABLE",IF(AND(H84=2,I84=1),"BAJO",IF(AND(H84=2,I84=2),"BAJO",IF(AND(H84=2,I84=3),"MODERADO",IF(AND(H84=2,I84=4),"FAVORABLE",IF(AND(H84=2,I84=5),"ALTO",IF(AND(H84=3,I84=1),"BAJO",IF(AND(H84=3,I84=2),"MODERADO",IF(AND(H84=3,I84=3),"FAVORABLE",IF(AND(H84=3,I84=4),"ALTO",IF(AND(H84=3,I84=5),"ALTO",IF(AND(H84=4,I84=1),"MODERADO",IF(AND(H84=4,I84=2),"FAVORABLE",IF(AND(H84=4,I84=3),"FAVORABLE",IF(AND(H84=4,I84=4),"ALTO",IF(AND(H84=4,I84=5),"ALTO",IF(AND(H84=5,I84=1),"FAVORABLE",IF(AND(H84=5,I84=2),"FAVORABLE",IF(AND(H84=5,I84=3),"ALTO",IF(AND(H84=5,I84=4),"ALTO",IF(AND(H84=5,I84=5),"ALTO",""))))))))))))))))))))))))))</f>
        <v/>
      </c>
      <c r="L84" s="581" t="n"/>
      <c r="M84" s="581" t="n"/>
      <c r="N84" s="597" t="n"/>
      <c r="O84" s="597" t="n"/>
      <c r="P84" s="597" t="n"/>
      <c r="Q84" s="597" t="n"/>
      <c r="R84" s="597" t="n"/>
      <c r="S84" s="597" t="n"/>
      <c r="T84" s="597">
        <f>IFERROR(SUM(O84:S84),"")</f>
        <v/>
      </c>
      <c r="U84" s="597" t="n"/>
      <c r="V84" s="581" t="n"/>
      <c r="W84" s="581" t="n"/>
      <c r="X84" s="581" t="n"/>
      <c r="Y84" s="581" t="n"/>
      <c r="Z84" s="581" t="n"/>
      <c r="AA84" s="581" t="n"/>
      <c r="AB84" s="581" t="n"/>
      <c r="AC84" s="581" t="n"/>
      <c r="AD84" s="581" t="n"/>
      <c r="AE84" s="581" t="n"/>
      <c r="AF84" s="581" t="n"/>
      <c r="AG84" s="597">
        <f>IF(J84="","",IF(OR(N84="",N84="IMPACTO"),H84,IF(T84&lt;=50,H84,IF(AND(T84&lt;=75,H84&lt;5),H84+1,IF(AND(T84&lt;=75,H84=5),H84,IF(AND(T84&lt;=100,H84&lt;4),H84+2,IF(AND(T84&lt;=100,H84=4),H84+1,IF(AND(T84&lt;=100,H84=5),H84,""))))))))</f>
        <v/>
      </c>
      <c r="AH84" s="597">
        <f>IF(J84="","",IF(OR(N84="",N84="PROBABILIDAD"),I84,IF(T84&lt;=50,I84,IF(AND(T84&lt;=75,I84&lt;5),I84+1,IF(AND(T84&lt;=75,I84=5),I84,IF(AND(T84&lt;=100,I84&lt;4),I84+2,IF(AND(T84&lt;=100,I84=4),I84+1,IF(AND(T84&lt;=100,I84=5),I84,""))))))))</f>
        <v/>
      </c>
      <c r="AI84" s="597">
        <f>IF(OR(AG84="",AH84=""),"",AG84*AH84)</f>
        <v/>
      </c>
      <c r="AJ84" s="211">
        <f>IF(AI84="","",IF(AND(AG84=1,AH84=1),"BAJO",IF(AND(AG84=1,AH84=2),"MODERADO",IF(AND(AG84=1,AH84=3),"MODERADO",IF(AND(AG84=1,AH84=4),"MODERADO",IF(AND(AG84=1,AH84=5),"MODERADO",IF(AND(AG84=2,AH84=1),"BAJO",IF(AND(AG84=2,AH84=2),"MODERADO",IF(AND(AG84=2,AH84=3),"MODERADO",IF(AND(AG84=2,AH84=4),"FAVORABLE",IF(AND(AG84=2,AH84=5),"FAVORABLE",IF(AND(AG84=3,AH84=1),"BAJO",IF(AND(AG84=3,AH84=2),"MODERADO",IF(AND(AG84=3,AH84=3),"FAVORABLE",IF(AND(AG84=3,AH84=4),"FAVORABLE",IF(AND(AG84=3,AH84=5),"FAVORABLE",IF(AND(AG84=4,AH84=1),"BAJO",IF(AND(AG84=4,AH84=2),"MODERADO",IF(AND(AG84=4,AH84=3),"FAVORABLE",IF(AND(AG84=4,AH84=4),"FAVORABLE",IF(AND(AG84=4,AH84=5),"ALTO",IF(AND(AG84=5,AH84=1),"BAJO",IF(AND(AG84=5,AH84=2),"MODERADO",IF(AND(AG84=5,AH84=3),"FAVORABLE",IF(AND(AG84=5,AH84=4),"ALTO",IF(AND(AG84=5,AH84=5),"ALTO",""))))))))))))))))))))))))))</f>
        <v/>
      </c>
      <c r="AK84" s="213" t="n"/>
      <c r="AL84" s="214" t="n"/>
      <c r="AM84" s="213" t="n"/>
      <c r="AN84" s="214" t="n"/>
      <c r="AO84" s="213" t="n"/>
      <c r="AP84" s="214" t="n"/>
      <c r="AQ84" s="214" t="n"/>
      <c r="AR84" s="214" t="n"/>
      <c r="AS84" s="213" t="n"/>
      <c r="AT84" s="214" t="n"/>
    </row>
    <row r="85">
      <c r="A85" s="208">
        <f>IF(AND(AG85=1,AH85=1),1,IF(AND(AG85=1,AH85=2),2,IF(AND(AG85=1,AH85=3),3,IF(AND(AG85=1,AH85=4),4,IF(AND(AG85=1,AH85=5),5,IF(AND(AG85=2,AH85=1),6,IF(AND(AG85=2,AH85=2),7,IF(AND(AG85=2,AH85=3),8,IF(AND(AG85=2,AH85=4),9,IF(AND(AG85=2,AH85=5),10,IF(AND(AG85=3,AH85=1),11,IF(AND(AG85=3,AH85=2),12,IF(AND(AG85=3,AH85=3),13,IF(AND(AG85=3,AH85=4),14,IF(AND(AG85=3,AH85=5),15,IF(AND(AG85=4,AH85=1),16,IF(AND(AG85=4,AH85=2),17,IF(AND(AG85=4,AH85=3),18,IF(AND(AG85=4,AH85=4),19,IF(AND(AG85=4,AH85=5),20,IF(AND(AG85=5,AH85=1),21,IF(AND(AG85=5,AH85=2),22,IF(AND(AG85=5,AH85=3),23,IF(AND(AG85=5,AH85=4),24,IF(AND(AG85=5,AH85=5),25,"")))))))))))))))))))))))))</f>
        <v/>
      </c>
      <c r="B85" s="208">
        <f>IF(A85="","",(COUNTIF($A$10:A85,A85))/100)</f>
        <v/>
      </c>
      <c r="C85" s="208">
        <f>IFERROR(A85+B85,"")</f>
        <v/>
      </c>
      <c r="D85" s="597" t="n">
        <v>76</v>
      </c>
      <c r="E85" s="581" t="n"/>
      <c r="F85" s="581" t="n"/>
      <c r="G85" s="581" t="n"/>
      <c r="H85" s="597" t="n"/>
      <c r="I85" s="597" t="n"/>
      <c r="J85" s="597">
        <f>IF(OR(H85="",I85=""),"",H85*I85)</f>
        <v/>
      </c>
      <c r="K85" s="211">
        <f>IF(J85="","",IF(AND(H85=1,I85=1),"BAJO",IF(AND(H85=1,I85=2),"BAJO",IF(AND(H85=1,I85=3),"MODERADO",IF(AND(H85=1,I85=4),"FAVORABLE",IF(AND(H85=1,I85=5),"FAVORABLE",IF(AND(H85=2,I85=1),"BAJO",IF(AND(H85=2,I85=2),"BAJO",IF(AND(H85=2,I85=3),"MODERADO",IF(AND(H85=2,I85=4),"FAVORABLE",IF(AND(H85=2,I85=5),"ALTO",IF(AND(H85=3,I85=1),"BAJO",IF(AND(H85=3,I85=2),"MODERADO",IF(AND(H85=3,I85=3),"FAVORABLE",IF(AND(H85=3,I85=4),"ALTO",IF(AND(H85=3,I85=5),"ALTO",IF(AND(H85=4,I85=1),"MODERADO",IF(AND(H85=4,I85=2),"FAVORABLE",IF(AND(H85=4,I85=3),"FAVORABLE",IF(AND(H85=4,I85=4),"ALTO",IF(AND(H85=4,I85=5),"ALTO",IF(AND(H85=5,I85=1),"FAVORABLE",IF(AND(H85=5,I85=2),"FAVORABLE",IF(AND(H85=5,I85=3),"ALTO",IF(AND(H85=5,I85=4),"ALTO",IF(AND(H85=5,I85=5),"ALTO",""))))))))))))))))))))))))))</f>
        <v/>
      </c>
      <c r="L85" s="581" t="n"/>
      <c r="M85" s="581" t="n"/>
      <c r="N85" s="597" t="n"/>
      <c r="O85" s="597" t="n"/>
      <c r="P85" s="597" t="n"/>
      <c r="Q85" s="597" t="n"/>
      <c r="R85" s="597" t="n"/>
      <c r="S85" s="597" t="n"/>
      <c r="T85" s="597">
        <f>IFERROR(SUM(O85:S85),"")</f>
        <v/>
      </c>
      <c r="U85" s="597" t="n"/>
      <c r="V85" s="581" t="n"/>
      <c r="W85" s="581" t="n"/>
      <c r="X85" s="581" t="n"/>
      <c r="Y85" s="581" t="n"/>
      <c r="Z85" s="581" t="n"/>
      <c r="AA85" s="581" t="n"/>
      <c r="AB85" s="581" t="n"/>
      <c r="AC85" s="581" t="n"/>
      <c r="AD85" s="581" t="n"/>
      <c r="AE85" s="581" t="n"/>
      <c r="AF85" s="581" t="n"/>
      <c r="AG85" s="597">
        <f>IF(J85="","",IF(OR(N85="",N85="IMPACTO"),H85,IF(T85&lt;=50,H85,IF(AND(T85&lt;=75,H85&lt;5),H85+1,IF(AND(T85&lt;=75,H85=5),H85,IF(AND(T85&lt;=100,H85&lt;4),H85+2,IF(AND(T85&lt;=100,H85=4),H85+1,IF(AND(T85&lt;=100,H85=5),H85,""))))))))</f>
        <v/>
      </c>
      <c r="AH85" s="597">
        <f>IF(J85="","",IF(OR(N85="",N85="PROBABILIDAD"),I85,IF(T85&lt;=50,I85,IF(AND(T85&lt;=75,I85&lt;5),I85+1,IF(AND(T85&lt;=75,I85=5),I85,IF(AND(T85&lt;=100,I85&lt;4),I85+2,IF(AND(T85&lt;=100,I85=4),I85+1,IF(AND(T85&lt;=100,I85=5),I85,""))))))))</f>
        <v/>
      </c>
      <c r="AI85" s="597">
        <f>IF(OR(AG85="",AH85=""),"",AG85*AH85)</f>
        <v/>
      </c>
      <c r="AJ85" s="211">
        <f>IF(AI85="","",IF(AND(AG85=1,AH85=1),"BAJO",IF(AND(AG85=1,AH85=2),"MODERADO",IF(AND(AG85=1,AH85=3),"MODERADO",IF(AND(AG85=1,AH85=4),"MODERADO",IF(AND(AG85=1,AH85=5),"MODERADO",IF(AND(AG85=2,AH85=1),"BAJO",IF(AND(AG85=2,AH85=2),"MODERADO",IF(AND(AG85=2,AH85=3),"MODERADO",IF(AND(AG85=2,AH85=4),"FAVORABLE",IF(AND(AG85=2,AH85=5),"FAVORABLE",IF(AND(AG85=3,AH85=1),"BAJO",IF(AND(AG85=3,AH85=2),"MODERADO",IF(AND(AG85=3,AH85=3),"FAVORABLE",IF(AND(AG85=3,AH85=4),"FAVORABLE",IF(AND(AG85=3,AH85=5),"FAVORABLE",IF(AND(AG85=4,AH85=1),"BAJO",IF(AND(AG85=4,AH85=2),"MODERADO",IF(AND(AG85=4,AH85=3),"FAVORABLE",IF(AND(AG85=4,AH85=4),"FAVORABLE",IF(AND(AG85=4,AH85=5),"ALTO",IF(AND(AG85=5,AH85=1),"BAJO",IF(AND(AG85=5,AH85=2),"MODERADO",IF(AND(AG85=5,AH85=3),"FAVORABLE",IF(AND(AG85=5,AH85=4),"ALTO",IF(AND(AG85=5,AH85=5),"ALTO",""))))))))))))))))))))))))))</f>
        <v/>
      </c>
      <c r="AK85" s="213" t="n"/>
      <c r="AL85" s="214" t="n"/>
      <c r="AM85" s="213" t="n"/>
      <c r="AN85" s="214" t="n"/>
      <c r="AO85" s="213" t="n"/>
      <c r="AP85" s="214" t="n"/>
      <c r="AQ85" s="214" t="n"/>
      <c r="AR85" s="214" t="n"/>
      <c r="AS85" s="213" t="n"/>
      <c r="AT85" s="214" t="n"/>
    </row>
    <row r="86">
      <c r="A86" s="208">
        <f>IF(AND(AG86=1,AH86=1),1,IF(AND(AG86=1,AH86=2),2,IF(AND(AG86=1,AH86=3),3,IF(AND(AG86=1,AH86=4),4,IF(AND(AG86=1,AH86=5),5,IF(AND(AG86=2,AH86=1),6,IF(AND(AG86=2,AH86=2),7,IF(AND(AG86=2,AH86=3),8,IF(AND(AG86=2,AH86=4),9,IF(AND(AG86=2,AH86=5),10,IF(AND(AG86=3,AH86=1),11,IF(AND(AG86=3,AH86=2),12,IF(AND(AG86=3,AH86=3),13,IF(AND(AG86=3,AH86=4),14,IF(AND(AG86=3,AH86=5),15,IF(AND(AG86=4,AH86=1),16,IF(AND(AG86=4,AH86=2),17,IF(AND(AG86=4,AH86=3),18,IF(AND(AG86=4,AH86=4),19,IF(AND(AG86=4,AH86=5),20,IF(AND(AG86=5,AH86=1),21,IF(AND(AG86=5,AH86=2),22,IF(AND(AG86=5,AH86=3),23,IF(AND(AG86=5,AH86=4),24,IF(AND(AG86=5,AH86=5),25,"")))))))))))))))))))))))))</f>
        <v/>
      </c>
      <c r="B86" s="208">
        <f>IF(A86="","",(COUNTIF($A$10:A86,A86))/100)</f>
        <v/>
      </c>
      <c r="C86" s="208">
        <f>IFERROR(A86+B86,"")</f>
        <v/>
      </c>
      <c r="D86" s="597" t="n">
        <v>77</v>
      </c>
      <c r="E86" s="581" t="n"/>
      <c r="F86" s="581" t="n"/>
      <c r="G86" s="581" t="n"/>
      <c r="H86" s="597" t="n"/>
      <c r="I86" s="597" t="n"/>
      <c r="J86" s="597">
        <f>IF(OR(H86="",I86=""),"",H86*I86)</f>
        <v/>
      </c>
      <c r="K86" s="211">
        <f>IF(J86="","",IF(AND(H86=1,I86=1),"BAJO",IF(AND(H86=1,I86=2),"BAJO",IF(AND(H86=1,I86=3),"MODERADO",IF(AND(H86=1,I86=4),"FAVORABLE",IF(AND(H86=1,I86=5),"FAVORABLE",IF(AND(H86=2,I86=1),"BAJO",IF(AND(H86=2,I86=2),"BAJO",IF(AND(H86=2,I86=3),"MODERADO",IF(AND(H86=2,I86=4),"FAVORABLE",IF(AND(H86=2,I86=5),"ALTO",IF(AND(H86=3,I86=1),"BAJO",IF(AND(H86=3,I86=2),"MODERADO",IF(AND(H86=3,I86=3),"FAVORABLE",IF(AND(H86=3,I86=4),"ALTO",IF(AND(H86=3,I86=5),"ALTO",IF(AND(H86=4,I86=1),"MODERADO",IF(AND(H86=4,I86=2),"FAVORABLE",IF(AND(H86=4,I86=3),"FAVORABLE",IF(AND(H86=4,I86=4),"ALTO",IF(AND(H86=4,I86=5),"ALTO",IF(AND(H86=5,I86=1),"FAVORABLE",IF(AND(H86=5,I86=2),"FAVORABLE",IF(AND(H86=5,I86=3),"ALTO",IF(AND(H86=5,I86=4),"ALTO",IF(AND(H86=5,I86=5),"ALTO",""))))))))))))))))))))))))))</f>
        <v/>
      </c>
      <c r="L86" s="581" t="n"/>
      <c r="M86" s="581" t="n"/>
      <c r="N86" s="597" t="n"/>
      <c r="O86" s="597" t="n"/>
      <c r="P86" s="597" t="n"/>
      <c r="Q86" s="597" t="n"/>
      <c r="R86" s="597" t="n"/>
      <c r="S86" s="597" t="n"/>
      <c r="T86" s="597">
        <f>IFERROR(SUM(O86:S86),"")</f>
        <v/>
      </c>
      <c r="U86" s="597" t="n"/>
      <c r="V86" s="581" t="n"/>
      <c r="W86" s="581" t="n"/>
      <c r="X86" s="581" t="n"/>
      <c r="Y86" s="581" t="n"/>
      <c r="Z86" s="581" t="n"/>
      <c r="AA86" s="581" t="n"/>
      <c r="AB86" s="581" t="n"/>
      <c r="AC86" s="581" t="n"/>
      <c r="AD86" s="581" t="n"/>
      <c r="AE86" s="581" t="n"/>
      <c r="AF86" s="581" t="n"/>
      <c r="AG86" s="597">
        <f>IF(J86="","",IF(OR(N86="",N86="IMPACTO"),H86,IF(T86&lt;=50,H86,IF(AND(T86&lt;=75,H86&lt;5),H86+1,IF(AND(T86&lt;=75,H86=5),H86,IF(AND(T86&lt;=100,H86&lt;4),H86+2,IF(AND(T86&lt;=100,H86=4),H86+1,IF(AND(T86&lt;=100,H86=5),H86,""))))))))</f>
        <v/>
      </c>
      <c r="AH86" s="597">
        <f>IF(J86="","",IF(OR(N86="",N86="PROBABILIDAD"),I86,IF(T86&lt;=50,I86,IF(AND(T86&lt;=75,I86&lt;5),I86+1,IF(AND(T86&lt;=75,I86=5),I86,IF(AND(T86&lt;=100,I86&lt;4),I86+2,IF(AND(T86&lt;=100,I86=4),I86+1,IF(AND(T86&lt;=100,I86=5),I86,""))))))))</f>
        <v/>
      </c>
      <c r="AI86" s="597">
        <f>IF(OR(AG86="",AH86=""),"",AG86*AH86)</f>
        <v/>
      </c>
      <c r="AJ86" s="211">
        <f>IF(AI86="","",IF(AND(AG86=1,AH86=1),"BAJO",IF(AND(AG86=1,AH86=2),"MODERADO",IF(AND(AG86=1,AH86=3),"MODERADO",IF(AND(AG86=1,AH86=4),"MODERADO",IF(AND(AG86=1,AH86=5),"MODERADO",IF(AND(AG86=2,AH86=1),"BAJO",IF(AND(AG86=2,AH86=2),"MODERADO",IF(AND(AG86=2,AH86=3),"MODERADO",IF(AND(AG86=2,AH86=4),"FAVORABLE",IF(AND(AG86=2,AH86=5),"FAVORABLE",IF(AND(AG86=3,AH86=1),"BAJO",IF(AND(AG86=3,AH86=2),"MODERADO",IF(AND(AG86=3,AH86=3),"FAVORABLE",IF(AND(AG86=3,AH86=4),"FAVORABLE",IF(AND(AG86=3,AH86=5),"FAVORABLE",IF(AND(AG86=4,AH86=1),"BAJO",IF(AND(AG86=4,AH86=2),"MODERADO",IF(AND(AG86=4,AH86=3),"FAVORABLE",IF(AND(AG86=4,AH86=4),"FAVORABLE",IF(AND(AG86=4,AH86=5),"ALTO",IF(AND(AG86=5,AH86=1),"BAJO",IF(AND(AG86=5,AH86=2),"MODERADO",IF(AND(AG86=5,AH86=3),"FAVORABLE",IF(AND(AG86=5,AH86=4),"ALTO",IF(AND(AG86=5,AH86=5),"ALTO",""))))))))))))))))))))))))))</f>
        <v/>
      </c>
      <c r="AK86" s="213" t="n"/>
      <c r="AL86" s="214" t="n"/>
      <c r="AM86" s="213" t="n"/>
      <c r="AN86" s="214" t="n"/>
      <c r="AO86" s="213" t="n"/>
      <c r="AP86" s="214" t="n"/>
      <c r="AQ86" s="214" t="n"/>
      <c r="AR86" s="214" t="n"/>
      <c r="AS86" s="213" t="n"/>
      <c r="AT86" s="214" t="n"/>
    </row>
    <row r="87">
      <c r="A87" s="208">
        <f>IF(AND(AG87=1,AH87=1),1,IF(AND(AG87=1,AH87=2),2,IF(AND(AG87=1,AH87=3),3,IF(AND(AG87=1,AH87=4),4,IF(AND(AG87=1,AH87=5),5,IF(AND(AG87=2,AH87=1),6,IF(AND(AG87=2,AH87=2),7,IF(AND(AG87=2,AH87=3),8,IF(AND(AG87=2,AH87=4),9,IF(AND(AG87=2,AH87=5),10,IF(AND(AG87=3,AH87=1),11,IF(AND(AG87=3,AH87=2),12,IF(AND(AG87=3,AH87=3),13,IF(AND(AG87=3,AH87=4),14,IF(AND(AG87=3,AH87=5),15,IF(AND(AG87=4,AH87=1),16,IF(AND(AG87=4,AH87=2),17,IF(AND(AG87=4,AH87=3),18,IF(AND(AG87=4,AH87=4),19,IF(AND(AG87=4,AH87=5),20,IF(AND(AG87=5,AH87=1),21,IF(AND(AG87=5,AH87=2),22,IF(AND(AG87=5,AH87=3),23,IF(AND(AG87=5,AH87=4),24,IF(AND(AG87=5,AH87=5),25,"")))))))))))))))))))))))))</f>
        <v/>
      </c>
      <c r="B87" s="208">
        <f>IF(A87="","",(COUNTIF($A$10:A87,A87))/100)</f>
        <v/>
      </c>
      <c r="C87" s="208">
        <f>IFERROR(A87+B87,"")</f>
        <v/>
      </c>
      <c r="D87" s="597" t="n">
        <v>78</v>
      </c>
      <c r="E87" s="581" t="n"/>
      <c r="F87" s="581" t="n"/>
      <c r="G87" s="581" t="n"/>
      <c r="H87" s="597" t="n"/>
      <c r="I87" s="597" t="n"/>
      <c r="J87" s="597">
        <f>IF(OR(H87="",I87=""),"",H87*I87)</f>
        <v/>
      </c>
      <c r="K87" s="211">
        <f>IF(J87="","",IF(AND(H87=1,I87=1),"BAJO",IF(AND(H87=1,I87=2),"BAJO",IF(AND(H87=1,I87=3),"MODERADO",IF(AND(H87=1,I87=4),"FAVORABLE",IF(AND(H87=1,I87=5),"FAVORABLE",IF(AND(H87=2,I87=1),"BAJO",IF(AND(H87=2,I87=2),"BAJO",IF(AND(H87=2,I87=3),"MODERADO",IF(AND(H87=2,I87=4),"FAVORABLE",IF(AND(H87=2,I87=5),"ALTO",IF(AND(H87=3,I87=1),"BAJO",IF(AND(H87=3,I87=2),"MODERADO",IF(AND(H87=3,I87=3),"FAVORABLE",IF(AND(H87=3,I87=4),"ALTO",IF(AND(H87=3,I87=5),"ALTO",IF(AND(H87=4,I87=1),"MODERADO",IF(AND(H87=4,I87=2),"FAVORABLE",IF(AND(H87=4,I87=3),"FAVORABLE",IF(AND(H87=4,I87=4),"ALTO",IF(AND(H87=4,I87=5),"ALTO",IF(AND(H87=5,I87=1),"FAVORABLE",IF(AND(H87=5,I87=2),"FAVORABLE",IF(AND(H87=5,I87=3),"ALTO",IF(AND(H87=5,I87=4),"ALTO",IF(AND(H87=5,I87=5),"ALTO",""))))))))))))))))))))))))))</f>
        <v/>
      </c>
      <c r="L87" s="581" t="n"/>
      <c r="M87" s="581" t="n"/>
      <c r="N87" s="597" t="n"/>
      <c r="O87" s="597" t="n"/>
      <c r="P87" s="597" t="n"/>
      <c r="Q87" s="597" t="n"/>
      <c r="R87" s="597" t="n"/>
      <c r="S87" s="597" t="n"/>
      <c r="T87" s="597">
        <f>IFERROR(SUM(O87:S87),"")</f>
        <v/>
      </c>
      <c r="U87" s="597" t="n"/>
      <c r="V87" s="581" t="n"/>
      <c r="W87" s="581" t="n"/>
      <c r="X87" s="581" t="n"/>
      <c r="Y87" s="581" t="n"/>
      <c r="Z87" s="581" t="n"/>
      <c r="AA87" s="581" t="n"/>
      <c r="AB87" s="581" t="n"/>
      <c r="AC87" s="581" t="n"/>
      <c r="AD87" s="581" t="n"/>
      <c r="AE87" s="581" t="n"/>
      <c r="AF87" s="581" t="n"/>
      <c r="AG87" s="597">
        <f>IF(J87="","",IF(OR(N87="",N87="IMPACTO"),H87,IF(T87&lt;=50,H87,IF(AND(T87&lt;=75,H87&lt;5),H87+1,IF(AND(T87&lt;=75,H87=5),H87,IF(AND(T87&lt;=100,H87&lt;4),H87+2,IF(AND(T87&lt;=100,H87=4),H87+1,IF(AND(T87&lt;=100,H87=5),H87,""))))))))</f>
        <v/>
      </c>
      <c r="AH87" s="597">
        <f>IF(J87="","",IF(OR(N87="",N87="PROBABILIDAD"),I87,IF(T87&lt;=50,I87,IF(AND(T87&lt;=75,I87&lt;5),I87+1,IF(AND(T87&lt;=75,I87=5),I87,IF(AND(T87&lt;=100,I87&lt;4),I87+2,IF(AND(T87&lt;=100,I87=4),I87+1,IF(AND(T87&lt;=100,I87=5),I87,""))))))))</f>
        <v/>
      </c>
      <c r="AI87" s="597">
        <f>IF(OR(AG87="",AH87=""),"",AG87*AH87)</f>
        <v/>
      </c>
      <c r="AJ87" s="211">
        <f>IF(AI87="","",IF(AND(AG87=1,AH87=1),"BAJO",IF(AND(AG87=1,AH87=2),"MODERADO",IF(AND(AG87=1,AH87=3),"MODERADO",IF(AND(AG87=1,AH87=4),"MODERADO",IF(AND(AG87=1,AH87=5),"MODERADO",IF(AND(AG87=2,AH87=1),"BAJO",IF(AND(AG87=2,AH87=2),"MODERADO",IF(AND(AG87=2,AH87=3),"MODERADO",IF(AND(AG87=2,AH87=4),"FAVORABLE",IF(AND(AG87=2,AH87=5),"FAVORABLE",IF(AND(AG87=3,AH87=1),"BAJO",IF(AND(AG87=3,AH87=2),"MODERADO",IF(AND(AG87=3,AH87=3),"FAVORABLE",IF(AND(AG87=3,AH87=4),"FAVORABLE",IF(AND(AG87=3,AH87=5),"FAVORABLE",IF(AND(AG87=4,AH87=1),"BAJO",IF(AND(AG87=4,AH87=2),"MODERADO",IF(AND(AG87=4,AH87=3),"FAVORABLE",IF(AND(AG87=4,AH87=4),"FAVORABLE",IF(AND(AG87=4,AH87=5),"ALTO",IF(AND(AG87=5,AH87=1),"BAJO",IF(AND(AG87=5,AH87=2),"MODERADO",IF(AND(AG87=5,AH87=3),"FAVORABLE",IF(AND(AG87=5,AH87=4),"ALTO",IF(AND(AG87=5,AH87=5),"ALTO",""))))))))))))))))))))))))))</f>
        <v/>
      </c>
      <c r="AK87" s="213" t="n"/>
      <c r="AL87" s="214" t="n"/>
      <c r="AM87" s="213" t="n"/>
      <c r="AN87" s="214" t="n"/>
      <c r="AO87" s="213" t="n"/>
      <c r="AP87" s="214" t="n"/>
      <c r="AQ87" s="214" t="n"/>
      <c r="AR87" s="214" t="n"/>
      <c r="AS87" s="213" t="n"/>
      <c r="AT87" s="214" t="n"/>
    </row>
    <row r="88">
      <c r="A88" s="208">
        <f>IF(AND(AG88=1,AH88=1),1,IF(AND(AG88=1,AH88=2),2,IF(AND(AG88=1,AH88=3),3,IF(AND(AG88=1,AH88=4),4,IF(AND(AG88=1,AH88=5),5,IF(AND(AG88=2,AH88=1),6,IF(AND(AG88=2,AH88=2),7,IF(AND(AG88=2,AH88=3),8,IF(AND(AG88=2,AH88=4),9,IF(AND(AG88=2,AH88=5),10,IF(AND(AG88=3,AH88=1),11,IF(AND(AG88=3,AH88=2),12,IF(AND(AG88=3,AH88=3),13,IF(AND(AG88=3,AH88=4),14,IF(AND(AG88=3,AH88=5),15,IF(AND(AG88=4,AH88=1),16,IF(AND(AG88=4,AH88=2),17,IF(AND(AG88=4,AH88=3),18,IF(AND(AG88=4,AH88=4),19,IF(AND(AG88=4,AH88=5),20,IF(AND(AG88=5,AH88=1),21,IF(AND(AG88=5,AH88=2),22,IF(AND(AG88=5,AH88=3),23,IF(AND(AG88=5,AH88=4),24,IF(AND(AG88=5,AH88=5),25,"")))))))))))))))))))))))))</f>
        <v/>
      </c>
      <c r="B88" s="208">
        <f>IF(A88="","",(COUNTIF($A$10:A88,A88))/100)</f>
        <v/>
      </c>
      <c r="C88" s="208">
        <f>IFERROR(A88+B88,"")</f>
        <v/>
      </c>
      <c r="D88" s="597" t="n">
        <v>79</v>
      </c>
      <c r="E88" s="581" t="n"/>
      <c r="F88" s="581" t="n"/>
      <c r="G88" s="581" t="n"/>
      <c r="H88" s="597" t="n"/>
      <c r="I88" s="597" t="n"/>
      <c r="J88" s="597">
        <f>IF(OR(H88="",I88=""),"",H88*I88)</f>
        <v/>
      </c>
      <c r="K88" s="211">
        <f>IF(J88="","",IF(AND(H88=1,I88=1),"BAJO",IF(AND(H88=1,I88=2),"BAJO",IF(AND(H88=1,I88=3),"MODERADO",IF(AND(H88=1,I88=4),"FAVORABLE",IF(AND(H88=1,I88=5),"FAVORABLE",IF(AND(H88=2,I88=1),"BAJO",IF(AND(H88=2,I88=2),"BAJO",IF(AND(H88=2,I88=3),"MODERADO",IF(AND(H88=2,I88=4),"FAVORABLE",IF(AND(H88=2,I88=5),"ALTO",IF(AND(H88=3,I88=1),"BAJO",IF(AND(H88=3,I88=2),"MODERADO",IF(AND(H88=3,I88=3),"FAVORABLE",IF(AND(H88=3,I88=4),"ALTO",IF(AND(H88=3,I88=5),"ALTO",IF(AND(H88=4,I88=1),"MODERADO",IF(AND(H88=4,I88=2),"FAVORABLE",IF(AND(H88=4,I88=3),"FAVORABLE",IF(AND(H88=4,I88=4),"ALTO",IF(AND(H88=4,I88=5),"ALTO",IF(AND(H88=5,I88=1),"FAVORABLE",IF(AND(H88=5,I88=2),"FAVORABLE",IF(AND(H88=5,I88=3),"ALTO",IF(AND(H88=5,I88=4),"ALTO",IF(AND(H88=5,I88=5),"ALTO",""))))))))))))))))))))))))))</f>
        <v/>
      </c>
      <c r="L88" s="581" t="n"/>
      <c r="M88" s="581" t="n"/>
      <c r="N88" s="597" t="n"/>
      <c r="O88" s="597" t="n"/>
      <c r="P88" s="597" t="n"/>
      <c r="Q88" s="597" t="n"/>
      <c r="R88" s="597" t="n"/>
      <c r="S88" s="597" t="n"/>
      <c r="T88" s="597">
        <f>IFERROR(SUM(O88:S88),"")</f>
        <v/>
      </c>
      <c r="U88" s="597" t="n"/>
      <c r="V88" s="581" t="n"/>
      <c r="W88" s="581" t="n"/>
      <c r="X88" s="581" t="n"/>
      <c r="Y88" s="581" t="n"/>
      <c r="Z88" s="581" t="n"/>
      <c r="AA88" s="581" t="n"/>
      <c r="AB88" s="581" t="n"/>
      <c r="AC88" s="581" t="n"/>
      <c r="AD88" s="581" t="n"/>
      <c r="AE88" s="581" t="n"/>
      <c r="AF88" s="581" t="n"/>
      <c r="AG88" s="597">
        <f>IF(J88="","",IF(OR(N88="",N88="IMPACTO"),H88,IF(T88&lt;=50,H88,IF(AND(T88&lt;=75,H88&lt;5),H88+1,IF(AND(T88&lt;=75,H88=5),H88,IF(AND(T88&lt;=100,H88&lt;4),H88+2,IF(AND(T88&lt;=100,H88=4),H88+1,IF(AND(T88&lt;=100,H88=5),H88,""))))))))</f>
        <v/>
      </c>
      <c r="AH88" s="597">
        <f>IF(J88="","",IF(OR(N88="",N88="PROBABILIDAD"),I88,IF(T88&lt;=50,I88,IF(AND(T88&lt;=75,I88&lt;5),I88+1,IF(AND(T88&lt;=75,I88=5),I88,IF(AND(T88&lt;=100,I88&lt;4),I88+2,IF(AND(T88&lt;=100,I88=4),I88+1,IF(AND(T88&lt;=100,I88=5),I88,""))))))))</f>
        <v/>
      </c>
      <c r="AI88" s="597">
        <f>IF(OR(AG88="",AH88=""),"",AG88*AH88)</f>
        <v/>
      </c>
      <c r="AJ88" s="211">
        <f>IF(AI88="","",IF(AND(AG88=1,AH88=1),"BAJO",IF(AND(AG88=1,AH88=2),"MODERADO",IF(AND(AG88=1,AH88=3),"MODERADO",IF(AND(AG88=1,AH88=4),"MODERADO",IF(AND(AG88=1,AH88=5),"MODERADO",IF(AND(AG88=2,AH88=1),"BAJO",IF(AND(AG88=2,AH88=2),"MODERADO",IF(AND(AG88=2,AH88=3),"MODERADO",IF(AND(AG88=2,AH88=4),"FAVORABLE",IF(AND(AG88=2,AH88=5),"FAVORABLE",IF(AND(AG88=3,AH88=1),"BAJO",IF(AND(AG88=3,AH88=2),"MODERADO",IF(AND(AG88=3,AH88=3),"FAVORABLE",IF(AND(AG88=3,AH88=4),"FAVORABLE",IF(AND(AG88=3,AH88=5),"FAVORABLE",IF(AND(AG88=4,AH88=1),"BAJO",IF(AND(AG88=4,AH88=2),"MODERADO",IF(AND(AG88=4,AH88=3),"FAVORABLE",IF(AND(AG88=4,AH88=4),"FAVORABLE",IF(AND(AG88=4,AH88=5),"ALTO",IF(AND(AG88=5,AH88=1),"BAJO",IF(AND(AG88=5,AH88=2),"MODERADO",IF(AND(AG88=5,AH88=3),"FAVORABLE",IF(AND(AG88=5,AH88=4),"ALTO",IF(AND(AG88=5,AH88=5),"ALTO",""))))))))))))))))))))))))))</f>
        <v/>
      </c>
      <c r="AK88" s="213" t="n"/>
      <c r="AL88" s="214" t="n"/>
      <c r="AM88" s="213" t="n"/>
      <c r="AN88" s="214" t="n"/>
      <c r="AO88" s="213" t="n"/>
      <c r="AP88" s="214" t="n"/>
      <c r="AQ88" s="214" t="n"/>
      <c r="AR88" s="214" t="n"/>
      <c r="AS88" s="213" t="n"/>
      <c r="AT88" s="214" t="n"/>
    </row>
    <row r="89">
      <c r="A89" s="208">
        <f>IF(AND(AG89=1,AH89=1),1,IF(AND(AG89=1,AH89=2),2,IF(AND(AG89=1,AH89=3),3,IF(AND(AG89=1,AH89=4),4,IF(AND(AG89=1,AH89=5),5,IF(AND(AG89=2,AH89=1),6,IF(AND(AG89=2,AH89=2),7,IF(AND(AG89=2,AH89=3),8,IF(AND(AG89=2,AH89=4),9,IF(AND(AG89=2,AH89=5),10,IF(AND(AG89=3,AH89=1),11,IF(AND(AG89=3,AH89=2),12,IF(AND(AG89=3,AH89=3),13,IF(AND(AG89=3,AH89=4),14,IF(AND(AG89=3,AH89=5),15,IF(AND(AG89=4,AH89=1),16,IF(AND(AG89=4,AH89=2),17,IF(AND(AG89=4,AH89=3),18,IF(AND(AG89=4,AH89=4),19,IF(AND(AG89=4,AH89=5),20,IF(AND(AG89=5,AH89=1),21,IF(AND(AG89=5,AH89=2),22,IF(AND(AG89=5,AH89=3),23,IF(AND(AG89=5,AH89=4),24,IF(AND(AG89=5,AH89=5),25,"")))))))))))))))))))))))))</f>
        <v/>
      </c>
      <c r="B89" s="208">
        <f>IF(A89="","",(COUNTIF($A$10:A89,A89))/100)</f>
        <v/>
      </c>
      <c r="C89" s="208">
        <f>IFERROR(A89+B89,"")</f>
        <v/>
      </c>
      <c r="D89" s="597" t="n">
        <v>80</v>
      </c>
      <c r="E89" s="581" t="n"/>
      <c r="F89" s="581" t="n"/>
      <c r="G89" s="581" t="n"/>
      <c r="H89" s="597" t="n"/>
      <c r="I89" s="597" t="n"/>
      <c r="J89" s="597">
        <f>IF(OR(H89="",I89=""),"",H89*I89)</f>
        <v/>
      </c>
      <c r="K89" s="211">
        <f>IF(J89="","",IF(AND(H89=1,I89=1),"BAJO",IF(AND(H89=1,I89=2),"BAJO",IF(AND(H89=1,I89=3),"MODERADO",IF(AND(H89=1,I89=4),"FAVORABLE",IF(AND(H89=1,I89=5),"FAVORABLE",IF(AND(H89=2,I89=1),"BAJO",IF(AND(H89=2,I89=2),"BAJO",IF(AND(H89=2,I89=3),"MODERADO",IF(AND(H89=2,I89=4),"FAVORABLE",IF(AND(H89=2,I89=5),"ALTO",IF(AND(H89=3,I89=1),"BAJO",IF(AND(H89=3,I89=2),"MODERADO",IF(AND(H89=3,I89=3),"FAVORABLE",IF(AND(H89=3,I89=4),"ALTO",IF(AND(H89=3,I89=5),"ALTO",IF(AND(H89=4,I89=1),"MODERADO",IF(AND(H89=4,I89=2),"FAVORABLE",IF(AND(H89=4,I89=3),"FAVORABLE",IF(AND(H89=4,I89=4),"ALTO",IF(AND(H89=4,I89=5),"ALTO",IF(AND(H89=5,I89=1),"FAVORABLE",IF(AND(H89=5,I89=2),"FAVORABLE",IF(AND(H89=5,I89=3),"ALTO",IF(AND(H89=5,I89=4),"ALTO",IF(AND(H89=5,I89=5),"ALTO",""))))))))))))))))))))))))))</f>
        <v/>
      </c>
      <c r="L89" s="581" t="n"/>
      <c r="M89" s="581" t="n"/>
      <c r="N89" s="597" t="n"/>
      <c r="O89" s="597" t="n"/>
      <c r="P89" s="597" t="n"/>
      <c r="Q89" s="597" t="n"/>
      <c r="R89" s="597" t="n"/>
      <c r="S89" s="597" t="n"/>
      <c r="T89" s="597">
        <f>IFERROR(SUM(O89:S89),"")</f>
        <v/>
      </c>
      <c r="U89" s="597" t="n"/>
      <c r="V89" s="581" t="n"/>
      <c r="W89" s="581" t="n"/>
      <c r="X89" s="581" t="n"/>
      <c r="Y89" s="581" t="n"/>
      <c r="Z89" s="581" t="n"/>
      <c r="AA89" s="581" t="n"/>
      <c r="AB89" s="581" t="n"/>
      <c r="AC89" s="581" t="n"/>
      <c r="AD89" s="581" t="n"/>
      <c r="AE89" s="581" t="n"/>
      <c r="AF89" s="581" t="n"/>
      <c r="AG89" s="597">
        <f>IF(J89="","",IF(OR(N89="",N89="IMPACTO"),H89,IF(T89&lt;=50,H89,IF(AND(T89&lt;=75,H89&lt;5),H89+1,IF(AND(T89&lt;=75,H89=5),H89,IF(AND(T89&lt;=100,H89&lt;4),H89+2,IF(AND(T89&lt;=100,H89=4),H89+1,IF(AND(T89&lt;=100,H89=5),H89,""))))))))</f>
        <v/>
      </c>
      <c r="AH89" s="597">
        <f>IF(J89="","",IF(OR(N89="",N89="PROBABILIDAD"),I89,IF(T89&lt;=50,I89,IF(AND(T89&lt;=75,I89&lt;5),I89+1,IF(AND(T89&lt;=75,I89=5),I89,IF(AND(T89&lt;=100,I89&lt;4),I89+2,IF(AND(T89&lt;=100,I89=4),I89+1,IF(AND(T89&lt;=100,I89=5),I89,""))))))))</f>
        <v/>
      </c>
      <c r="AI89" s="597">
        <f>IF(OR(AG89="",AH89=""),"",AG89*AH89)</f>
        <v/>
      </c>
      <c r="AJ89" s="211">
        <f>IF(AI89="","",IF(AND(AG89=1,AH89=1),"BAJO",IF(AND(AG89=1,AH89=2),"MODERADO",IF(AND(AG89=1,AH89=3),"MODERADO",IF(AND(AG89=1,AH89=4),"MODERADO",IF(AND(AG89=1,AH89=5),"MODERADO",IF(AND(AG89=2,AH89=1),"BAJO",IF(AND(AG89=2,AH89=2),"MODERADO",IF(AND(AG89=2,AH89=3),"MODERADO",IF(AND(AG89=2,AH89=4),"FAVORABLE",IF(AND(AG89=2,AH89=5),"FAVORABLE",IF(AND(AG89=3,AH89=1),"BAJO",IF(AND(AG89=3,AH89=2),"MODERADO",IF(AND(AG89=3,AH89=3),"FAVORABLE",IF(AND(AG89=3,AH89=4),"FAVORABLE",IF(AND(AG89=3,AH89=5),"FAVORABLE",IF(AND(AG89=4,AH89=1),"BAJO",IF(AND(AG89=4,AH89=2),"MODERADO",IF(AND(AG89=4,AH89=3),"FAVORABLE",IF(AND(AG89=4,AH89=4),"FAVORABLE",IF(AND(AG89=4,AH89=5),"ALTO",IF(AND(AG89=5,AH89=1),"BAJO",IF(AND(AG89=5,AH89=2),"MODERADO",IF(AND(AG89=5,AH89=3),"FAVORABLE",IF(AND(AG89=5,AH89=4),"ALTO",IF(AND(AG89=5,AH89=5),"ALTO",""))))))))))))))))))))))))))</f>
        <v/>
      </c>
      <c r="AK89" s="213" t="n"/>
      <c r="AL89" s="214" t="n"/>
      <c r="AM89" s="213" t="n"/>
      <c r="AN89" s="214" t="n"/>
      <c r="AO89" s="213" t="n"/>
      <c r="AP89" s="214" t="n"/>
      <c r="AQ89" s="214" t="n"/>
      <c r="AR89" s="214" t="n"/>
      <c r="AS89" s="213" t="n"/>
      <c r="AT89" s="214" t="n"/>
    </row>
    <row r="90">
      <c r="A90" s="208">
        <f>IF(AND(AG90=1,AH90=1),1,IF(AND(AG90=1,AH90=2),2,IF(AND(AG90=1,AH90=3),3,IF(AND(AG90=1,AH90=4),4,IF(AND(AG90=1,AH90=5),5,IF(AND(AG90=2,AH90=1),6,IF(AND(AG90=2,AH90=2),7,IF(AND(AG90=2,AH90=3),8,IF(AND(AG90=2,AH90=4),9,IF(AND(AG90=2,AH90=5),10,IF(AND(AG90=3,AH90=1),11,IF(AND(AG90=3,AH90=2),12,IF(AND(AG90=3,AH90=3),13,IF(AND(AG90=3,AH90=4),14,IF(AND(AG90=3,AH90=5),15,IF(AND(AG90=4,AH90=1),16,IF(AND(AG90=4,AH90=2),17,IF(AND(AG90=4,AH90=3),18,IF(AND(AG90=4,AH90=4),19,IF(AND(AG90=4,AH90=5),20,IF(AND(AG90=5,AH90=1),21,IF(AND(AG90=5,AH90=2),22,IF(AND(AG90=5,AH90=3),23,IF(AND(AG90=5,AH90=4),24,IF(AND(AG90=5,AH90=5),25,"")))))))))))))))))))))))))</f>
        <v/>
      </c>
      <c r="B90" s="208">
        <f>IF(A90="","",(COUNTIF($A$10:A90,A90))/100)</f>
        <v/>
      </c>
      <c r="C90" s="208">
        <f>IFERROR(A90+B90,"")</f>
        <v/>
      </c>
      <c r="D90" s="597" t="n">
        <v>81</v>
      </c>
      <c r="E90" s="581" t="n"/>
      <c r="F90" s="581" t="n"/>
      <c r="G90" s="581" t="n"/>
      <c r="H90" s="597" t="n"/>
      <c r="I90" s="597" t="n"/>
      <c r="J90" s="597">
        <f>IF(OR(H90="",I90=""),"",H90*I90)</f>
        <v/>
      </c>
      <c r="K90" s="211">
        <f>IF(J90="","",IF(AND(H90=1,I90=1),"BAJO",IF(AND(H90=1,I90=2),"BAJO",IF(AND(H90=1,I90=3),"MODERADO",IF(AND(H90=1,I90=4),"FAVORABLE",IF(AND(H90=1,I90=5),"FAVORABLE",IF(AND(H90=2,I90=1),"BAJO",IF(AND(H90=2,I90=2),"BAJO",IF(AND(H90=2,I90=3),"MODERADO",IF(AND(H90=2,I90=4),"FAVORABLE",IF(AND(H90=2,I90=5),"ALTO",IF(AND(H90=3,I90=1),"BAJO",IF(AND(H90=3,I90=2),"MODERADO",IF(AND(H90=3,I90=3),"FAVORABLE",IF(AND(H90=3,I90=4),"ALTO",IF(AND(H90=3,I90=5),"ALTO",IF(AND(H90=4,I90=1),"MODERADO",IF(AND(H90=4,I90=2),"FAVORABLE",IF(AND(H90=4,I90=3),"FAVORABLE",IF(AND(H90=4,I90=4),"ALTO",IF(AND(H90=4,I90=5),"ALTO",IF(AND(H90=5,I90=1),"FAVORABLE",IF(AND(H90=5,I90=2),"FAVORABLE",IF(AND(H90=5,I90=3),"ALTO",IF(AND(H90=5,I90=4),"ALTO",IF(AND(H90=5,I90=5),"ALTO",""))))))))))))))))))))))))))</f>
        <v/>
      </c>
      <c r="L90" s="581" t="n"/>
      <c r="M90" s="581" t="n"/>
      <c r="N90" s="597" t="n"/>
      <c r="O90" s="597" t="n"/>
      <c r="P90" s="597" t="n"/>
      <c r="Q90" s="597" t="n"/>
      <c r="R90" s="597" t="n"/>
      <c r="S90" s="597" t="n"/>
      <c r="T90" s="597">
        <f>IFERROR(SUM(O90:S90),"")</f>
        <v/>
      </c>
      <c r="U90" s="597" t="n"/>
      <c r="V90" s="581" t="n"/>
      <c r="W90" s="581" t="n"/>
      <c r="X90" s="581" t="n"/>
      <c r="Y90" s="581" t="n"/>
      <c r="Z90" s="581" t="n"/>
      <c r="AA90" s="581" t="n"/>
      <c r="AB90" s="581" t="n"/>
      <c r="AC90" s="581" t="n"/>
      <c r="AD90" s="581" t="n"/>
      <c r="AE90" s="581" t="n"/>
      <c r="AF90" s="581" t="n"/>
      <c r="AG90" s="597">
        <f>IF(J90="","",IF(OR(N90="",N90="IMPACTO"),H90,IF(T90&lt;=50,H90,IF(AND(T90&lt;=75,H90&lt;5),H90+1,IF(AND(T90&lt;=75,H90=5),H90,IF(AND(T90&lt;=100,H90&lt;4),H90+2,IF(AND(T90&lt;=100,H90=4),H90+1,IF(AND(T90&lt;=100,H90=5),H90,""))))))))</f>
        <v/>
      </c>
      <c r="AH90" s="597">
        <f>IF(J90="","",IF(OR(N90="",N90="PROBABILIDAD"),I90,IF(T90&lt;=50,I90,IF(AND(T90&lt;=75,I90&lt;5),I90+1,IF(AND(T90&lt;=75,I90=5),I90,IF(AND(T90&lt;=100,I90&lt;4),I90+2,IF(AND(T90&lt;=100,I90=4),I90+1,IF(AND(T90&lt;=100,I90=5),I90,""))))))))</f>
        <v/>
      </c>
      <c r="AI90" s="597">
        <f>IF(OR(AG90="",AH90=""),"",AG90*AH90)</f>
        <v/>
      </c>
      <c r="AJ90" s="211">
        <f>IF(AI90="","",IF(AND(AG90=1,AH90=1),"BAJO",IF(AND(AG90=1,AH90=2),"MODERADO",IF(AND(AG90=1,AH90=3),"MODERADO",IF(AND(AG90=1,AH90=4),"MODERADO",IF(AND(AG90=1,AH90=5),"MODERADO",IF(AND(AG90=2,AH90=1),"BAJO",IF(AND(AG90=2,AH90=2),"MODERADO",IF(AND(AG90=2,AH90=3),"MODERADO",IF(AND(AG90=2,AH90=4),"FAVORABLE",IF(AND(AG90=2,AH90=5),"FAVORABLE",IF(AND(AG90=3,AH90=1),"BAJO",IF(AND(AG90=3,AH90=2),"MODERADO",IF(AND(AG90=3,AH90=3),"FAVORABLE",IF(AND(AG90=3,AH90=4),"FAVORABLE",IF(AND(AG90=3,AH90=5),"FAVORABLE",IF(AND(AG90=4,AH90=1),"BAJO",IF(AND(AG90=4,AH90=2),"MODERADO",IF(AND(AG90=4,AH90=3),"FAVORABLE",IF(AND(AG90=4,AH90=4),"FAVORABLE",IF(AND(AG90=4,AH90=5),"ALTO",IF(AND(AG90=5,AH90=1),"BAJO",IF(AND(AG90=5,AH90=2),"MODERADO",IF(AND(AG90=5,AH90=3),"FAVORABLE",IF(AND(AG90=5,AH90=4),"ALTO",IF(AND(AG90=5,AH90=5),"ALTO",""))))))))))))))))))))))))))</f>
        <v/>
      </c>
      <c r="AK90" s="213" t="n"/>
      <c r="AL90" s="214" t="n"/>
      <c r="AM90" s="213" t="n"/>
      <c r="AN90" s="214" t="n"/>
      <c r="AO90" s="213" t="n"/>
      <c r="AP90" s="214" t="n"/>
      <c r="AQ90" s="214" t="n"/>
      <c r="AR90" s="214" t="n"/>
      <c r="AS90" s="213" t="n"/>
      <c r="AT90" s="214" t="n"/>
    </row>
    <row r="91">
      <c r="A91" s="208">
        <f>IF(AND(AG91=1,AH91=1),1,IF(AND(AG91=1,AH91=2),2,IF(AND(AG91=1,AH91=3),3,IF(AND(AG91=1,AH91=4),4,IF(AND(AG91=1,AH91=5),5,IF(AND(AG91=2,AH91=1),6,IF(AND(AG91=2,AH91=2),7,IF(AND(AG91=2,AH91=3),8,IF(AND(AG91=2,AH91=4),9,IF(AND(AG91=2,AH91=5),10,IF(AND(AG91=3,AH91=1),11,IF(AND(AG91=3,AH91=2),12,IF(AND(AG91=3,AH91=3),13,IF(AND(AG91=3,AH91=4),14,IF(AND(AG91=3,AH91=5),15,IF(AND(AG91=4,AH91=1),16,IF(AND(AG91=4,AH91=2),17,IF(AND(AG91=4,AH91=3),18,IF(AND(AG91=4,AH91=4),19,IF(AND(AG91=4,AH91=5),20,IF(AND(AG91=5,AH91=1),21,IF(AND(AG91=5,AH91=2),22,IF(AND(AG91=5,AH91=3),23,IF(AND(AG91=5,AH91=4),24,IF(AND(AG91=5,AH91=5),25,"")))))))))))))))))))))))))</f>
        <v/>
      </c>
      <c r="B91" s="208">
        <f>IF(A91="","",(COUNTIF($A$10:A91,A91))/100)</f>
        <v/>
      </c>
      <c r="C91" s="208">
        <f>IFERROR(A91+B91,"")</f>
        <v/>
      </c>
      <c r="D91" s="597" t="n">
        <v>82</v>
      </c>
      <c r="E91" s="581" t="n"/>
      <c r="F91" s="581" t="n"/>
      <c r="G91" s="581" t="n"/>
      <c r="H91" s="597" t="n"/>
      <c r="I91" s="597" t="n"/>
      <c r="J91" s="597">
        <f>IF(OR(H91="",I91=""),"",H91*I91)</f>
        <v/>
      </c>
      <c r="K91" s="211">
        <f>IF(J91="","",IF(AND(H91=1,I91=1),"BAJO",IF(AND(H91=1,I91=2),"BAJO",IF(AND(H91=1,I91=3),"MODERADO",IF(AND(H91=1,I91=4),"FAVORABLE",IF(AND(H91=1,I91=5),"FAVORABLE",IF(AND(H91=2,I91=1),"BAJO",IF(AND(H91=2,I91=2),"BAJO",IF(AND(H91=2,I91=3),"MODERADO",IF(AND(H91=2,I91=4),"FAVORABLE",IF(AND(H91=2,I91=5),"ALTO",IF(AND(H91=3,I91=1),"BAJO",IF(AND(H91=3,I91=2),"MODERADO",IF(AND(H91=3,I91=3),"FAVORABLE",IF(AND(H91=3,I91=4),"ALTO",IF(AND(H91=3,I91=5),"ALTO",IF(AND(H91=4,I91=1),"MODERADO",IF(AND(H91=4,I91=2),"FAVORABLE",IF(AND(H91=4,I91=3),"FAVORABLE",IF(AND(H91=4,I91=4),"ALTO",IF(AND(H91=4,I91=5),"ALTO",IF(AND(H91=5,I91=1),"FAVORABLE",IF(AND(H91=5,I91=2),"FAVORABLE",IF(AND(H91=5,I91=3),"ALTO",IF(AND(H91=5,I91=4),"ALTO",IF(AND(H91=5,I91=5),"ALTO",""))))))))))))))))))))))))))</f>
        <v/>
      </c>
      <c r="L91" s="581" t="n"/>
      <c r="M91" s="581" t="n"/>
      <c r="N91" s="597" t="n"/>
      <c r="O91" s="597" t="n"/>
      <c r="P91" s="597" t="n"/>
      <c r="Q91" s="597" t="n"/>
      <c r="R91" s="597" t="n"/>
      <c r="S91" s="597" t="n"/>
      <c r="T91" s="597">
        <f>IFERROR(SUM(O91:S91),"")</f>
        <v/>
      </c>
      <c r="U91" s="597" t="n"/>
      <c r="V91" s="581" t="n"/>
      <c r="W91" s="581" t="n"/>
      <c r="X91" s="581" t="n"/>
      <c r="Y91" s="581" t="n"/>
      <c r="Z91" s="581" t="n"/>
      <c r="AA91" s="581" t="n"/>
      <c r="AB91" s="581" t="n"/>
      <c r="AC91" s="581" t="n"/>
      <c r="AD91" s="581" t="n"/>
      <c r="AE91" s="581" t="n"/>
      <c r="AF91" s="581" t="n"/>
      <c r="AG91" s="597">
        <f>IF(J91="","",IF(OR(N91="",N91="IMPACTO"),H91,IF(T91&lt;=50,H91,IF(AND(T91&lt;=75,H91&lt;5),H91+1,IF(AND(T91&lt;=75,H91=5),H91,IF(AND(T91&lt;=100,H91&lt;4),H91+2,IF(AND(T91&lt;=100,H91=4),H91+1,IF(AND(T91&lt;=100,H91=5),H91,""))))))))</f>
        <v/>
      </c>
      <c r="AH91" s="597">
        <f>IF(J91="","",IF(OR(N91="",N91="PROBABILIDAD"),I91,IF(T91&lt;=50,I91,IF(AND(T91&lt;=75,I91&lt;5),I91+1,IF(AND(T91&lt;=75,I91=5),I91,IF(AND(T91&lt;=100,I91&lt;4),I91+2,IF(AND(T91&lt;=100,I91=4),I91+1,IF(AND(T91&lt;=100,I91=5),I91,""))))))))</f>
        <v/>
      </c>
      <c r="AI91" s="597">
        <f>IF(OR(AG91="",AH91=""),"",AG91*AH91)</f>
        <v/>
      </c>
      <c r="AJ91" s="211">
        <f>IF(AI91="","",IF(AND(AG91=1,AH91=1),"BAJO",IF(AND(AG91=1,AH91=2),"MODERADO",IF(AND(AG91=1,AH91=3),"MODERADO",IF(AND(AG91=1,AH91=4),"MODERADO",IF(AND(AG91=1,AH91=5),"MODERADO",IF(AND(AG91=2,AH91=1),"BAJO",IF(AND(AG91=2,AH91=2),"MODERADO",IF(AND(AG91=2,AH91=3),"MODERADO",IF(AND(AG91=2,AH91=4),"FAVORABLE",IF(AND(AG91=2,AH91=5),"FAVORABLE",IF(AND(AG91=3,AH91=1),"BAJO",IF(AND(AG91=3,AH91=2),"MODERADO",IF(AND(AG91=3,AH91=3),"FAVORABLE",IF(AND(AG91=3,AH91=4),"FAVORABLE",IF(AND(AG91=3,AH91=5),"FAVORABLE",IF(AND(AG91=4,AH91=1),"BAJO",IF(AND(AG91=4,AH91=2),"MODERADO",IF(AND(AG91=4,AH91=3),"FAVORABLE",IF(AND(AG91=4,AH91=4),"FAVORABLE",IF(AND(AG91=4,AH91=5),"ALTO",IF(AND(AG91=5,AH91=1),"BAJO",IF(AND(AG91=5,AH91=2),"MODERADO",IF(AND(AG91=5,AH91=3),"FAVORABLE",IF(AND(AG91=5,AH91=4),"ALTO",IF(AND(AG91=5,AH91=5),"ALTO",""))))))))))))))))))))))))))</f>
        <v/>
      </c>
      <c r="AK91" s="213" t="n"/>
      <c r="AL91" s="214" t="n"/>
      <c r="AM91" s="213" t="n"/>
      <c r="AN91" s="214" t="n"/>
      <c r="AO91" s="213" t="n"/>
      <c r="AP91" s="214" t="n"/>
      <c r="AQ91" s="214" t="n"/>
      <c r="AR91" s="214" t="n"/>
      <c r="AS91" s="213" t="n"/>
      <c r="AT91" s="214" t="n"/>
    </row>
    <row r="92">
      <c r="A92" s="208">
        <f>IF(AND(AG92=1,AH92=1),1,IF(AND(AG92=1,AH92=2),2,IF(AND(AG92=1,AH92=3),3,IF(AND(AG92=1,AH92=4),4,IF(AND(AG92=1,AH92=5),5,IF(AND(AG92=2,AH92=1),6,IF(AND(AG92=2,AH92=2),7,IF(AND(AG92=2,AH92=3),8,IF(AND(AG92=2,AH92=4),9,IF(AND(AG92=2,AH92=5),10,IF(AND(AG92=3,AH92=1),11,IF(AND(AG92=3,AH92=2),12,IF(AND(AG92=3,AH92=3),13,IF(AND(AG92=3,AH92=4),14,IF(AND(AG92=3,AH92=5),15,IF(AND(AG92=4,AH92=1),16,IF(AND(AG92=4,AH92=2),17,IF(AND(AG92=4,AH92=3),18,IF(AND(AG92=4,AH92=4),19,IF(AND(AG92=4,AH92=5),20,IF(AND(AG92=5,AH92=1),21,IF(AND(AG92=5,AH92=2),22,IF(AND(AG92=5,AH92=3),23,IF(AND(AG92=5,AH92=4),24,IF(AND(AG92=5,AH92=5),25,"")))))))))))))))))))))))))</f>
        <v/>
      </c>
      <c r="B92" s="208">
        <f>IF(A92="","",(COUNTIF($A$10:A92,A92))/100)</f>
        <v/>
      </c>
      <c r="C92" s="208">
        <f>IFERROR(A92+B92,"")</f>
        <v/>
      </c>
      <c r="D92" s="597" t="n">
        <v>83</v>
      </c>
      <c r="E92" s="581" t="n"/>
      <c r="F92" s="581" t="n"/>
      <c r="G92" s="581" t="n"/>
      <c r="H92" s="597" t="n"/>
      <c r="I92" s="597" t="n"/>
      <c r="J92" s="597">
        <f>IF(OR(H92="",I92=""),"",H92*I92)</f>
        <v/>
      </c>
      <c r="K92" s="211">
        <f>IF(J92="","",IF(AND(H92=1,I92=1),"BAJO",IF(AND(H92=1,I92=2),"BAJO",IF(AND(H92=1,I92=3),"MODERADO",IF(AND(H92=1,I92=4),"FAVORABLE",IF(AND(H92=1,I92=5),"FAVORABLE",IF(AND(H92=2,I92=1),"BAJO",IF(AND(H92=2,I92=2),"BAJO",IF(AND(H92=2,I92=3),"MODERADO",IF(AND(H92=2,I92=4),"FAVORABLE",IF(AND(H92=2,I92=5),"ALTO",IF(AND(H92=3,I92=1),"BAJO",IF(AND(H92=3,I92=2),"MODERADO",IF(AND(H92=3,I92=3),"FAVORABLE",IF(AND(H92=3,I92=4),"ALTO",IF(AND(H92=3,I92=5),"ALTO",IF(AND(H92=4,I92=1),"MODERADO",IF(AND(H92=4,I92=2),"FAVORABLE",IF(AND(H92=4,I92=3),"FAVORABLE",IF(AND(H92=4,I92=4),"ALTO",IF(AND(H92=4,I92=5),"ALTO",IF(AND(H92=5,I92=1),"FAVORABLE",IF(AND(H92=5,I92=2),"FAVORABLE",IF(AND(H92=5,I92=3),"ALTO",IF(AND(H92=5,I92=4),"ALTO",IF(AND(H92=5,I92=5),"ALTO",""))))))))))))))))))))))))))</f>
        <v/>
      </c>
      <c r="L92" s="581" t="n"/>
      <c r="M92" s="581" t="n"/>
      <c r="N92" s="597" t="n"/>
      <c r="O92" s="597" t="n"/>
      <c r="P92" s="597" t="n"/>
      <c r="Q92" s="597" t="n"/>
      <c r="R92" s="597" t="n"/>
      <c r="S92" s="597" t="n"/>
      <c r="T92" s="597">
        <f>IFERROR(SUM(O92:S92),"")</f>
        <v/>
      </c>
      <c r="U92" s="597" t="n"/>
      <c r="V92" s="581" t="n"/>
      <c r="W92" s="581" t="n"/>
      <c r="X92" s="581" t="n"/>
      <c r="Y92" s="581" t="n"/>
      <c r="Z92" s="581" t="n"/>
      <c r="AA92" s="581" t="n"/>
      <c r="AB92" s="581" t="n"/>
      <c r="AC92" s="581" t="n"/>
      <c r="AD92" s="581" t="n"/>
      <c r="AE92" s="581" t="n"/>
      <c r="AF92" s="581" t="n"/>
      <c r="AG92" s="597">
        <f>IF(J92="","",IF(OR(N92="",N92="IMPACTO"),H92,IF(T92&lt;=50,H92,IF(AND(T92&lt;=75,H92&lt;5),H92+1,IF(AND(T92&lt;=75,H92=5),H92,IF(AND(T92&lt;=100,H92&lt;4),H92+2,IF(AND(T92&lt;=100,H92=4),H92+1,IF(AND(T92&lt;=100,H92=5),H92,""))))))))</f>
        <v/>
      </c>
      <c r="AH92" s="597">
        <f>IF(J92="","",IF(OR(N92="",N92="PROBABILIDAD"),I92,IF(T92&lt;=50,I92,IF(AND(T92&lt;=75,I92&lt;5),I92+1,IF(AND(T92&lt;=75,I92=5),I92,IF(AND(T92&lt;=100,I92&lt;4),I92+2,IF(AND(T92&lt;=100,I92=4),I92+1,IF(AND(T92&lt;=100,I92=5),I92,""))))))))</f>
        <v/>
      </c>
      <c r="AI92" s="597">
        <f>IF(OR(AG92="",AH92=""),"",AG92*AH92)</f>
        <v/>
      </c>
      <c r="AJ92" s="211">
        <f>IF(AI92="","",IF(AND(AG92=1,AH92=1),"BAJO",IF(AND(AG92=1,AH92=2),"MODERADO",IF(AND(AG92=1,AH92=3),"MODERADO",IF(AND(AG92=1,AH92=4),"MODERADO",IF(AND(AG92=1,AH92=5),"MODERADO",IF(AND(AG92=2,AH92=1),"BAJO",IF(AND(AG92=2,AH92=2),"MODERADO",IF(AND(AG92=2,AH92=3),"MODERADO",IF(AND(AG92=2,AH92=4),"FAVORABLE",IF(AND(AG92=2,AH92=5),"FAVORABLE",IF(AND(AG92=3,AH92=1),"BAJO",IF(AND(AG92=3,AH92=2),"MODERADO",IF(AND(AG92=3,AH92=3),"FAVORABLE",IF(AND(AG92=3,AH92=4),"FAVORABLE",IF(AND(AG92=3,AH92=5),"FAVORABLE",IF(AND(AG92=4,AH92=1),"BAJO",IF(AND(AG92=4,AH92=2),"MODERADO",IF(AND(AG92=4,AH92=3),"FAVORABLE",IF(AND(AG92=4,AH92=4),"FAVORABLE",IF(AND(AG92=4,AH92=5),"ALTO",IF(AND(AG92=5,AH92=1),"BAJO",IF(AND(AG92=5,AH92=2),"MODERADO",IF(AND(AG92=5,AH92=3),"FAVORABLE",IF(AND(AG92=5,AH92=4),"ALTO",IF(AND(AG92=5,AH92=5),"ALTO",""))))))))))))))))))))))))))</f>
        <v/>
      </c>
      <c r="AK92" s="213" t="n"/>
      <c r="AL92" s="214" t="n"/>
      <c r="AM92" s="213" t="n"/>
      <c r="AN92" s="214" t="n"/>
      <c r="AO92" s="213" t="n"/>
      <c r="AP92" s="214" t="n"/>
      <c r="AQ92" s="214" t="n"/>
      <c r="AR92" s="214" t="n"/>
      <c r="AS92" s="213" t="n"/>
      <c r="AT92" s="214" t="n"/>
    </row>
    <row r="93">
      <c r="A93" s="208">
        <f>IF(AND(AG93=1,AH93=1),1,IF(AND(AG93=1,AH93=2),2,IF(AND(AG93=1,AH93=3),3,IF(AND(AG93=1,AH93=4),4,IF(AND(AG93=1,AH93=5),5,IF(AND(AG93=2,AH93=1),6,IF(AND(AG93=2,AH93=2),7,IF(AND(AG93=2,AH93=3),8,IF(AND(AG93=2,AH93=4),9,IF(AND(AG93=2,AH93=5),10,IF(AND(AG93=3,AH93=1),11,IF(AND(AG93=3,AH93=2),12,IF(AND(AG93=3,AH93=3),13,IF(AND(AG93=3,AH93=4),14,IF(AND(AG93=3,AH93=5),15,IF(AND(AG93=4,AH93=1),16,IF(AND(AG93=4,AH93=2),17,IF(AND(AG93=4,AH93=3),18,IF(AND(AG93=4,AH93=4),19,IF(AND(AG93=4,AH93=5),20,IF(AND(AG93=5,AH93=1),21,IF(AND(AG93=5,AH93=2),22,IF(AND(AG93=5,AH93=3),23,IF(AND(AG93=5,AH93=4),24,IF(AND(AG93=5,AH93=5),25,"")))))))))))))))))))))))))</f>
        <v/>
      </c>
      <c r="B93" s="208">
        <f>IF(A93="","",(COUNTIF($A$10:A93,A93))/100)</f>
        <v/>
      </c>
      <c r="C93" s="208">
        <f>IFERROR(A93+B93,"")</f>
        <v/>
      </c>
      <c r="D93" s="597" t="n">
        <v>84</v>
      </c>
      <c r="E93" s="581" t="n"/>
      <c r="F93" s="581" t="n"/>
      <c r="G93" s="581" t="n"/>
      <c r="H93" s="597" t="n"/>
      <c r="I93" s="597" t="n"/>
      <c r="J93" s="597">
        <f>IF(OR(H93="",I93=""),"",H93*I93)</f>
        <v/>
      </c>
      <c r="K93" s="211">
        <f>IF(J93="","",IF(AND(H93=1,I93=1),"BAJO",IF(AND(H93=1,I93=2),"BAJO",IF(AND(H93=1,I93=3),"MODERADO",IF(AND(H93=1,I93=4),"FAVORABLE",IF(AND(H93=1,I93=5),"FAVORABLE",IF(AND(H93=2,I93=1),"BAJO",IF(AND(H93=2,I93=2),"BAJO",IF(AND(H93=2,I93=3),"MODERADO",IF(AND(H93=2,I93=4),"FAVORABLE",IF(AND(H93=2,I93=5),"ALTO",IF(AND(H93=3,I93=1),"BAJO",IF(AND(H93=3,I93=2),"MODERADO",IF(AND(H93=3,I93=3),"FAVORABLE",IF(AND(H93=3,I93=4),"ALTO",IF(AND(H93=3,I93=5),"ALTO",IF(AND(H93=4,I93=1),"MODERADO",IF(AND(H93=4,I93=2),"FAVORABLE",IF(AND(H93=4,I93=3),"FAVORABLE",IF(AND(H93=4,I93=4),"ALTO",IF(AND(H93=4,I93=5),"ALTO",IF(AND(H93=5,I93=1),"FAVORABLE",IF(AND(H93=5,I93=2),"FAVORABLE",IF(AND(H93=5,I93=3),"ALTO",IF(AND(H93=5,I93=4),"ALTO",IF(AND(H93=5,I93=5),"ALTO",""))))))))))))))))))))))))))</f>
        <v/>
      </c>
      <c r="L93" s="581" t="n"/>
      <c r="M93" s="581" t="n"/>
      <c r="N93" s="597" t="n"/>
      <c r="O93" s="597" t="n"/>
      <c r="P93" s="597" t="n"/>
      <c r="Q93" s="597" t="n"/>
      <c r="R93" s="597" t="n"/>
      <c r="S93" s="597" t="n"/>
      <c r="T93" s="597">
        <f>IFERROR(SUM(O93:S93),"")</f>
        <v/>
      </c>
      <c r="U93" s="597" t="n"/>
      <c r="V93" s="581" t="n"/>
      <c r="W93" s="581" t="n"/>
      <c r="X93" s="581" t="n"/>
      <c r="Y93" s="581" t="n"/>
      <c r="Z93" s="581" t="n"/>
      <c r="AA93" s="581" t="n"/>
      <c r="AB93" s="581" t="n"/>
      <c r="AC93" s="581" t="n"/>
      <c r="AD93" s="581" t="n"/>
      <c r="AE93" s="581" t="n"/>
      <c r="AF93" s="581" t="n"/>
      <c r="AG93" s="597">
        <f>IF(J93="","",IF(OR(N93="",N93="IMPACTO"),H93,IF(T93&lt;=50,H93,IF(AND(T93&lt;=75,H93&lt;5),H93+1,IF(AND(T93&lt;=75,H93=5),H93,IF(AND(T93&lt;=100,H93&lt;4),H93+2,IF(AND(T93&lt;=100,H93=4),H93+1,IF(AND(T93&lt;=100,H93=5),H93,""))))))))</f>
        <v/>
      </c>
      <c r="AH93" s="597">
        <f>IF(J93="","",IF(OR(N93="",N93="PROBABILIDAD"),I93,IF(T93&lt;=50,I93,IF(AND(T93&lt;=75,I93&lt;5),I93+1,IF(AND(T93&lt;=75,I93=5),I93,IF(AND(T93&lt;=100,I93&lt;4),I93+2,IF(AND(T93&lt;=100,I93=4),I93+1,IF(AND(T93&lt;=100,I93=5),I93,""))))))))</f>
        <v/>
      </c>
      <c r="AI93" s="597">
        <f>IF(OR(AG93="",AH93=""),"",AG93*AH93)</f>
        <v/>
      </c>
      <c r="AJ93" s="211">
        <f>IF(AI93="","",IF(AND(AG93=1,AH93=1),"BAJO",IF(AND(AG93=1,AH93=2),"MODERADO",IF(AND(AG93=1,AH93=3),"MODERADO",IF(AND(AG93=1,AH93=4),"MODERADO",IF(AND(AG93=1,AH93=5),"MODERADO",IF(AND(AG93=2,AH93=1),"BAJO",IF(AND(AG93=2,AH93=2),"MODERADO",IF(AND(AG93=2,AH93=3),"MODERADO",IF(AND(AG93=2,AH93=4),"FAVORABLE",IF(AND(AG93=2,AH93=5),"FAVORABLE",IF(AND(AG93=3,AH93=1),"BAJO",IF(AND(AG93=3,AH93=2),"MODERADO",IF(AND(AG93=3,AH93=3),"FAVORABLE",IF(AND(AG93=3,AH93=4),"FAVORABLE",IF(AND(AG93=3,AH93=5),"FAVORABLE",IF(AND(AG93=4,AH93=1),"BAJO",IF(AND(AG93=4,AH93=2),"MODERADO",IF(AND(AG93=4,AH93=3),"FAVORABLE",IF(AND(AG93=4,AH93=4),"FAVORABLE",IF(AND(AG93=4,AH93=5),"ALTO",IF(AND(AG93=5,AH93=1),"BAJO",IF(AND(AG93=5,AH93=2),"MODERADO",IF(AND(AG93=5,AH93=3),"FAVORABLE",IF(AND(AG93=5,AH93=4),"ALTO",IF(AND(AG93=5,AH93=5),"ALTO",""))))))))))))))))))))))))))</f>
        <v/>
      </c>
      <c r="AK93" s="213" t="n"/>
      <c r="AL93" s="214" t="n"/>
      <c r="AM93" s="213" t="n"/>
      <c r="AN93" s="214" t="n"/>
      <c r="AO93" s="213" t="n"/>
      <c r="AP93" s="214" t="n"/>
      <c r="AQ93" s="214" t="n"/>
      <c r="AR93" s="214" t="n"/>
      <c r="AS93" s="213" t="n"/>
      <c r="AT93" s="214" t="n"/>
    </row>
    <row r="94">
      <c r="A94" s="208">
        <f>IF(AND(AG94=1,AH94=1),1,IF(AND(AG94=1,AH94=2),2,IF(AND(AG94=1,AH94=3),3,IF(AND(AG94=1,AH94=4),4,IF(AND(AG94=1,AH94=5),5,IF(AND(AG94=2,AH94=1),6,IF(AND(AG94=2,AH94=2),7,IF(AND(AG94=2,AH94=3),8,IF(AND(AG94=2,AH94=4),9,IF(AND(AG94=2,AH94=5),10,IF(AND(AG94=3,AH94=1),11,IF(AND(AG94=3,AH94=2),12,IF(AND(AG94=3,AH94=3),13,IF(AND(AG94=3,AH94=4),14,IF(AND(AG94=3,AH94=5),15,IF(AND(AG94=4,AH94=1),16,IF(AND(AG94=4,AH94=2),17,IF(AND(AG94=4,AH94=3),18,IF(AND(AG94=4,AH94=4),19,IF(AND(AG94=4,AH94=5),20,IF(AND(AG94=5,AH94=1),21,IF(AND(AG94=5,AH94=2),22,IF(AND(AG94=5,AH94=3),23,IF(AND(AG94=5,AH94=4),24,IF(AND(AG94=5,AH94=5),25,"")))))))))))))))))))))))))</f>
        <v/>
      </c>
      <c r="B94" s="208">
        <f>IF(A94="","",(COUNTIF($A$10:A94,A94))/100)</f>
        <v/>
      </c>
      <c r="C94" s="208">
        <f>IFERROR(A94+B94,"")</f>
        <v/>
      </c>
      <c r="D94" s="597" t="n">
        <v>85</v>
      </c>
      <c r="E94" s="581" t="n"/>
      <c r="F94" s="581" t="n"/>
      <c r="G94" s="581" t="n"/>
      <c r="H94" s="597" t="n"/>
      <c r="I94" s="597" t="n"/>
      <c r="J94" s="597">
        <f>IF(OR(H94="",I94=""),"",H94*I94)</f>
        <v/>
      </c>
      <c r="K94" s="211">
        <f>IF(J94="","",IF(AND(H94=1,I94=1),"BAJO",IF(AND(H94=1,I94=2),"BAJO",IF(AND(H94=1,I94=3),"MODERADO",IF(AND(H94=1,I94=4),"FAVORABLE",IF(AND(H94=1,I94=5),"FAVORABLE",IF(AND(H94=2,I94=1),"BAJO",IF(AND(H94=2,I94=2),"BAJO",IF(AND(H94=2,I94=3),"MODERADO",IF(AND(H94=2,I94=4),"FAVORABLE",IF(AND(H94=2,I94=5),"ALTO",IF(AND(H94=3,I94=1),"BAJO",IF(AND(H94=3,I94=2),"MODERADO",IF(AND(H94=3,I94=3),"FAVORABLE",IF(AND(H94=3,I94=4),"ALTO",IF(AND(H94=3,I94=5),"ALTO",IF(AND(H94=4,I94=1),"MODERADO",IF(AND(H94=4,I94=2),"FAVORABLE",IF(AND(H94=4,I94=3),"FAVORABLE",IF(AND(H94=4,I94=4),"ALTO",IF(AND(H94=4,I94=5),"ALTO",IF(AND(H94=5,I94=1),"FAVORABLE",IF(AND(H94=5,I94=2),"FAVORABLE",IF(AND(H94=5,I94=3),"ALTO",IF(AND(H94=5,I94=4),"ALTO",IF(AND(H94=5,I94=5),"ALTO",""))))))))))))))))))))))))))</f>
        <v/>
      </c>
      <c r="L94" s="581" t="n"/>
      <c r="M94" s="581" t="n"/>
      <c r="N94" s="597" t="n"/>
      <c r="O94" s="597" t="n"/>
      <c r="P94" s="597" t="n"/>
      <c r="Q94" s="597" t="n"/>
      <c r="R94" s="597" t="n"/>
      <c r="S94" s="597" t="n"/>
      <c r="T94" s="597">
        <f>IFERROR(SUM(O94:S94),"")</f>
        <v/>
      </c>
      <c r="U94" s="597" t="n"/>
      <c r="V94" s="581" t="n"/>
      <c r="W94" s="581" t="n"/>
      <c r="X94" s="581" t="n"/>
      <c r="Y94" s="581" t="n"/>
      <c r="Z94" s="581" t="n"/>
      <c r="AA94" s="581" t="n"/>
      <c r="AB94" s="581" t="n"/>
      <c r="AC94" s="581" t="n"/>
      <c r="AD94" s="581" t="n"/>
      <c r="AE94" s="581" t="n"/>
      <c r="AF94" s="581" t="n"/>
      <c r="AG94" s="597">
        <f>IF(J94="","",IF(OR(N94="",N94="IMPACTO"),H94,IF(T94&lt;=50,H94,IF(AND(T94&lt;=75,H94&lt;5),H94+1,IF(AND(T94&lt;=75,H94=5),H94,IF(AND(T94&lt;=100,H94&lt;4),H94+2,IF(AND(T94&lt;=100,H94=4),H94+1,IF(AND(T94&lt;=100,H94=5),H94,""))))))))</f>
        <v/>
      </c>
      <c r="AH94" s="597">
        <f>IF(J94="","",IF(OR(N94="",N94="PROBABILIDAD"),I94,IF(T94&lt;=50,I94,IF(AND(T94&lt;=75,I94&lt;5),I94+1,IF(AND(T94&lt;=75,I94=5),I94,IF(AND(T94&lt;=100,I94&lt;4),I94+2,IF(AND(T94&lt;=100,I94=4),I94+1,IF(AND(T94&lt;=100,I94=5),I94,""))))))))</f>
        <v/>
      </c>
      <c r="AI94" s="597">
        <f>IF(OR(AG94="",AH94=""),"",AG94*AH94)</f>
        <v/>
      </c>
      <c r="AJ94" s="211">
        <f>IF(AI94="","",IF(AND(AG94=1,AH94=1),"BAJO",IF(AND(AG94=1,AH94=2),"MODERADO",IF(AND(AG94=1,AH94=3),"MODERADO",IF(AND(AG94=1,AH94=4),"MODERADO",IF(AND(AG94=1,AH94=5),"MODERADO",IF(AND(AG94=2,AH94=1),"BAJO",IF(AND(AG94=2,AH94=2),"MODERADO",IF(AND(AG94=2,AH94=3),"MODERADO",IF(AND(AG94=2,AH94=4),"FAVORABLE",IF(AND(AG94=2,AH94=5),"FAVORABLE",IF(AND(AG94=3,AH94=1),"BAJO",IF(AND(AG94=3,AH94=2),"MODERADO",IF(AND(AG94=3,AH94=3),"FAVORABLE",IF(AND(AG94=3,AH94=4),"FAVORABLE",IF(AND(AG94=3,AH94=5),"FAVORABLE",IF(AND(AG94=4,AH94=1),"BAJO",IF(AND(AG94=4,AH94=2),"MODERADO",IF(AND(AG94=4,AH94=3),"FAVORABLE",IF(AND(AG94=4,AH94=4),"FAVORABLE",IF(AND(AG94=4,AH94=5),"ALTO",IF(AND(AG94=5,AH94=1),"BAJO",IF(AND(AG94=5,AH94=2),"MODERADO",IF(AND(AG94=5,AH94=3),"FAVORABLE",IF(AND(AG94=5,AH94=4),"ALTO",IF(AND(AG94=5,AH94=5),"ALTO",""))))))))))))))))))))))))))</f>
        <v/>
      </c>
      <c r="AK94" s="213" t="n"/>
      <c r="AL94" s="214" t="n"/>
      <c r="AM94" s="213" t="n"/>
      <c r="AN94" s="214" t="n"/>
      <c r="AO94" s="213" t="n"/>
      <c r="AP94" s="214" t="n"/>
      <c r="AQ94" s="214" t="n"/>
      <c r="AR94" s="214" t="n"/>
      <c r="AS94" s="213" t="n"/>
      <c r="AT94" s="214" t="n"/>
    </row>
    <row r="95">
      <c r="A95" s="208">
        <f>IF(AND(AG95=1,AH95=1),1,IF(AND(AG95=1,AH95=2),2,IF(AND(AG95=1,AH95=3),3,IF(AND(AG95=1,AH95=4),4,IF(AND(AG95=1,AH95=5),5,IF(AND(AG95=2,AH95=1),6,IF(AND(AG95=2,AH95=2),7,IF(AND(AG95=2,AH95=3),8,IF(AND(AG95=2,AH95=4),9,IF(AND(AG95=2,AH95=5),10,IF(AND(AG95=3,AH95=1),11,IF(AND(AG95=3,AH95=2),12,IF(AND(AG95=3,AH95=3),13,IF(AND(AG95=3,AH95=4),14,IF(AND(AG95=3,AH95=5),15,IF(AND(AG95=4,AH95=1),16,IF(AND(AG95=4,AH95=2),17,IF(AND(AG95=4,AH95=3),18,IF(AND(AG95=4,AH95=4),19,IF(AND(AG95=4,AH95=5),20,IF(AND(AG95=5,AH95=1),21,IF(AND(AG95=5,AH95=2),22,IF(AND(AG95=5,AH95=3),23,IF(AND(AG95=5,AH95=4),24,IF(AND(AG95=5,AH95=5),25,"")))))))))))))))))))))))))</f>
        <v/>
      </c>
      <c r="B95" s="208">
        <f>IF(A95="","",(COUNTIF($A$10:A95,A95))/100)</f>
        <v/>
      </c>
      <c r="C95" s="208">
        <f>IFERROR(A95+B95,"")</f>
        <v/>
      </c>
      <c r="D95" s="597" t="n">
        <v>86</v>
      </c>
      <c r="E95" s="581" t="n"/>
      <c r="F95" s="581" t="n"/>
      <c r="G95" s="581" t="n"/>
      <c r="H95" s="597" t="n"/>
      <c r="I95" s="597" t="n"/>
      <c r="J95" s="597">
        <f>IF(OR(H95="",I95=""),"",H95*I95)</f>
        <v/>
      </c>
      <c r="K95" s="211">
        <f>IF(J95="","",IF(AND(H95=1,I95=1),"BAJO",IF(AND(H95=1,I95=2),"BAJO",IF(AND(H95=1,I95=3),"MODERADO",IF(AND(H95=1,I95=4),"FAVORABLE",IF(AND(H95=1,I95=5),"FAVORABLE",IF(AND(H95=2,I95=1),"BAJO",IF(AND(H95=2,I95=2),"BAJO",IF(AND(H95=2,I95=3),"MODERADO",IF(AND(H95=2,I95=4),"FAVORABLE",IF(AND(H95=2,I95=5),"ALTO",IF(AND(H95=3,I95=1),"BAJO",IF(AND(H95=3,I95=2),"MODERADO",IF(AND(H95=3,I95=3),"FAVORABLE",IF(AND(H95=3,I95=4),"ALTO",IF(AND(H95=3,I95=5),"ALTO",IF(AND(H95=4,I95=1),"MODERADO",IF(AND(H95=4,I95=2),"FAVORABLE",IF(AND(H95=4,I95=3),"FAVORABLE",IF(AND(H95=4,I95=4),"ALTO",IF(AND(H95=4,I95=5),"ALTO",IF(AND(H95=5,I95=1),"FAVORABLE",IF(AND(H95=5,I95=2),"FAVORABLE",IF(AND(H95=5,I95=3),"ALTO",IF(AND(H95=5,I95=4),"ALTO",IF(AND(H95=5,I95=5),"ALTO",""))))))))))))))))))))))))))</f>
        <v/>
      </c>
      <c r="L95" s="581" t="n"/>
      <c r="M95" s="581" t="n"/>
      <c r="N95" s="597" t="n"/>
      <c r="O95" s="597" t="n"/>
      <c r="P95" s="597" t="n"/>
      <c r="Q95" s="597" t="n"/>
      <c r="R95" s="597" t="n"/>
      <c r="S95" s="597" t="n"/>
      <c r="T95" s="597">
        <f>IFERROR(SUM(O95:S95),"")</f>
        <v/>
      </c>
      <c r="U95" s="597" t="n"/>
      <c r="V95" s="581" t="n"/>
      <c r="W95" s="581" t="n"/>
      <c r="X95" s="581" t="n"/>
      <c r="Y95" s="581" t="n"/>
      <c r="Z95" s="581" t="n"/>
      <c r="AA95" s="581" t="n"/>
      <c r="AB95" s="581" t="n"/>
      <c r="AC95" s="581" t="n"/>
      <c r="AD95" s="581" t="n"/>
      <c r="AE95" s="581" t="n"/>
      <c r="AF95" s="581" t="n"/>
      <c r="AG95" s="597">
        <f>IF(J95="","",IF(OR(N95="",N95="IMPACTO"),H95,IF(T95&lt;=50,H95,IF(AND(T95&lt;=75,H95&lt;5),H95+1,IF(AND(T95&lt;=75,H95=5),H95,IF(AND(T95&lt;=100,H95&lt;4),H95+2,IF(AND(T95&lt;=100,H95=4),H95+1,IF(AND(T95&lt;=100,H95=5),H95,""))))))))</f>
        <v/>
      </c>
      <c r="AH95" s="597">
        <f>IF(J95="","",IF(OR(N95="",N95="PROBABILIDAD"),I95,IF(T95&lt;=50,I95,IF(AND(T95&lt;=75,I95&lt;5),I95+1,IF(AND(T95&lt;=75,I95=5),I95,IF(AND(T95&lt;=100,I95&lt;4),I95+2,IF(AND(T95&lt;=100,I95=4),I95+1,IF(AND(T95&lt;=100,I95=5),I95,""))))))))</f>
        <v/>
      </c>
      <c r="AI95" s="597">
        <f>IF(OR(AG95="",AH95=""),"",AG95*AH95)</f>
        <v/>
      </c>
      <c r="AJ95" s="211">
        <f>IF(AI95="","",IF(AND(AG95=1,AH95=1),"BAJO",IF(AND(AG95=1,AH95=2),"MODERADO",IF(AND(AG95=1,AH95=3),"MODERADO",IF(AND(AG95=1,AH95=4),"MODERADO",IF(AND(AG95=1,AH95=5),"MODERADO",IF(AND(AG95=2,AH95=1),"BAJO",IF(AND(AG95=2,AH95=2),"MODERADO",IF(AND(AG95=2,AH95=3),"MODERADO",IF(AND(AG95=2,AH95=4),"FAVORABLE",IF(AND(AG95=2,AH95=5),"FAVORABLE",IF(AND(AG95=3,AH95=1),"BAJO",IF(AND(AG95=3,AH95=2),"MODERADO",IF(AND(AG95=3,AH95=3),"FAVORABLE",IF(AND(AG95=3,AH95=4),"FAVORABLE",IF(AND(AG95=3,AH95=5),"FAVORABLE",IF(AND(AG95=4,AH95=1),"BAJO",IF(AND(AG95=4,AH95=2),"MODERADO",IF(AND(AG95=4,AH95=3),"FAVORABLE",IF(AND(AG95=4,AH95=4),"FAVORABLE",IF(AND(AG95=4,AH95=5),"ALTO",IF(AND(AG95=5,AH95=1),"BAJO",IF(AND(AG95=5,AH95=2),"MODERADO",IF(AND(AG95=5,AH95=3),"FAVORABLE",IF(AND(AG95=5,AH95=4),"ALTO",IF(AND(AG95=5,AH95=5),"ALTO",""))))))))))))))))))))))))))</f>
        <v/>
      </c>
      <c r="AK95" s="213" t="n"/>
      <c r="AL95" s="214" t="n"/>
      <c r="AM95" s="213" t="n"/>
      <c r="AN95" s="214" t="n"/>
      <c r="AO95" s="213" t="n"/>
      <c r="AP95" s="214" t="n"/>
      <c r="AQ95" s="214" t="n"/>
      <c r="AR95" s="214" t="n"/>
      <c r="AS95" s="213" t="n"/>
      <c r="AT95" s="214" t="n"/>
    </row>
    <row r="96">
      <c r="A96" s="208">
        <f>IF(AND(AG96=1,AH96=1),1,IF(AND(AG96=1,AH96=2),2,IF(AND(AG96=1,AH96=3),3,IF(AND(AG96=1,AH96=4),4,IF(AND(AG96=1,AH96=5),5,IF(AND(AG96=2,AH96=1),6,IF(AND(AG96=2,AH96=2),7,IF(AND(AG96=2,AH96=3),8,IF(AND(AG96=2,AH96=4),9,IF(AND(AG96=2,AH96=5),10,IF(AND(AG96=3,AH96=1),11,IF(AND(AG96=3,AH96=2),12,IF(AND(AG96=3,AH96=3),13,IF(AND(AG96=3,AH96=4),14,IF(AND(AG96=3,AH96=5),15,IF(AND(AG96=4,AH96=1),16,IF(AND(AG96=4,AH96=2),17,IF(AND(AG96=4,AH96=3),18,IF(AND(AG96=4,AH96=4),19,IF(AND(AG96=4,AH96=5),20,IF(AND(AG96=5,AH96=1),21,IF(AND(AG96=5,AH96=2),22,IF(AND(AG96=5,AH96=3),23,IF(AND(AG96=5,AH96=4),24,IF(AND(AG96=5,AH96=5),25,"")))))))))))))))))))))))))</f>
        <v/>
      </c>
      <c r="B96" s="208">
        <f>IF(A96="","",(COUNTIF($A$10:A96,A96))/100)</f>
        <v/>
      </c>
      <c r="C96" s="208">
        <f>IFERROR(A96+B96,"")</f>
        <v/>
      </c>
      <c r="D96" s="597" t="n">
        <v>87</v>
      </c>
      <c r="E96" s="581" t="n"/>
      <c r="F96" s="581" t="n"/>
      <c r="G96" s="581" t="n"/>
      <c r="H96" s="597" t="n"/>
      <c r="I96" s="597" t="n"/>
      <c r="J96" s="597">
        <f>IF(OR(H96="",I96=""),"",H96*I96)</f>
        <v/>
      </c>
      <c r="K96" s="211">
        <f>IF(J96="","",IF(AND(H96=1,I96=1),"BAJO",IF(AND(H96=1,I96=2),"BAJO",IF(AND(H96=1,I96=3),"MODERADO",IF(AND(H96=1,I96=4),"FAVORABLE",IF(AND(H96=1,I96=5),"FAVORABLE",IF(AND(H96=2,I96=1),"BAJO",IF(AND(H96=2,I96=2),"BAJO",IF(AND(H96=2,I96=3),"MODERADO",IF(AND(H96=2,I96=4),"FAVORABLE",IF(AND(H96=2,I96=5),"ALTO",IF(AND(H96=3,I96=1),"BAJO",IF(AND(H96=3,I96=2),"MODERADO",IF(AND(H96=3,I96=3),"FAVORABLE",IF(AND(H96=3,I96=4),"ALTO",IF(AND(H96=3,I96=5),"ALTO",IF(AND(H96=4,I96=1),"MODERADO",IF(AND(H96=4,I96=2),"FAVORABLE",IF(AND(H96=4,I96=3),"FAVORABLE",IF(AND(H96=4,I96=4),"ALTO",IF(AND(H96=4,I96=5),"ALTO",IF(AND(H96=5,I96=1),"FAVORABLE",IF(AND(H96=5,I96=2),"FAVORABLE",IF(AND(H96=5,I96=3),"ALTO",IF(AND(H96=5,I96=4),"ALTO",IF(AND(H96=5,I96=5),"ALTO",""))))))))))))))))))))))))))</f>
        <v/>
      </c>
      <c r="L96" s="581" t="n"/>
      <c r="M96" s="581" t="n"/>
      <c r="N96" s="597" t="n"/>
      <c r="O96" s="597" t="n"/>
      <c r="P96" s="597" t="n"/>
      <c r="Q96" s="597" t="n"/>
      <c r="R96" s="597" t="n"/>
      <c r="S96" s="597" t="n"/>
      <c r="T96" s="597">
        <f>IFERROR(SUM(O96:S96),"")</f>
        <v/>
      </c>
      <c r="U96" s="597" t="n"/>
      <c r="V96" s="581" t="n"/>
      <c r="W96" s="581" t="n"/>
      <c r="X96" s="581" t="n"/>
      <c r="Y96" s="581" t="n"/>
      <c r="Z96" s="581" t="n"/>
      <c r="AA96" s="581" t="n"/>
      <c r="AB96" s="581" t="n"/>
      <c r="AC96" s="581" t="n"/>
      <c r="AD96" s="581" t="n"/>
      <c r="AE96" s="581" t="n"/>
      <c r="AF96" s="581" t="n"/>
      <c r="AG96" s="597">
        <f>IF(J96="","",IF(OR(N96="",N96="IMPACTO"),H96,IF(T96&lt;=50,H96,IF(AND(T96&lt;=75,H96&lt;5),H96+1,IF(AND(T96&lt;=75,H96=5),H96,IF(AND(T96&lt;=100,H96&lt;4),H96+2,IF(AND(T96&lt;=100,H96=4),H96+1,IF(AND(T96&lt;=100,H96=5),H96,""))))))))</f>
        <v/>
      </c>
      <c r="AH96" s="597">
        <f>IF(J96="","",IF(OR(N96="",N96="PROBABILIDAD"),I96,IF(T96&lt;=50,I96,IF(AND(T96&lt;=75,I96&lt;5),I96+1,IF(AND(T96&lt;=75,I96=5),I96,IF(AND(T96&lt;=100,I96&lt;4),I96+2,IF(AND(T96&lt;=100,I96=4),I96+1,IF(AND(T96&lt;=100,I96=5),I96,""))))))))</f>
        <v/>
      </c>
      <c r="AI96" s="597">
        <f>IF(OR(AG96="",AH96=""),"",AG96*AH96)</f>
        <v/>
      </c>
      <c r="AJ96" s="211">
        <f>IF(AI96="","",IF(AND(AG96=1,AH96=1),"BAJO",IF(AND(AG96=1,AH96=2),"MODERADO",IF(AND(AG96=1,AH96=3),"MODERADO",IF(AND(AG96=1,AH96=4),"MODERADO",IF(AND(AG96=1,AH96=5),"MODERADO",IF(AND(AG96=2,AH96=1),"BAJO",IF(AND(AG96=2,AH96=2),"MODERADO",IF(AND(AG96=2,AH96=3),"MODERADO",IF(AND(AG96=2,AH96=4),"FAVORABLE",IF(AND(AG96=2,AH96=5),"FAVORABLE",IF(AND(AG96=3,AH96=1),"BAJO",IF(AND(AG96=3,AH96=2),"MODERADO",IF(AND(AG96=3,AH96=3),"FAVORABLE",IF(AND(AG96=3,AH96=4),"FAVORABLE",IF(AND(AG96=3,AH96=5),"FAVORABLE",IF(AND(AG96=4,AH96=1),"BAJO",IF(AND(AG96=4,AH96=2),"MODERADO",IF(AND(AG96=4,AH96=3),"FAVORABLE",IF(AND(AG96=4,AH96=4),"FAVORABLE",IF(AND(AG96=4,AH96=5),"ALTO",IF(AND(AG96=5,AH96=1),"BAJO",IF(AND(AG96=5,AH96=2),"MODERADO",IF(AND(AG96=5,AH96=3),"FAVORABLE",IF(AND(AG96=5,AH96=4),"ALTO",IF(AND(AG96=5,AH96=5),"ALTO",""))))))))))))))))))))))))))</f>
        <v/>
      </c>
      <c r="AK96" s="213" t="n"/>
      <c r="AL96" s="214" t="n"/>
      <c r="AM96" s="213" t="n"/>
      <c r="AN96" s="214" t="n"/>
      <c r="AO96" s="213" t="n"/>
      <c r="AP96" s="214" t="n"/>
      <c r="AQ96" s="214" t="n"/>
      <c r="AR96" s="214" t="n"/>
      <c r="AS96" s="213" t="n"/>
      <c r="AT96" s="214" t="n"/>
    </row>
    <row r="97">
      <c r="A97" s="208">
        <f>IF(AND(AG97=1,AH97=1),1,IF(AND(AG97=1,AH97=2),2,IF(AND(AG97=1,AH97=3),3,IF(AND(AG97=1,AH97=4),4,IF(AND(AG97=1,AH97=5),5,IF(AND(AG97=2,AH97=1),6,IF(AND(AG97=2,AH97=2),7,IF(AND(AG97=2,AH97=3),8,IF(AND(AG97=2,AH97=4),9,IF(AND(AG97=2,AH97=5),10,IF(AND(AG97=3,AH97=1),11,IF(AND(AG97=3,AH97=2),12,IF(AND(AG97=3,AH97=3),13,IF(AND(AG97=3,AH97=4),14,IF(AND(AG97=3,AH97=5),15,IF(AND(AG97=4,AH97=1),16,IF(AND(AG97=4,AH97=2),17,IF(AND(AG97=4,AH97=3),18,IF(AND(AG97=4,AH97=4),19,IF(AND(AG97=4,AH97=5),20,IF(AND(AG97=5,AH97=1),21,IF(AND(AG97=5,AH97=2),22,IF(AND(AG97=5,AH97=3),23,IF(AND(AG97=5,AH97=4),24,IF(AND(AG97=5,AH97=5),25,"")))))))))))))))))))))))))</f>
        <v/>
      </c>
      <c r="B97" s="208">
        <f>IF(A97="","",(COUNTIF($A$10:A97,A97))/100)</f>
        <v/>
      </c>
      <c r="C97" s="208">
        <f>IFERROR(A97+B97,"")</f>
        <v/>
      </c>
      <c r="D97" s="597" t="n">
        <v>88</v>
      </c>
      <c r="E97" s="581" t="n"/>
      <c r="F97" s="581" t="n"/>
      <c r="G97" s="581" t="n"/>
      <c r="H97" s="597" t="n"/>
      <c r="I97" s="597" t="n"/>
      <c r="J97" s="597">
        <f>IF(OR(H97="",I97=""),"",H97*I97)</f>
        <v/>
      </c>
      <c r="K97" s="211">
        <f>IF(J97="","",IF(AND(H97=1,I97=1),"BAJO",IF(AND(H97=1,I97=2),"BAJO",IF(AND(H97=1,I97=3),"MODERADO",IF(AND(H97=1,I97=4),"FAVORABLE",IF(AND(H97=1,I97=5),"FAVORABLE",IF(AND(H97=2,I97=1),"BAJO",IF(AND(H97=2,I97=2),"BAJO",IF(AND(H97=2,I97=3),"MODERADO",IF(AND(H97=2,I97=4),"FAVORABLE",IF(AND(H97=2,I97=5),"ALTO",IF(AND(H97=3,I97=1),"BAJO",IF(AND(H97=3,I97=2),"MODERADO",IF(AND(H97=3,I97=3),"FAVORABLE",IF(AND(H97=3,I97=4),"ALTO",IF(AND(H97=3,I97=5),"ALTO",IF(AND(H97=4,I97=1),"MODERADO",IF(AND(H97=4,I97=2),"FAVORABLE",IF(AND(H97=4,I97=3),"FAVORABLE",IF(AND(H97=4,I97=4),"ALTO",IF(AND(H97=4,I97=5),"ALTO",IF(AND(H97=5,I97=1),"FAVORABLE",IF(AND(H97=5,I97=2),"FAVORABLE",IF(AND(H97=5,I97=3),"ALTO",IF(AND(H97=5,I97=4),"ALTO",IF(AND(H97=5,I97=5),"ALTO",""))))))))))))))))))))))))))</f>
        <v/>
      </c>
      <c r="L97" s="581" t="n"/>
      <c r="M97" s="581" t="n"/>
      <c r="N97" s="597" t="n"/>
      <c r="O97" s="597" t="n"/>
      <c r="P97" s="597" t="n"/>
      <c r="Q97" s="597" t="n"/>
      <c r="R97" s="597" t="n"/>
      <c r="S97" s="597" t="n"/>
      <c r="T97" s="597">
        <f>IFERROR(SUM(O97:S97),"")</f>
        <v/>
      </c>
      <c r="U97" s="597" t="n"/>
      <c r="V97" s="581" t="n"/>
      <c r="W97" s="581" t="n"/>
      <c r="X97" s="581" t="n"/>
      <c r="Y97" s="581" t="n"/>
      <c r="Z97" s="581" t="n"/>
      <c r="AA97" s="581" t="n"/>
      <c r="AB97" s="581" t="n"/>
      <c r="AC97" s="581" t="n"/>
      <c r="AD97" s="581" t="n"/>
      <c r="AE97" s="581" t="n"/>
      <c r="AF97" s="581" t="n"/>
      <c r="AG97" s="597">
        <f>IF(J97="","",IF(OR(N97="",N97="IMPACTO"),H97,IF(T97&lt;=50,H97,IF(AND(T97&lt;=75,H97&lt;5),H97+1,IF(AND(T97&lt;=75,H97=5),H97,IF(AND(T97&lt;=100,H97&lt;4),H97+2,IF(AND(T97&lt;=100,H97=4),H97+1,IF(AND(T97&lt;=100,H97=5),H97,""))))))))</f>
        <v/>
      </c>
      <c r="AH97" s="597">
        <f>IF(J97="","",IF(OR(N97="",N97="PROBABILIDAD"),I97,IF(T97&lt;=50,I97,IF(AND(T97&lt;=75,I97&lt;5),I97+1,IF(AND(T97&lt;=75,I97=5),I97,IF(AND(T97&lt;=100,I97&lt;4),I97+2,IF(AND(T97&lt;=100,I97=4),I97+1,IF(AND(T97&lt;=100,I97=5),I97,""))))))))</f>
        <v/>
      </c>
      <c r="AI97" s="597">
        <f>IF(OR(AG97="",AH97=""),"",AG97*AH97)</f>
        <v/>
      </c>
      <c r="AJ97" s="211">
        <f>IF(AI97="","",IF(AND(AG97=1,AH97=1),"BAJO",IF(AND(AG97=1,AH97=2),"MODERADO",IF(AND(AG97=1,AH97=3),"MODERADO",IF(AND(AG97=1,AH97=4),"MODERADO",IF(AND(AG97=1,AH97=5),"MODERADO",IF(AND(AG97=2,AH97=1),"BAJO",IF(AND(AG97=2,AH97=2),"MODERADO",IF(AND(AG97=2,AH97=3),"MODERADO",IF(AND(AG97=2,AH97=4),"FAVORABLE",IF(AND(AG97=2,AH97=5),"FAVORABLE",IF(AND(AG97=3,AH97=1),"BAJO",IF(AND(AG97=3,AH97=2),"MODERADO",IF(AND(AG97=3,AH97=3),"FAVORABLE",IF(AND(AG97=3,AH97=4),"FAVORABLE",IF(AND(AG97=3,AH97=5),"FAVORABLE",IF(AND(AG97=4,AH97=1),"BAJO",IF(AND(AG97=4,AH97=2),"MODERADO",IF(AND(AG97=4,AH97=3),"FAVORABLE",IF(AND(AG97=4,AH97=4),"FAVORABLE",IF(AND(AG97=4,AH97=5),"ALTO",IF(AND(AG97=5,AH97=1),"BAJO",IF(AND(AG97=5,AH97=2),"MODERADO",IF(AND(AG97=5,AH97=3),"FAVORABLE",IF(AND(AG97=5,AH97=4),"ALTO",IF(AND(AG97=5,AH97=5),"ALTO",""))))))))))))))))))))))))))</f>
        <v/>
      </c>
      <c r="AK97" s="213" t="n"/>
      <c r="AL97" s="214" t="n"/>
      <c r="AM97" s="213" t="n"/>
      <c r="AN97" s="214" t="n"/>
      <c r="AO97" s="213" t="n"/>
      <c r="AP97" s="214" t="n"/>
      <c r="AQ97" s="214" t="n"/>
      <c r="AR97" s="214" t="n"/>
      <c r="AS97" s="213" t="n"/>
      <c r="AT97" s="214" t="n"/>
    </row>
    <row r="98">
      <c r="A98" s="208">
        <f>IF(AND(AG98=1,AH98=1),1,IF(AND(AG98=1,AH98=2),2,IF(AND(AG98=1,AH98=3),3,IF(AND(AG98=1,AH98=4),4,IF(AND(AG98=1,AH98=5),5,IF(AND(AG98=2,AH98=1),6,IF(AND(AG98=2,AH98=2),7,IF(AND(AG98=2,AH98=3),8,IF(AND(AG98=2,AH98=4),9,IF(AND(AG98=2,AH98=5),10,IF(AND(AG98=3,AH98=1),11,IF(AND(AG98=3,AH98=2),12,IF(AND(AG98=3,AH98=3),13,IF(AND(AG98=3,AH98=4),14,IF(AND(AG98=3,AH98=5),15,IF(AND(AG98=4,AH98=1),16,IF(AND(AG98=4,AH98=2),17,IF(AND(AG98=4,AH98=3),18,IF(AND(AG98=4,AH98=4),19,IF(AND(AG98=4,AH98=5),20,IF(AND(AG98=5,AH98=1),21,IF(AND(AG98=5,AH98=2),22,IF(AND(AG98=5,AH98=3),23,IF(AND(AG98=5,AH98=4),24,IF(AND(AG98=5,AH98=5),25,"")))))))))))))))))))))))))</f>
        <v/>
      </c>
      <c r="B98" s="208">
        <f>IF(A98="","",(COUNTIF($A$10:A98,A98))/100)</f>
        <v/>
      </c>
      <c r="C98" s="208">
        <f>IFERROR(A98+B98,"")</f>
        <v/>
      </c>
      <c r="D98" s="597" t="n">
        <v>89</v>
      </c>
      <c r="E98" s="581" t="n"/>
      <c r="F98" s="581" t="n"/>
      <c r="G98" s="581" t="n"/>
      <c r="H98" s="597" t="n"/>
      <c r="I98" s="597" t="n"/>
      <c r="J98" s="597">
        <f>IF(OR(H98="",I98=""),"",H98*I98)</f>
        <v/>
      </c>
      <c r="K98" s="211">
        <f>IF(J98="","",IF(AND(H98=1,I98=1),"BAJO",IF(AND(H98=1,I98=2),"BAJO",IF(AND(H98=1,I98=3),"MODERADO",IF(AND(H98=1,I98=4),"FAVORABLE",IF(AND(H98=1,I98=5),"FAVORABLE",IF(AND(H98=2,I98=1),"BAJO",IF(AND(H98=2,I98=2),"BAJO",IF(AND(H98=2,I98=3),"MODERADO",IF(AND(H98=2,I98=4),"FAVORABLE",IF(AND(H98=2,I98=5),"ALTO",IF(AND(H98=3,I98=1),"BAJO",IF(AND(H98=3,I98=2),"MODERADO",IF(AND(H98=3,I98=3),"FAVORABLE",IF(AND(H98=3,I98=4),"ALTO",IF(AND(H98=3,I98=5),"ALTO",IF(AND(H98=4,I98=1),"MODERADO",IF(AND(H98=4,I98=2),"FAVORABLE",IF(AND(H98=4,I98=3),"FAVORABLE",IF(AND(H98=4,I98=4),"ALTO",IF(AND(H98=4,I98=5),"ALTO",IF(AND(H98=5,I98=1),"FAVORABLE",IF(AND(H98=5,I98=2),"FAVORABLE",IF(AND(H98=5,I98=3),"ALTO",IF(AND(H98=5,I98=4),"ALTO",IF(AND(H98=5,I98=5),"ALTO",""))))))))))))))))))))))))))</f>
        <v/>
      </c>
      <c r="L98" s="581" t="n"/>
      <c r="M98" s="581" t="n"/>
      <c r="N98" s="597" t="n"/>
      <c r="O98" s="597" t="n"/>
      <c r="P98" s="597" t="n"/>
      <c r="Q98" s="597" t="n"/>
      <c r="R98" s="597" t="n"/>
      <c r="S98" s="597" t="n"/>
      <c r="T98" s="597">
        <f>IFERROR(SUM(O98:S98),"")</f>
        <v/>
      </c>
      <c r="U98" s="597" t="n"/>
      <c r="V98" s="581" t="n"/>
      <c r="W98" s="581" t="n"/>
      <c r="X98" s="581" t="n"/>
      <c r="Y98" s="581" t="n"/>
      <c r="Z98" s="581" t="n"/>
      <c r="AA98" s="581" t="n"/>
      <c r="AB98" s="581" t="n"/>
      <c r="AC98" s="581" t="n"/>
      <c r="AD98" s="581" t="n"/>
      <c r="AE98" s="581" t="n"/>
      <c r="AF98" s="581" t="n"/>
      <c r="AG98" s="597">
        <f>IF(J98="","",IF(OR(N98="",N98="IMPACTO"),H98,IF(T98&lt;=50,H98,IF(AND(T98&lt;=75,H98&lt;5),H98+1,IF(AND(T98&lt;=75,H98=5),H98,IF(AND(T98&lt;=100,H98&lt;4),H98+2,IF(AND(T98&lt;=100,H98=4),H98+1,IF(AND(T98&lt;=100,H98=5),H98,""))))))))</f>
        <v/>
      </c>
      <c r="AH98" s="597">
        <f>IF(J98="","",IF(OR(N98="",N98="PROBABILIDAD"),I98,IF(T98&lt;=50,I98,IF(AND(T98&lt;=75,I98&lt;5),I98+1,IF(AND(T98&lt;=75,I98=5),I98,IF(AND(T98&lt;=100,I98&lt;4),I98+2,IF(AND(T98&lt;=100,I98=4),I98+1,IF(AND(T98&lt;=100,I98=5),I98,""))))))))</f>
        <v/>
      </c>
      <c r="AI98" s="597">
        <f>IF(OR(AG98="",AH98=""),"",AG98*AH98)</f>
        <v/>
      </c>
      <c r="AJ98" s="211">
        <f>IF(AI98="","",IF(AND(AG98=1,AH98=1),"BAJO",IF(AND(AG98=1,AH98=2),"MODERADO",IF(AND(AG98=1,AH98=3),"MODERADO",IF(AND(AG98=1,AH98=4),"MODERADO",IF(AND(AG98=1,AH98=5),"MODERADO",IF(AND(AG98=2,AH98=1),"BAJO",IF(AND(AG98=2,AH98=2),"MODERADO",IF(AND(AG98=2,AH98=3),"MODERADO",IF(AND(AG98=2,AH98=4),"FAVORABLE",IF(AND(AG98=2,AH98=5),"FAVORABLE",IF(AND(AG98=3,AH98=1),"BAJO",IF(AND(AG98=3,AH98=2),"MODERADO",IF(AND(AG98=3,AH98=3),"FAVORABLE",IF(AND(AG98=3,AH98=4),"FAVORABLE",IF(AND(AG98=3,AH98=5),"FAVORABLE",IF(AND(AG98=4,AH98=1),"BAJO",IF(AND(AG98=4,AH98=2),"MODERADO",IF(AND(AG98=4,AH98=3),"FAVORABLE",IF(AND(AG98=4,AH98=4),"FAVORABLE",IF(AND(AG98=4,AH98=5),"ALTO",IF(AND(AG98=5,AH98=1),"BAJO",IF(AND(AG98=5,AH98=2),"MODERADO",IF(AND(AG98=5,AH98=3),"FAVORABLE",IF(AND(AG98=5,AH98=4),"ALTO",IF(AND(AG98=5,AH98=5),"ALTO",""))))))))))))))))))))))))))</f>
        <v/>
      </c>
      <c r="AK98" s="213" t="n"/>
      <c r="AL98" s="214" t="n"/>
      <c r="AM98" s="213" t="n"/>
      <c r="AN98" s="214" t="n"/>
      <c r="AO98" s="213" t="n"/>
      <c r="AP98" s="214" t="n"/>
      <c r="AQ98" s="214" t="n"/>
      <c r="AR98" s="214" t="n"/>
      <c r="AS98" s="213" t="n"/>
      <c r="AT98" s="214" t="n"/>
    </row>
    <row r="99">
      <c r="A99" s="208">
        <f>IF(AND(AG99=1,AH99=1),1,IF(AND(AG99=1,AH99=2),2,IF(AND(AG99=1,AH99=3),3,IF(AND(AG99=1,AH99=4),4,IF(AND(AG99=1,AH99=5),5,IF(AND(AG99=2,AH99=1),6,IF(AND(AG99=2,AH99=2),7,IF(AND(AG99=2,AH99=3),8,IF(AND(AG99=2,AH99=4),9,IF(AND(AG99=2,AH99=5),10,IF(AND(AG99=3,AH99=1),11,IF(AND(AG99=3,AH99=2),12,IF(AND(AG99=3,AH99=3),13,IF(AND(AG99=3,AH99=4),14,IF(AND(AG99=3,AH99=5),15,IF(AND(AG99=4,AH99=1),16,IF(AND(AG99=4,AH99=2),17,IF(AND(AG99=4,AH99=3),18,IF(AND(AG99=4,AH99=4),19,IF(AND(AG99=4,AH99=5),20,IF(AND(AG99=5,AH99=1),21,IF(AND(AG99=5,AH99=2),22,IF(AND(AG99=5,AH99=3),23,IF(AND(AG99=5,AH99=4),24,IF(AND(AG99=5,AH99=5),25,"")))))))))))))))))))))))))</f>
        <v/>
      </c>
      <c r="B99" s="208">
        <f>IF(A99="","",(COUNTIF($A$10:A99,A99))/100)</f>
        <v/>
      </c>
      <c r="C99" s="208">
        <f>IFERROR(A99+B99,"")</f>
        <v/>
      </c>
      <c r="D99" s="597" t="n">
        <v>90</v>
      </c>
      <c r="E99" s="581" t="n"/>
      <c r="F99" s="581" t="n"/>
      <c r="G99" s="581" t="n"/>
      <c r="H99" s="597" t="n"/>
      <c r="I99" s="597" t="n"/>
      <c r="J99" s="597">
        <f>IF(OR(H99="",I99=""),"",H99*I99)</f>
        <v/>
      </c>
      <c r="K99" s="211">
        <f>IF(J99="","",IF(AND(H99=1,I99=1),"BAJO",IF(AND(H99=1,I99=2),"BAJO",IF(AND(H99=1,I99=3),"MODERADO",IF(AND(H99=1,I99=4),"FAVORABLE",IF(AND(H99=1,I99=5),"FAVORABLE",IF(AND(H99=2,I99=1),"BAJO",IF(AND(H99=2,I99=2),"BAJO",IF(AND(H99=2,I99=3),"MODERADO",IF(AND(H99=2,I99=4),"FAVORABLE",IF(AND(H99=2,I99=5),"ALTO",IF(AND(H99=3,I99=1),"BAJO",IF(AND(H99=3,I99=2),"MODERADO",IF(AND(H99=3,I99=3),"FAVORABLE",IF(AND(H99=3,I99=4),"ALTO",IF(AND(H99=3,I99=5),"ALTO",IF(AND(H99=4,I99=1),"MODERADO",IF(AND(H99=4,I99=2),"FAVORABLE",IF(AND(H99=4,I99=3),"FAVORABLE",IF(AND(H99=4,I99=4),"ALTO",IF(AND(H99=4,I99=5),"ALTO",IF(AND(H99=5,I99=1),"FAVORABLE",IF(AND(H99=5,I99=2),"FAVORABLE",IF(AND(H99=5,I99=3),"ALTO",IF(AND(H99=5,I99=4),"ALTO",IF(AND(H99=5,I99=5),"ALTO",""))))))))))))))))))))))))))</f>
        <v/>
      </c>
      <c r="L99" s="581" t="n"/>
      <c r="M99" s="581" t="n"/>
      <c r="N99" s="597" t="n"/>
      <c r="O99" s="597" t="n"/>
      <c r="P99" s="597" t="n"/>
      <c r="Q99" s="597" t="n"/>
      <c r="R99" s="597" t="n"/>
      <c r="S99" s="597" t="n"/>
      <c r="T99" s="597">
        <f>IFERROR(SUM(O99:S99),"")</f>
        <v/>
      </c>
      <c r="U99" s="597" t="n"/>
      <c r="V99" s="581" t="n"/>
      <c r="W99" s="581" t="n"/>
      <c r="X99" s="581" t="n"/>
      <c r="Y99" s="581" t="n"/>
      <c r="Z99" s="581" t="n"/>
      <c r="AA99" s="581" t="n"/>
      <c r="AB99" s="581" t="n"/>
      <c r="AC99" s="581" t="n"/>
      <c r="AD99" s="581" t="n"/>
      <c r="AE99" s="581" t="n"/>
      <c r="AF99" s="581" t="n"/>
      <c r="AG99" s="597">
        <f>IF(J99="","",IF(OR(N99="",N99="IMPACTO"),H99,IF(T99&lt;=50,H99,IF(AND(T99&lt;=75,H99&lt;5),H99+1,IF(AND(T99&lt;=75,H99=5),H99,IF(AND(T99&lt;=100,H99&lt;4),H99+2,IF(AND(T99&lt;=100,H99=4),H99+1,IF(AND(T99&lt;=100,H99=5),H99,""))))))))</f>
        <v/>
      </c>
      <c r="AH99" s="597">
        <f>IF(J99="","",IF(OR(N99="",N99="PROBABILIDAD"),I99,IF(T99&lt;=50,I99,IF(AND(T99&lt;=75,I99&lt;5),I99+1,IF(AND(T99&lt;=75,I99=5),I99,IF(AND(T99&lt;=100,I99&lt;4),I99+2,IF(AND(T99&lt;=100,I99=4),I99+1,IF(AND(T99&lt;=100,I99=5),I99,""))))))))</f>
        <v/>
      </c>
      <c r="AI99" s="597">
        <f>IF(OR(AG99="",AH99=""),"",AG99*AH99)</f>
        <v/>
      </c>
      <c r="AJ99" s="211">
        <f>IF(AI99="","",IF(AND(AG99=1,AH99=1),"BAJO",IF(AND(AG99=1,AH99=2),"MODERADO",IF(AND(AG99=1,AH99=3),"MODERADO",IF(AND(AG99=1,AH99=4),"MODERADO",IF(AND(AG99=1,AH99=5),"MODERADO",IF(AND(AG99=2,AH99=1),"BAJO",IF(AND(AG99=2,AH99=2),"MODERADO",IF(AND(AG99=2,AH99=3),"MODERADO",IF(AND(AG99=2,AH99=4),"FAVORABLE",IF(AND(AG99=2,AH99=5),"FAVORABLE",IF(AND(AG99=3,AH99=1),"BAJO",IF(AND(AG99=3,AH99=2),"MODERADO",IF(AND(AG99=3,AH99=3),"FAVORABLE",IF(AND(AG99=3,AH99=4),"FAVORABLE",IF(AND(AG99=3,AH99=5),"FAVORABLE",IF(AND(AG99=4,AH99=1),"BAJO",IF(AND(AG99=4,AH99=2),"MODERADO",IF(AND(AG99=4,AH99=3),"FAVORABLE",IF(AND(AG99=4,AH99=4),"FAVORABLE",IF(AND(AG99=4,AH99=5),"ALTO",IF(AND(AG99=5,AH99=1),"BAJO",IF(AND(AG99=5,AH99=2),"MODERADO",IF(AND(AG99=5,AH99=3),"FAVORABLE",IF(AND(AG99=5,AH99=4),"ALTO",IF(AND(AG99=5,AH99=5),"ALTO",""))))))))))))))))))))))))))</f>
        <v/>
      </c>
      <c r="AK99" s="213" t="n"/>
      <c r="AL99" s="214" t="n"/>
      <c r="AM99" s="213" t="n"/>
      <c r="AN99" s="214" t="n"/>
      <c r="AO99" s="213" t="n"/>
      <c r="AP99" s="214" t="n"/>
      <c r="AQ99" s="214" t="n"/>
      <c r="AR99" s="214" t="n"/>
      <c r="AS99" s="213" t="n"/>
      <c r="AT99" s="214" t="n"/>
    </row>
    <row r="100">
      <c r="A100" s="208">
        <f>IF(AND(AG100=1,AH100=1),1,IF(AND(AG100=1,AH100=2),2,IF(AND(AG100=1,AH100=3),3,IF(AND(AG100=1,AH100=4),4,IF(AND(AG100=1,AH100=5),5,IF(AND(AG100=2,AH100=1),6,IF(AND(AG100=2,AH100=2),7,IF(AND(AG100=2,AH100=3),8,IF(AND(AG100=2,AH100=4),9,IF(AND(AG100=2,AH100=5),10,IF(AND(AG100=3,AH100=1),11,IF(AND(AG100=3,AH100=2),12,IF(AND(AG100=3,AH100=3),13,IF(AND(AG100=3,AH100=4),14,IF(AND(AG100=3,AH100=5),15,IF(AND(AG100=4,AH100=1),16,IF(AND(AG100=4,AH100=2),17,IF(AND(AG100=4,AH100=3),18,IF(AND(AG100=4,AH100=4),19,IF(AND(AG100=4,AH100=5),20,IF(AND(AG100=5,AH100=1),21,IF(AND(AG100=5,AH100=2),22,IF(AND(AG100=5,AH100=3),23,IF(AND(AG100=5,AH100=4),24,IF(AND(AG100=5,AH100=5),25,"")))))))))))))))))))))))))</f>
        <v/>
      </c>
      <c r="B100" s="208">
        <f>IF(A100="","",(COUNTIF($A$10:A100,A100))/100)</f>
        <v/>
      </c>
      <c r="C100" s="208">
        <f>IFERROR(A100+B100,"")</f>
        <v/>
      </c>
      <c r="D100" s="597" t="n">
        <v>91</v>
      </c>
      <c r="E100" s="581" t="n"/>
      <c r="F100" s="581" t="n"/>
      <c r="G100" s="581" t="n"/>
      <c r="H100" s="597" t="n"/>
      <c r="I100" s="597" t="n"/>
      <c r="J100" s="597">
        <f>IF(OR(H100="",I100=""),"",H100*I100)</f>
        <v/>
      </c>
      <c r="K100" s="211">
        <f>IF(J100="","",IF(AND(H100=1,I100=1),"BAJO",IF(AND(H100=1,I100=2),"BAJO",IF(AND(H100=1,I100=3),"MODERADO",IF(AND(H100=1,I100=4),"FAVORABLE",IF(AND(H100=1,I100=5),"FAVORABLE",IF(AND(H100=2,I100=1),"BAJO",IF(AND(H100=2,I100=2),"BAJO",IF(AND(H100=2,I100=3),"MODERADO",IF(AND(H100=2,I100=4),"FAVORABLE",IF(AND(H100=2,I100=5),"ALTO",IF(AND(H100=3,I100=1),"BAJO",IF(AND(H100=3,I100=2),"MODERADO",IF(AND(H100=3,I100=3),"FAVORABLE",IF(AND(H100=3,I100=4),"ALTO",IF(AND(H100=3,I100=5),"ALTO",IF(AND(H100=4,I100=1),"MODERADO",IF(AND(H100=4,I100=2),"FAVORABLE",IF(AND(H100=4,I100=3),"FAVORABLE",IF(AND(H100=4,I100=4),"ALTO",IF(AND(H100=4,I100=5),"ALTO",IF(AND(H100=5,I100=1),"FAVORABLE",IF(AND(H100=5,I100=2),"FAVORABLE",IF(AND(H100=5,I100=3),"ALTO",IF(AND(H100=5,I100=4),"ALTO",IF(AND(H100=5,I100=5),"ALTO",""))))))))))))))))))))))))))</f>
        <v/>
      </c>
      <c r="L100" s="581" t="n"/>
      <c r="M100" s="581" t="n"/>
      <c r="N100" s="597" t="n"/>
      <c r="O100" s="597" t="n"/>
      <c r="P100" s="597" t="n"/>
      <c r="Q100" s="597" t="n"/>
      <c r="R100" s="597" t="n"/>
      <c r="S100" s="597" t="n"/>
      <c r="T100" s="597">
        <f>IFERROR(SUM(O100:S100),"")</f>
        <v/>
      </c>
      <c r="U100" s="597" t="n"/>
      <c r="V100" s="581" t="n"/>
      <c r="W100" s="581" t="n"/>
      <c r="X100" s="581" t="n"/>
      <c r="Y100" s="581" t="n"/>
      <c r="Z100" s="581" t="n"/>
      <c r="AA100" s="581" t="n"/>
      <c r="AB100" s="581" t="n"/>
      <c r="AC100" s="581" t="n"/>
      <c r="AD100" s="581" t="n"/>
      <c r="AE100" s="581" t="n"/>
      <c r="AF100" s="581" t="n"/>
      <c r="AG100" s="597">
        <f>IF(J100="","",IF(OR(N100="",N100="IMPACTO"),H100,IF(T100&lt;=50,H100,IF(AND(T100&lt;=75,H100&lt;5),H100+1,IF(AND(T100&lt;=75,H100=5),H100,IF(AND(T100&lt;=100,H100&lt;4),H100+2,IF(AND(T100&lt;=100,H100=4),H100+1,IF(AND(T100&lt;=100,H100=5),H100,""))))))))</f>
        <v/>
      </c>
      <c r="AH100" s="597">
        <f>IF(J100="","",IF(OR(N100="",N100="PROBABILIDAD"),I100,IF(T100&lt;=50,I100,IF(AND(T100&lt;=75,I100&lt;5),I100+1,IF(AND(T100&lt;=75,I100=5),I100,IF(AND(T100&lt;=100,I100&lt;4),I100+2,IF(AND(T100&lt;=100,I100=4),I100+1,IF(AND(T100&lt;=100,I100=5),I100,""))))))))</f>
        <v/>
      </c>
      <c r="AI100" s="597">
        <f>IF(OR(AG100="",AH100=""),"",AG100*AH100)</f>
        <v/>
      </c>
      <c r="AJ100" s="211">
        <f>IF(AI100="","",IF(AND(AG100=1,AH100=1),"BAJO",IF(AND(AG100=1,AH100=2),"MODERADO",IF(AND(AG100=1,AH100=3),"MODERADO",IF(AND(AG100=1,AH100=4),"MODERADO",IF(AND(AG100=1,AH100=5),"MODERADO",IF(AND(AG100=2,AH100=1),"BAJO",IF(AND(AG100=2,AH100=2),"MODERADO",IF(AND(AG100=2,AH100=3),"MODERADO",IF(AND(AG100=2,AH100=4),"FAVORABLE",IF(AND(AG100=2,AH100=5),"FAVORABLE",IF(AND(AG100=3,AH100=1),"BAJO",IF(AND(AG100=3,AH100=2),"MODERADO",IF(AND(AG100=3,AH100=3),"FAVORABLE",IF(AND(AG100=3,AH100=4),"FAVORABLE",IF(AND(AG100=3,AH100=5),"FAVORABLE",IF(AND(AG100=4,AH100=1),"BAJO",IF(AND(AG100=4,AH100=2),"MODERADO",IF(AND(AG100=4,AH100=3),"FAVORABLE",IF(AND(AG100=4,AH100=4),"FAVORABLE",IF(AND(AG100=4,AH100=5),"ALTO",IF(AND(AG100=5,AH100=1),"BAJO",IF(AND(AG100=5,AH100=2),"MODERADO",IF(AND(AG100=5,AH100=3),"FAVORABLE",IF(AND(AG100=5,AH100=4),"ALTO",IF(AND(AG100=5,AH100=5),"ALTO",""))))))))))))))))))))))))))</f>
        <v/>
      </c>
      <c r="AK100" s="213" t="n"/>
      <c r="AL100" s="214" t="n"/>
      <c r="AM100" s="213" t="n"/>
      <c r="AN100" s="214" t="n"/>
      <c r="AO100" s="213" t="n"/>
      <c r="AP100" s="214" t="n"/>
      <c r="AQ100" s="214" t="n"/>
      <c r="AR100" s="214" t="n"/>
      <c r="AS100" s="213" t="n"/>
      <c r="AT100" s="214" t="n"/>
    </row>
    <row r="101">
      <c r="A101" s="208">
        <f>IF(AND(AG101=1,AH101=1),1,IF(AND(AG101=1,AH101=2),2,IF(AND(AG101=1,AH101=3),3,IF(AND(AG101=1,AH101=4),4,IF(AND(AG101=1,AH101=5),5,IF(AND(AG101=2,AH101=1),6,IF(AND(AG101=2,AH101=2),7,IF(AND(AG101=2,AH101=3),8,IF(AND(AG101=2,AH101=4),9,IF(AND(AG101=2,AH101=5),10,IF(AND(AG101=3,AH101=1),11,IF(AND(AG101=3,AH101=2),12,IF(AND(AG101=3,AH101=3),13,IF(AND(AG101=3,AH101=4),14,IF(AND(AG101=3,AH101=5),15,IF(AND(AG101=4,AH101=1),16,IF(AND(AG101=4,AH101=2),17,IF(AND(AG101=4,AH101=3),18,IF(AND(AG101=4,AH101=4),19,IF(AND(AG101=4,AH101=5),20,IF(AND(AG101=5,AH101=1),21,IF(AND(AG101=5,AH101=2),22,IF(AND(AG101=5,AH101=3),23,IF(AND(AG101=5,AH101=4),24,IF(AND(AG101=5,AH101=5),25,"")))))))))))))))))))))))))</f>
        <v/>
      </c>
      <c r="B101" s="208">
        <f>IF(A101="","",(COUNTIF($A$10:A101,A101))/100)</f>
        <v/>
      </c>
      <c r="C101" s="208">
        <f>IFERROR(A101+B101,"")</f>
        <v/>
      </c>
      <c r="D101" s="597" t="n">
        <v>92</v>
      </c>
      <c r="E101" s="581" t="n"/>
      <c r="F101" s="581" t="n"/>
      <c r="G101" s="581" t="n"/>
      <c r="H101" s="597" t="n"/>
      <c r="I101" s="597" t="n"/>
      <c r="J101" s="597">
        <f>IF(OR(H101="",I101=""),"",H101*I101)</f>
        <v/>
      </c>
      <c r="K101" s="211">
        <f>IF(J101="","",IF(AND(H101=1,I101=1),"BAJO",IF(AND(H101=1,I101=2),"BAJO",IF(AND(H101=1,I101=3),"MODERADO",IF(AND(H101=1,I101=4),"FAVORABLE",IF(AND(H101=1,I101=5),"FAVORABLE",IF(AND(H101=2,I101=1),"BAJO",IF(AND(H101=2,I101=2),"BAJO",IF(AND(H101=2,I101=3),"MODERADO",IF(AND(H101=2,I101=4),"FAVORABLE",IF(AND(H101=2,I101=5),"ALTO",IF(AND(H101=3,I101=1),"BAJO",IF(AND(H101=3,I101=2),"MODERADO",IF(AND(H101=3,I101=3),"FAVORABLE",IF(AND(H101=3,I101=4),"ALTO",IF(AND(H101=3,I101=5),"ALTO",IF(AND(H101=4,I101=1),"MODERADO",IF(AND(H101=4,I101=2),"FAVORABLE",IF(AND(H101=4,I101=3),"FAVORABLE",IF(AND(H101=4,I101=4),"ALTO",IF(AND(H101=4,I101=5),"ALTO",IF(AND(H101=5,I101=1),"FAVORABLE",IF(AND(H101=5,I101=2),"FAVORABLE",IF(AND(H101=5,I101=3),"ALTO",IF(AND(H101=5,I101=4),"ALTO",IF(AND(H101=5,I101=5),"ALTO",""))))))))))))))))))))))))))</f>
        <v/>
      </c>
      <c r="L101" s="581" t="n"/>
      <c r="M101" s="581" t="n"/>
      <c r="N101" s="597" t="n"/>
      <c r="O101" s="597" t="n"/>
      <c r="P101" s="597" t="n"/>
      <c r="Q101" s="597" t="n"/>
      <c r="R101" s="597" t="n"/>
      <c r="S101" s="597" t="n"/>
      <c r="T101" s="597">
        <f>IFERROR(SUM(O101:S101),"")</f>
        <v/>
      </c>
      <c r="U101" s="597" t="n"/>
      <c r="V101" s="581" t="n"/>
      <c r="W101" s="581" t="n"/>
      <c r="X101" s="581" t="n"/>
      <c r="Y101" s="581" t="n"/>
      <c r="Z101" s="581" t="n"/>
      <c r="AA101" s="581" t="n"/>
      <c r="AB101" s="581" t="n"/>
      <c r="AC101" s="581" t="n"/>
      <c r="AD101" s="581" t="n"/>
      <c r="AE101" s="581" t="n"/>
      <c r="AF101" s="581" t="n"/>
      <c r="AG101" s="597">
        <f>IF(J101="","",IF(OR(N101="",N101="IMPACTO"),H101,IF(T101&lt;=50,H101,IF(AND(T101&lt;=75,H101&lt;5),H101+1,IF(AND(T101&lt;=75,H101=5),H101,IF(AND(T101&lt;=100,H101&lt;4),H101+2,IF(AND(T101&lt;=100,H101=4),H101+1,IF(AND(T101&lt;=100,H101=5),H101,""))))))))</f>
        <v/>
      </c>
      <c r="AH101" s="597">
        <f>IF(J101="","",IF(OR(N101="",N101="PROBABILIDAD"),I101,IF(T101&lt;=50,I101,IF(AND(T101&lt;=75,I101&lt;5),I101+1,IF(AND(T101&lt;=75,I101=5),I101,IF(AND(T101&lt;=100,I101&lt;4),I101+2,IF(AND(T101&lt;=100,I101=4),I101+1,IF(AND(T101&lt;=100,I101=5),I101,""))))))))</f>
        <v/>
      </c>
      <c r="AI101" s="597">
        <f>IF(OR(AG101="",AH101=""),"",AG101*AH101)</f>
        <v/>
      </c>
      <c r="AJ101" s="211">
        <f>IF(AI101="","",IF(AND(AG101=1,AH101=1),"BAJO",IF(AND(AG101=1,AH101=2),"MODERADO",IF(AND(AG101=1,AH101=3),"MODERADO",IF(AND(AG101=1,AH101=4),"MODERADO",IF(AND(AG101=1,AH101=5),"MODERADO",IF(AND(AG101=2,AH101=1),"BAJO",IF(AND(AG101=2,AH101=2),"MODERADO",IF(AND(AG101=2,AH101=3),"MODERADO",IF(AND(AG101=2,AH101=4),"FAVORABLE",IF(AND(AG101=2,AH101=5),"FAVORABLE",IF(AND(AG101=3,AH101=1),"BAJO",IF(AND(AG101=3,AH101=2),"MODERADO",IF(AND(AG101=3,AH101=3),"FAVORABLE",IF(AND(AG101=3,AH101=4),"FAVORABLE",IF(AND(AG101=3,AH101=5),"FAVORABLE",IF(AND(AG101=4,AH101=1),"BAJO",IF(AND(AG101=4,AH101=2),"MODERADO",IF(AND(AG101=4,AH101=3),"FAVORABLE",IF(AND(AG101=4,AH101=4),"FAVORABLE",IF(AND(AG101=4,AH101=5),"ALTO",IF(AND(AG101=5,AH101=1),"BAJO",IF(AND(AG101=5,AH101=2),"MODERADO",IF(AND(AG101=5,AH101=3),"FAVORABLE",IF(AND(AG101=5,AH101=4),"ALTO",IF(AND(AG101=5,AH101=5),"ALTO",""))))))))))))))))))))))))))</f>
        <v/>
      </c>
      <c r="AK101" s="213" t="n"/>
      <c r="AL101" s="214" t="n"/>
      <c r="AM101" s="213" t="n"/>
      <c r="AN101" s="214" t="n"/>
      <c r="AO101" s="213" t="n"/>
      <c r="AP101" s="214" t="n"/>
      <c r="AQ101" s="214" t="n"/>
      <c r="AR101" s="214" t="n"/>
      <c r="AS101" s="213" t="n"/>
      <c r="AT101" s="214" t="n"/>
    </row>
    <row r="102">
      <c r="A102" s="208">
        <f>IF(AND(AG102=1,AH102=1),1,IF(AND(AG102=1,AH102=2),2,IF(AND(AG102=1,AH102=3),3,IF(AND(AG102=1,AH102=4),4,IF(AND(AG102=1,AH102=5),5,IF(AND(AG102=2,AH102=1),6,IF(AND(AG102=2,AH102=2),7,IF(AND(AG102=2,AH102=3),8,IF(AND(AG102=2,AH102=4),9,IF(AND(AG102=2,AH102=5),10,IF(AND(AG102=3,AH102=1),11,IF(AND(AG102=3,AH102=2),12,IF(AND(AG102=3,AH102=3),13,IF(AND(AG102=3,AH102=4),14,IF(AND(AG102=3,AH102=5),15,IF(AND(AG102=4,AH102=1),16,IF(AND(AG102=4,AH102=2),17,IF(AND(AG102=4,AH102=3),18,IF(AND(AG102=4,AH102=4),19,IF(AND(AG102=4,AH102=5),20,IF(AND(AG102=5,AH102=1),21,IF(AND(AG102=5,AH102=2),22,IF(AND(AG102=5,AH102=3),23,IF(AND(AG102=5,AH102=4),24,IF(AND(AG102=5,AH102=5),25,"")))))))))))))))))))))))))</f>
        <v/>
      </c>
      <c r="B102" s="208">
        <f>IF(A102="","",(COUNTIF($A$10:A102,A102))/100)</f>
        <v/>
      </c>
      <c r="C102" s="208">
        <f>IFERROR(A102+B102,"")</f>
        <v/>
      </c>
      <c r="D102" s="597" t="n">
        <v>93</v>
      </c>
      <c r="E102" s="581" t="n"/>
      <c r="F102" s="581" t="n"/>
      <c r="G102" s="581" t="n"/>
      <c r="H102" s="597" t="n"/>
      <c r="I102" s="597" t="n"/>
      <c r="J102" s="597">
        <f>IF(OR(H102="",I102=""),"",H102*I102)</f>
        <v/>
      </c>
      <c r="K102" s="211">
        <f>IF(J102="","",IF(AND(H102=1,I102=1),"BAJO",IF(AND(H102=1,I102=2),"BAJO",IF(AND(H102=1,I102=3),"MODERADO",IF(AND(H102=1,I102=4),"FAVORABLE",IF(AND(H102=1,I102=5),"FAVORABLE",IF(AND(H102=2,I102=1),"BAJO",IF(AND(H102=2,I102=2),"BAJO",IF(AND(H102=2,I102=3),"MODERADO",IF(AND(H102=2,I102=4),"FAVORABLE",IF(AND(H102=2,I102=5),"ALTO",IF(AND(H102=3,I102=1),"BAJO",IF(AND(H102=3,I102=2),"MODERADO",IF(AND(H102=3,I102=3),"FAVORABLE",IF(AND(H102=3,I102=4),"ALTO",IF(AND(H102=3,I102=5),"ALTO",IF(AND(H102=4,I102=1),"MODERADO",IF(AND(H102=4,I102=2),"FAVORABLE",IF(AND(H102=4,I102=3),"FAVORABLE",IF(AND(H102=4,I102=4),"ALTO",IF(AND(H102=4,I102=5),"ALTO",IF(AND(H102=5,I102=1),"FAVORABLE",IF(AND(H102=5,I102=2),"FAVORABLE",IF(AND(H102=5,I102=3),"ALTO",IF(AND(H102=5,I102=4),"ALTO",IF(AND(H102=5,I102=5),"ALTO",""))))))))))))))))))))))))))</f>
        <v/>
      </c>
      <c r="L102" s="581" t="n"/>
      <c r="M102" s="581" t="n"/>
      <c r="N102" s="597" t="n"/>
      <c r="O102" s="597" t="n"/>
      <c r="P102" s="597" t="n"/>
      <c r="Q102" s="597" t="n"/>
      <c r="R102" s="597" t="n"/>
      <c r="S102" s="597" t="n"/>
      <c r="T102" s="597">
        <f>IFERROR(SUM(O102:S102),"")</f>
        <v/>
      </c>
      <c r="U102" s="597" t="n"/>
      <c r="V102" s="581" t="n"/>
      <c r="W102" s="581" t="n"/>
      <c r="X102" s="581" t="n"/>
      <c r="Y102" s="581" t="n"/>
      <c r="Z102" s="581" t="n"/>
      <c r="AA102" s="581" t="n"/>
      <c r="AB102" s="581" t="n"/>
      <c r="AC102" s="581" t="n"/>
      <c r="AD102" s="581" t="n"/>
      <c r="AE102" s="581" t="n"/>
      <c r="AF102" s="581" t="n"/>
      <c r="AG102" s="597">
        <f>IF(J102="","",IF(OR(N102="",N102="IMPACTO"),H102,IF(T102&lt;=50,H102,IF(AND(T102&lt;=75,H102&lt;5),H102+1,IF(AND(T102&lt;=75,H102=5),H102,IF(AND(T102&lt;=100,H102&lt;4),H102+2,IF(AND(T102&lt;=100,H102=4),H102+1,IF(AND(T102&lt;=100,H102=5),H102,""))))))))</f>
        <v/>
      </c>
      <c r="AH102" s="597">
        <f>IF(J102="","",IF(OR(N102="",N102="PROBABILIDAD"),I102,IF(T102&lt;=50,I102,IF(AND(T102&lt;=75,I102&lt;5),I102+1,IF(AND(T102&lt;=75,I102=5),I102,IF(AND(T102&lt;=100,I102&lt;4),I102+2,IF(AND(T102&lt;=100,I102=4),I102+1,IF(AND(T102&lt;=100,I102=5),I102,""))))))))</f>
        <v/>
      </c>
      <c r="AI102" s="597">
        <f>IF(OR(AG102="",AH102=""),"",AG102*AH102)</f>
        <v/>
      </c>
      <c r="AJ102" s="211">
        <f>IF(AI102="","",IF(AND(AG102=1,AH102=1),"BAJO",IF(AND(AG102=1,AH102=2),"MODERADO",IF(AND(AG102=1,AH102=3),"MODERADO",IF(AND(AG102=1,AH102=4),"MODERADO",IF(AND(AG102=1,AH102=5),"MODERADO",IF(AND(AG102=2,AH102=1),"BAJO",IF(AND(AG102=2,AH102=2),"MODERADO",IF(AND(AG102=2,AH102=3),"MODERADO",IF(AND(AG102=2,AH102=4),"FAVORABLE",IF(AND(AG102=2,AH102=5),"FAVORABLE",IF(AND(AG102=3,AH102=1),"BAJO",IF(AND(AG102=3,AH102=2),"MODERADO",IF(AND(AG102=3,AH102=3),"FAVORABLE",IF(AND(AG102=3,AH102=4),"FAVORABLE",IF(AND(AG102=3,AH102=5),"FAVORABLE",IF(AND(AG102=4,AH102=1),"BAJO",IF(AND(AG102=4,AH102=2),"MODERADO",IF(AND(AG102=4,AH102=3),"FAVORABLE",IF(AND(AG102=4,AH102=4),"FAVORABLE",IF(AND(AG102=4,AH102=5),"ALTO",IF(AND(AG102=5,AH102=1),"BAJO",IF(AND(AG102=5,AH102=2),"MODERADO",IF(AND(AG102=5,AH102=3),"FAVORABLE",IF(AND(AG102=5,AH102=4),"ALTO",IF(AND(AG102=5,AH102=5),"ALTO",""))))))))))))))))))))))))))</f>
        <v/>
      </c>
      <c r="AK102" s="213" t="n"/>
      <c r="AL102" s="214" t="n"/>
      <c r="AM102" s="213" t="n"/>
      <c r="AN102" s="214" t="n"/>
      <c r="AO102" s="213" t="n"/>
      <c r="AP102" s="214" t="n"/>
      <c r="AQ102" s="214" t="n"/>
      <c r="AR102" s="214" t="n"/>
      <c r="AS102" s="213" t="n"/>
      <c r="AT102" s="214" t="n"/>
    </row>
    <row r="103">
      <c r="A103" s="208">
        <f>IF(AND(AG103=1,AH103=1),1,IF(AND(AG103=1,AH103=2),2,IF(AND(AG103=1,AH103=3),3,IF(AND(AG103=1,AH103=4),4,IF(AND(AG103=1,AH103=5),5,IF(AND(AG103=2,AH103=1),6,IF(AND(AG103=2,AH103=2),7,IF(AND(AG103=2,AH103=3),8,IF(AND(AG103=2,AH103=4),9,IF(AND(AG103=2,AH103=5),10,IF(AND(AG103=3,AH103=1),11,IF(AND(AG103=3,AH103=2),12,IF(AND(AG103=3,AH103=3),13,IF(AND(AG103=3,AH103=4),14,IF(AND(AG103=3,AH103=5),15,IF(AND(AG103=4,AH103=1),16,IF(AND(AG103=4,AH103=2),17,IF(AND(AG103=4,AH103=3),18,IF(AND(AG103=4,AH103=4),19,IF(AND(AG103=4,AH103=5),20,IF(AND(AG103=5,AH103=1),21,IF(AND(AG103=5,AH103=2),22,IF(AND(AG103=5,AH103=3),23,IF(AND(AG103=5,AH103=4),24,IF(AND(AG103=5,AH103=5),25,"")))))))))))))))))))))))))</f>
        <v/>
      </c>
      <c r="B103" s="208">
        <f>IF(A103="","",(COUNTIF($A$10:A103,A103))/100)</f>
        <v/>
      </c>
      <c r="C103" s="208">
        <f>IFERROR(A103+B103,"")</f>
        <v/>
      </c>
      <c r="D103" s="597" t="n">
        <v>94</v>
      </c>
      <c r="E103" s="581" t="n"/>
      <c r="F103" s="581" t="n"/>
      <c r="G103" s="581" t="n"/>
      <c r="H103" s="597" t="n"/>
      <c r="I103" s="597" t="n"/>
      <c r="J103" s="597">
        <f>IF(OR(H103="",I103=""),"",H103*I103)</f>
        <v/>
      </c>
      <c r="K103" s="211">
        <f>IF(J103="","",IF(AND(H103=1,I103=1),"BAJO",IF(AND(H103=1,I103=2),"BAJO",IF(AND(H103=1,I103=3),"MODERADO",IF(AND(H103=1,I103=4),"FAVORABLE",IF(AND(H103=1,I103=5),"FAVORABLE",IF(AND(H103=2,I103=1),"BAJO",IF(AND(H103=2,I103=2),"BAJO",IF(AND(H103=2,I103=3),"MODERADO",IF(AND(H103=2,I103=4),"FAVORABLE",IF(AND(H103=2,I103=5),"ALTO",IF(AND(H103=3,I103=1),"BAJO",IF(AND(H103=3,I103=2),"MODERADO",IF(AND(H103=3,I103=3),"FAVORABLE",IF(AND(H103=3,I103=4),"ALTO",IF(AND(H103=3,I103=5),"ALTO",IF(AND(H103=4,I103=1),"MODERADO",IF(AND(H103=4,I103=2),"FAVORABLE",IF(AND(H103=4,I103=3),"FAVORABLE",IF(AND(H103=4,I103=4),"ALTO",IF(AND(H103=4,I103=5),"ALTO",IF(AND(H103=5,I103=1),"FAVORABLE",IF(AND(H103=5,I103=2),"FAVORABLE",IF(AND(H103=5,I103=3),"ALTO",IF(AND(H103=5,I103=4),"ALTO",IF(AND(H103=5,I103=5),"ALTO",""))))))))))))))))))))))))))</f>
        <v/>
      </c>
      <c r="L103" s="581" t="n"/>
      <c r="M103" s="581" t="n"/>
      <c r="N103" s="597" t="n"/>
      <c r="O103" s="597" t="n"/>
      <c r="P103" s="597" t="n"/>
      <c r="Q103" s="597" t="n"/>
      <c r="R103" s="597" t="n"/>
      <c r="S103" s="597" t="n"/>
      <c r="T103" s="597">
        <f>IFERROR(SUM(O103:S103),"")</f>
        <v/>
      </c>
      <c r="U103" s="597" t="n"/>
      <c r="V103" s="581" t="n"/>
      <c r="W103" s="581" t="n"/>
      <c r="X103" s="581" t="n"/>
      <c r="Y103" s="581" t="n"/>
      <c r="Z103" s="581" t="n"/>
      <c r="AA103" s="581" t="n"/>
      <c r="AB103" s="581" t="n"/>
      <c r="AC103" s="581" t="n"/>
      <c r="AD103" s="581" t="n"/>
      <c r="AE103" s="581" t="n"/>
      <c r="AF103" s="581" t="n"/>
      <c r="AG103" s="597">
        <f>IF(J103="","",IF(OR(N103="",N103="IMPACTO"),H103,IF(T103&lt;=50,H103,IF(AND(T103&lt;=75,H103&lt;5),H103+1,IF(AND(T103&lt;=75,H103=5),H103,IF(AND(T103&lt;=100,H103&lt;4),H103+2,IF(AND(T103&lt;=100,H103=4),H103+1,IF(AND(T103&lt;=100,H103=5),H103,""))))))))</f>
        <v/>
      </c>
      <c r="AH103" s="597">
        <f>IF(J103="","",IF(OR(N103="",N103="PROBABILIDAD"),I103,IF(T103&lt;=50,I103,IF(AND(T103&lt;=75,I103&lt;5),I103+1,IF(AND(T103&lt;=75,I103=5),I103,IF(AND(T103&lt;=100,I103&lt;4),I103+2,IF(AND(T103&lt;=100,I103=4),I103+1,IF(AND(T103&lt;=100,I103=5),I103,""))))))))</f>
        <v/>
      </c>
      <c r="AI103" s="597">
        <f>IF(OR(AG103="",AH103=""),"",AG103*AH103)</f>
        <v/>
      </c>
      <c r="AJ103" s="211">
        <f>IF(AI103="","",IF(AND(AG103=1,AH103=1),"BAJO",IF(AND(AG103=1,AH103=2),"MODERADO",IF(AND(AG103=1,AH103=3),"MODERADO",IF(AND(AG103=1,AH103=4),"MODERADO",IF(AND(AG103=1,AH103=5),"MODERADO",IF(AND(AG103=2,AH103=1),"BAJO",IF(AND(AG103=2,AH103=2),"MODERADO",IF(AND(AG103=2,AH103=3),"MODERADO",IF(AND(AG103=2,AH103=4),"FAVORABLE",IF(AND(AG103=2,AH103=5),"FAVORABLE",IF(AND(AG103=3,AH103=1),"BAJO",IF(AND(AG103=3,AH103=2),"MODERADO",IF(AND(AG103=3,AH103=3),"FAVORABLE",IF(AND(AG103=3,AH103=4),"FAVORABLE",IF(AND(AG103=3,AH103=5),"FAVORABLE",IF(AND(AG103=4,AH103=1),"BAJO",IF(AND(AG103=4,AH103=2),"MODERADO",IF(AND(AG103=4,AH103=3),"FAVORABLE",IF(AND(AG103=4,AH103=4),"FAVORABLE",IF(AND(AG103=4,AH103=5),"ALTO",IF(AND(AG103=5,AH103=1),"BAJO",IF(AND(AG103=5,AH103=2),"MODERADO",IF(AND(AG103=5,AH103=3),"FAVORABLE",IF(AND(AG103=5,AH103=4),"ALTO",IF(AND(AG103=5,AH103=5),"ALTO",""))))))))))))))))))))))))))</f>
        <v/>
      </c>
      <c r="AK103" s="213" t="n"/>
      <c r="AL103" s="214" t="n"/>
      <c r="AM103" s="213" t="n"/>
      <c r="AN103" s="214" t="n"/>
      <c r="AO103" s="213" t="n"/>
      <c r="AP103" s="214" t="n"/>
      <c r="AQ103" s="214" t="n"/>
      <c r="AR103" s="214" t="n"/>
      <c r="AS103" s="213" t="n"/>
      <c r="AT103" s="214" t="n"/>
    </row>
    <row r="104">
      <c r="A104" s="208">
        <f>IF(AND(AG104=1,AH104=1),1,IF(AND(AG104=1,AH104=2),2,IF(AND(AG104=1,AH104=3),3,IF(AND(AG104=1,AH104=4),4,IF(AND(AG104=1,AH104=5),5,IF(AND(AG104=2,AH104=1),6,IF(AND(AG104=2,AH104=2),7,IF(AND(AG104=2,AH104=3),8,IF(AND(AG104=2,AH104=4),9,IF(AND(AG104=2,AH104=5),10,IF(AND(AG104=3,AH104=1),11,IF(AND(AG104=3,AH104=2),12,IF(AND(AG104=3,AH104=3),13,IF(AND(AG104=3,AH104=4),14,IF(AND(AG104=3,AH104=5),15,IF(AND(AG104=4,AH104=1),16,IF(AND(AG104=4,AH104=2),17,IF(AND(AG104=4,AH104=3),18,IF(AND(AG104=4,AH104=4),19,IF(AND(AG104=4,AH104=5),20,IF(AND(AG104=5,AH104=1),21,IF(AND(AG104=5,AH104=2),22,IF(AND(AG104=5,AH104=3),23,IF(AND(AG104=5,AH104=4),24,IF(AND(AG104=5,AH104=5),25,"")))))))))))))))))))))))))</f>
        <v/>
      </c>
      <c r="B104" s="208">
        <f>IF(A104="","",(COUNTIF($A$10:A104,A104))/100)</f>
        <v/>
      </c>
      <c r="C104" s="208">
        <f>IFERROR(A104+B104,"")</f>
        <v/>
      </c>
      <c r="D104" s="597" t="n">
        <v>95</v>
      </c>
      <c r="E104" s="581" t="n"/>
      <c r="F104" s="581" t="n"/>
      <c r="G104" s="581" t="n"/>
      <c r="H104" s="597" t="n"/>
      <c r="I104" s="597" t="n"/>
      <c r="J104" s="597">
        <f>IF(OR(H104="",I104=""),"",H104*I104)</f>
        <v/>
      </c>
      <c r="K104" s="211">
        <f>IF(J104="","",IF(AND(H104=1,I104=1),"BAJO",IF(AND(H104=1,I104=2),"BAJO",IF(AND(H104=1,I104=3),"MODERADO",IF(AND(H104=1,I104=4),"FAVORABLE",IF(AND(H104=1,I104=5),"FAVORABLE",IF(AND(H104=2,I104=1),"BAJO",IF(AND(H104=2,I104=2),"BAJO",IF(AND(H104=2,I104=3),"MODERADO",IF(AND(H104=2,I104=4),"FAVORABLE",IF(AND(H104=2,I104=5),"ALTO",IF(AND(H104=3,I104=1),"BAJO",IF(AND(H104=3,I104=2),"MODERADO",IF(AND(H104=3,I104=3),"FAVORABLE",IF(AND(H104=3,I104=4),"ALTO",IF(AND(H104=3,I104=5),"ALTO",IF(AND(H104=4,I104=1),"MODERADO",IF(AND(H104=4,I104=2),"FAVORABLE",IF(AND(H104=4,I104=3),"FAVORABLE",IF(AND(H104=4,I104=4),"ALTO",IF(AND(H104=4,I104=5),"ALTO",IF(AND(H104=5,I104=1),"FAVORABLE",IF(AND(H104=5,I104=2),"FAVORABLE",IF(AND(H104=5,I104=3),"ALTO",IF(AND(H104=5,I104=4),"ALTO",IF(AND(H104=5,I104=5),"ALTO",""))))))))))))))))))))))))))</f>
        <v/>
      </c>
      <c r="L104" s="581" t="n"/>
      <c r="M104" s="581" t="n"/>
      <c r="N104" s="597" t="n"/>
      <c r="O104" s="597" t="n"/>
      <c r="P104" s="597" t="n"/>
      <c r="Q104" s="597" t="n"/>
      <c r="R104" s="597" t="n"/>
      <c r="S104" s="597" t="n"/>
      <c r="T104" s="597">
        <f>IFERROR(SUM(O104:S104),"")</f>
        <v/>
      </c>
      <c r="U104" s="597" t="n"/>
      <c r="V104" s="581" t="n"/>
      <c r="W104" s="581" t="n"/>
      <c r="X104" s="581" t="n"/>
      <c r="Y104" s="581" t="n"/>
      <c r="Z104" s="581" t="n"/>
      <c r="AA104" s="581" t="n"/>
      <c r="AB104" s="581" t="n"/>
      <c r="AC104" s="581" t="n"/>
      <c r="AD104" s="581" t="n"/>
      <c r="AE104" s="581" t="n"/>
      <c r="AF104" s="581" t="n"/>
      <c r="AG104" s="597">
        <f>IF(J104="","",IF(OR(N104="",N104="IMPACTO"),H104,IF(T104&lt;=50,H104,IF(AND(T104&lt;=75,H104&lt;5),H104+1,IF(AND(T104&lt;=75,H104=5),H104,IF(AND(T104&lt;=100,H104&lt;4),H104+2,IF(AND(T104&lt;=100,H104=4),H104+1,IF(AND(T104&lt;=100,H104=5),H104,""))))))))</f>
        <v/>
      </c>
      <c r="AH104" s="597">
        <f>IF(J104="","",IF(OR(N104="",N104="PROBABILIDAD"),I104,IF(T104&lt;=50,I104,IF(AND(T104&lt;=75,I104&lt;5),I104+1,IF(AND(T104&lt;=75,I104=5),I104,IF(AND(T104&lt;=100,I104&lt;4),I104+2,IF(AND(T104&lt;=100,I104=4),I104+1,IF(AND(T104&lt;=100,I104=5),I104,""))))))))</f>
        <v/>
      </c>
      <c r="AI104" s="597">
        <f>IF(OR(AG104="",AH104=""),"",AG104*AH104)</f>
        <v/>
      </c>
      <c r="AJ104" s="211">
        <f>IF(AI104="","",IF(AND(AG104=1,AH104=1),"BAJO",IF(AND(AG104=1,AH104=2),"MODERADO",IF(AND(AG104=1,AH104=3),"MODERADO",IF(AND(AG104=1,AH104=4),"MODERADO",IF(AND(AG104=1,AH104=5),"MODERADO",IF(AND(AG104=2,AH104=1),"BAJO",IF(AND(AG104=2,AH104=2),"MODERADO",IF(AND(AG104=2,AH104=3),"MODERADO",IF(AND(AG104=2,AH104=4),"FAVORABLE",IF(AND(AG104=2,AH104=5),"FAVORABLE",IF(AND(AG104=3,AH104=1),"BAJO",IF(AND(AG104=3,AH104=2),"MODERADO",IF(AND(AG104=3,AH104=3),"FAVORABLE",IF(AND(AG104=3,AH104=4),"FAVORABLE",IF(AND(AG104=3,AH104=5),"FAVORABLE",IF(AND(AG104=4,AH104=1),"BAJO",IF(AND(AG104=4,AH104=2),"MODERADO",IF(AND(AG104=4,AH104=3),"FAVORABLE",IF(AND(AG104=4,AH104=4),"FAVORABLE",IF(AND(AG104=4,AH104=5),"ALTO",IF(AND(AG104=5,AH104=1),"BAJO",IF(AND(AG104=5,AH104=2),"MODERADO",IF(AND(AG104=5,AH104=3),"FAVORABLE",IF(AND(AG104=5,AH104=4),"ALTO",IF(AND(AG104=5,AH104=5),"ALTO",""))))))))))))))))))))))))))</f>
        <v/>
      </c>
      <c r="AK104" s="213" t="n"/>
      <c r="AL104" s="214" t="n"/>
      <c r="AM104" s="213" t="n"/>
      <c r="AN104" s="214" t="n"/>
      <c r="AO104" s="213" t="n"/>
      <c r="AP104" s="214" t="n"/>
      <c r="AQ104" s="214" t="n"/>
      <c r="AR104" s="214" t="n"/>
      <c r="AS104" s="213" t="n"/>
      <c r="AT104" s="214" t="n"/>
    </row>
    <row r="105">
      <c r="A105" s="208">
        <f>IF(AND(AG105=1,AH105=1),1,IF(AND(AG105=1,AH105=2),2,IF(AND(AG105=1,AH105=3),3,IF(AND(AG105=1,AH105=4),4,IF(AND(AG105=1,AH105=5),5,IF(AND(AG105=2,AH105=1),6,IF(AND(AG105=2,AH105=2),7,IF(AND(AG105=2,AH105=3),8,IF(AND(AG105=2,AH105=4),9,IF(AND(AG105=2,AH105=5),10,IF(AND(AG105=3,AH105=1),11,IF(AND(AG105=3,AH105=2),12,IF(AND(AG105=3,AH105=3),13,IF(AND(AG105=3,AH105=4),14,IF(AND(AG105=3,AH105=5),15,IF(AND(AG105=4,AH105=1),16,IF(AND(AG105=4,AH105=2),17,IF(AND(AG105=4,AH105=3),18,IF(AND(AG105=4,AH105=4),19,IF(AND(AG105=4,AH105=5),20,IF(AND(AG105=5,AH105=1),21,IF(AND(AG105=5,AH105=2),22,IF(AND(AG105=5,AH105=3),23,IF(AND(AG105=5,AH105=4),24,IF(AND(AG105=5,AH105=5),25,"")))))))))))))))))))))))))</f>
        <v/>
      </c>
      <c r="B105" s="208">
        <f>IF(A105="","",(COUNTIF($A$10:A105,A105))/100)</f>
        <v/>
      </c>
      <c r="C105" s="208">
        <f>IFERROR(A105+B105,"")</f>
        <v/>
      </c>
      <c r="D105" s="597" t="n">
        <v>96</v>
      </c>
      <c r="E105" s="581" t="n"/>
      <c r="F105" s="581" t="n"/>
      <c r="G105" s="581" t="n"/>
      <c r="H105" s="597" t="n"/>
      <c r="I105" s="597" t="n"/>
      <c r="J105" s="597">
        <f>IF(OR(H105="",I105=""),"",H105*I105)</f>
        <v/>
      </c>
      <c r="K105" s="211">
        <f>IF(J105="","",IF(AND(H105=1,I105=1),"BAJO",IF(AND(H105=1,I105=2),"BAJO",IF(AND(H105=1,I105=3),"MODERADO",IF(AND(H105=1,I105=4),"FAVORABLE",IF(AND(H105=1,I105=5),"FAVORABLE",IF(AND(H105=2,I105=1),"BAJO",IF(AND(H105=2,I105=2),"BAJO",IF(AND(H105=2,I105=3),"MODERADO",IF(AND(H105=2,I105=4),"FAVORABLE",IF(AND(H105=2,I105=5),"ALTO",IF(AND(H105=3,I105=1),"BAJO",IF(AND(H105=3,I105=2),"MODERADO",IF(AND(H105=3,I105=3),"FAVORABLE",IF(AND(H105=3,I105=4),"ALTO",IF(AND(H105=3,I105=5),"ALTO",IF(AND(H105=4,I105=1),"MODERADO",IF(AND(H105=4,I105=2),"FAVORABLE",IF(AND(H105=4,I105=3),"FAVORABLE",IF(AND(H105=4,I105=4),"ALTO",IF(AND(H105=4,I105=5),"ALTO",IF(AND(H105=5,I105=1),"FAVORABLE",IF(AND(H105=5,I105=2),"FAVORABLE",IF(AND(H105=5,I105=3),"ALTO",IF(AND(H105=5,I105=4),"ALTO",IF(AND(H105=5,I105=5),"ALTO",""))))))))))))))))))))))))))</f>
        <v/>
      </c>
      <c r="L105" s="581" t="n"/>
      <c r="M105" s="581" t="n"/>
      <c r="N105" s="597" t="n"/>
      <c r="O105" s="597" t="n"/>
      <c r="P105" s="597" t="n"/>
      <c r="Q105" s="597" t="n"/>
      <c r="R105" s="597" t="n"/>
      <c r="S105" s="597" t="n"/>
      <c r="T105" s="597">
        <f>IFERROR(SUM(O105:S105),"")</f>
        <v/>
      </c>
      <c r="U105" s="597" t="n"/>
      <c r="V105" s="581" t="n"/>
      <c r="W105" s="581" t="n"/>
      <c r="X105" s="581" t="n"/>
      <c r="Y105" s="581" t="n"/>
      <c r="Z105" s="581" t="n"/>
      <c r="AA105" s="581" t="n"/>
      <c r="AB105" s="581" t="n"/>
      <c r="AC105" s="581" t="n"/>
      <c r="AD105" s="581" t="n"/>
      <c r="AE105" s="581" t="n"/>
      <c r="AF105" s="581" t="n"/>
      <c r="AG105" s="597">
        <f>IF(J105="","",IF(OR(N105="",N105="IMPACTO"),H105,IF(T105&lt;=50,H105,IF(AND(T105&lt;=75,H105&lt;5),H105+1,IF(AND(T105&lt;=75,H105=5),H105,IF(AND(T105&lt;=100,H105&lt;4),H105+2,IF(AND(T105&lt;=100,H105=4),H105+1,IF(AND(T105&lt;=100,H105=5),H105,""))))))))</f>
        <v/>
      </c>
      <c r="AH105" s="597">
        <f>IF(J105="","",IF(OR(N105="",N105="PROBABILIDAD"),I105,IF(T105&lt;=50,I105,IF(AND(T105&lt;=75,I105&lt;5),I105+1,IF(AND(T105&lt;=75,I105=5),I105,IF(AND(T105&lt;=100,I105&lt;4),I105+2,IF(AND(T105&lt;=100,I105=4),I105+1,IF(AND(T105&lt;=100,I105=5),I105,""))))))))</f>
        <v/>
      </c>
      <c r="AI105" s="597">
        <f>IF(OR(AG105="",AH105=""),"",AG105*AH105)</f>
        <v/>
      </c>
      <c r="AJ105" s="211">
        <f>IF(AI105="","",IF(AND(AG105=1,AH105=1),"BAJO",IF(AND(AG105=1,AH105=2),"MODERADO",IF(AND(AG105=1,AH105=3),"MODERADO",IF(AND(AG105=1,AH105=4),"MODERADO",IF(AND(AG105=1,AH105=5),"MODERADO",IF(AND(AG105=2,AH105=1),"BAJO",IF(AND(AG105=2,AH105=2),"MODERADO",IF(AND(AG105=2,AH105=3),"MODERADO",IF(AND(AG105=2,AH105=4),"FAVORABLE",IF(AND(AG105=2,AH105=5),"FAVORABLE",IF(AND(AG105=3,AH105=1),"BAJO",IF(AND(AG105=3,AH105=2),"MODERADO",IF(AND(AG105=3,AH105=3),"FAVORABLE",IF(AND(AG105=3,AH105=4),"FAVORABLE",IF(AND(AG105=3,AH105=5),"FAVORABLE",IF(AND(AG105=4,AH105=1),"BAJO",IF(AND(AG105=4,AH105=2),"MODERADO",IF(AND(AG105=4,AH105=3),"FAVORABLE",IF(AND(AG105=4,AH105=4),"FAVORABLE",IF(AND(AG105=4,AH105=5),"ALTO",IF(AND(AG105=5,AH105=1),"BAJO",IF(AND(AG105=5,AH105=2),"MODERADO",IF(AND(AG105=5,AH105=3),"FAVORABLE",IF(AND(AG105=5,AH105=4),"ALTO",IF(AND(AG105=5,AH105=5),"ALTO",""))))))))))))))))))))))))))</f>
        <v/>
      </c>
      <c r="AK105" s="213" t="n"/>
      <c r="AL105" s="214" t="n"/>
      <c r="AM105" s="213" t="n"/>
      <c r="AN105" s="214" t="n"/>
      <c r="AO105" s="213" t="n"/>
      <c r="AP105" s="214" t="n"/>
      <c r="AQ105" s="214" t="n"/>
      <c r="AR105" s="214" t="n"/>
      <c r="AS105" s="213" t="n"/>
      <c r="AT105" s="214" t="n"/>
    </row>
    <row r="106">
      <c r="A106" s="208">
        <f>IF(AND(AG106=1,AH106=1),1,IF(AND(AG106=1,AH106=2),2,IF(AND(AG106=1,AH106=3),3,IF(AND(AG106=1,AH106=4),4,IF(AND(AG106=1,AH106=5),5,IF(AND(AG106=2,AH106=1),6,IF(AND(AG106=2,AH106=2),7,IF(AND(AG106=2,AH106=3),8,IF(AND(AG106=2,AH106=4),9,IF(AND(AG106=2,AH106=5),10,IF(AND(AG106=3,AH106=1),11,IF(AND(AG106=3,AH106=2),12,IF(AND(AG106=3,AH106=3),13,IF(AND(AG106=3,AH106=4),14,IF(AND(AG106=3,AH106=5),15,IF(AND(AG106=4,AH106=1),16,IF(AND(AG106=4,AH106=2),17,IF(AND(AG106=4,AH106=3),18,IF(AND(AG106=4,AH106=4),19,IF(AND(AG106=4,AH106=5),20,IF(AND(AG106=5,AH106=1),21,IF(AND(AG106=5,AH106=2),22,IF(AND(AG106=5,AH106=3),23,IF(AND(AG106=5,AH106=4),24,IF(AND(AG106=5,AH106=5),25,"")))))))))))))))))))))))))</f>
        <v/>
      </c>
      <c r="B106" s="208">
        <f>IF(A106="","",(COUNTIF($A$10:A106,A106))/100)</f>
        <v/>
      </c>
      <c r="C106" s="208">
        <f>IFERROR(A106+B106,"")</f>
        <v/>
      </c>
      <c r="D106" s="597" t="n">
        <v>97</v>
      </c>
      <c r="E106" s="581" t="n"/>
      <c r="F106" s="581" t="n"/>
      <c r="G106" s="581" t="n"/>
      <c r="H106" s="597" t="n"/>
      <c r="I106" s="597" t="n"/>
      <c r="J106" s="597">
        <f>IF(OR(H106="",I106=""),"",H106*I106)</f>
        <v/>
      </c>
      <c r="K106" s="211">
        <f>IF(J106="","",IF(AND(H106=1,I106=1),"BAJO",IF(AND(H106=1,I106=2),"BAJO",IF(AND(H106=1,I106=3),"MODERADO",IF(AND(H106=1,I106=4),"FAVORABLE",IF(AND(H106=1,I106=5),"FAVORABLE",IF(AND(H106=2,I106=1),"BAJO",IF(AND(H106=2,I106=2),"BAJO",IF(AND(H106=2,I106=3),"MODERADO",IF(AND(H106=2,I106=4),"FAVORABLE",IF(AND(H106=2,I106=5),"ALTO",IF(AND(H106=3,I106=1),"BAJO",IF(AND(H106=3,I106=2),"MODERADO",IF(AND(H106=3,I106=3),"FAVORABLE",IF(AND(H106=3,I106=4),"ALTO",IF(AND(H106=3,I106=5),"ALTO",IF(AND(H106=4,I106=1),"MODERADO",IF(AND(H106=4,I106=2),"FAVORABLE",IF(AND(H106=4,I106=3),"FAVORABLE",IF(AND(H106=4,I106=4),"ALTO",IF(AND(H106=4,I106=5),"ALTO",IF(AND(H106=5,I106=1),"FAVORABLE",IF(AND(H106=5,I106=2),"FAVORABLE",IF(AND(H106=5,I106=3),"ALTO",IF(AND(H106=5,I106=4),"ALTO",IF(AND(H106=5,I106=5),"ALTO",""))))))))))))))))))))))))))</f>
        <v/>
      </c>
      <c r="L106" s="581" t="n"/>
      <c r="M106" s="581" t="n"/>
      <c r="N106" s="597" t="n"/>
      <c r="O106" s="597" t="n"/>
      <c r="P106" s="597" t="n"/>
      <c r="Q106" s="597" t="n"/>
      <c r="R106" s="597" t="n"/>
      <c r="S106" s="597" t="n"/>
      <c r="T106" s="597">
        <f>IFERROR(SUM(O106:S106),"")</f>
        <v/>
      </c>
      <c r="U106" s="597" t="n"/>
      <c r="V106" s="581" t="n"/>
      <c r="W106" s="581" t="n"/>
      <c r="X106" s="581" t="n"/>
      <c r="Y106" s="581" t="n"/>
      <c r="Z106" s="581" t="n"/>
      <c r="AA106" s="581" t="n"/>
      <c r="AB106" s="581" t="n"/>
      <c r="AC106" s="581" t="n"/>
      <c r="AD106" s="581" t="n"/>
      <c r="AE106" s="581" t="n"/>
      <c r="AF106" s="581" t="n"/>
      <c r="AG106" s="597">
        <f>IF(J106="","",IF(OR(N106="",N106="IMPACTO"),H106,IF(T106&lt;=50,H106,IF(AND(T106&lt;=75,H106&lt;5),H106+1,IF(AND(T106&lt;=75,H106=5),H106,IF(AND(T106&lt;=100,H106&lt;4),H106+2,IF(AND(T106&lt;=100,H106=4),H106+1,IF(AND(T106&lt;=100,H106=5),H106,""))))))))</f>
        <v/>
      </c>
      <c r="AH106" s="597">
        <f>IF(J106="","",IF(OR(N106="",N106="PROBABILIDAD"),I106,IF(T106&lt;=50,I106,IF(AND(T106&lt;=75,I106&lt;5),I106+1,IF(AND(T106&lt;=75,I106=5),I106,IF(AND(T106&lt;=100,I106&lt;4),I106+2,IF(AND(T106&lt;=100,I106=4),I106+1,IF(AND(T106&lt;=100,I106=5),I106,""))))))))</f>
        <v/>
      </c>
      <c r="AI106" s="597">
        <f>IF(OR(AG106="",AH106=""),"",AG106*AH106)</f>
        <v/>
      </c>
      <c r="AJ106" s="211">
        <f>IF(AI106="","",IF(AND(AG106=1,AH106=1),"BAJO",IF(AND(AG106=1,AH106=2),"MODERADO",IF(AND(AG106=1,AH106=3),"MODERADO",IF(AND(AG106=1,AH106=4),"MODERADO",IF(AND(AG106=1,AH106=5),"MODERADO",IF(AND(AG106=2,AH106=1),"BAJO",IF(AND(AG106=2,AH106=2),"MODERADO",IF(AND(AG106=2,AH106=3),"MODERADO",IF(AND(AG106=2,AH106=4),"FAVORABLE",IF(AND(AG106=2,AH106=5),"FAVORABLE",IF(AND(AG106=3,AH106=1),"BAJO",IF(AND(AG106=3,AH106=2),"MODERADO",IF(AND(AG106=3,AH106=3),"FAVORABLE",IF(AND(AG106=3,AH106=4),"FAVORABLE",IF(AND(AG106=3,AH106=5),"FAVORABLE",IF(AND(AG106=4,AH106=1),"BAJO",IF(AND(AG106=4,AH106=2),"MODERADO",IF(AND(AG106=4,AH106=3),"FAVORABLE",IF(AND(AG106=4,AH106=4),"FAVORABLE",IF(AND(AG106=4,AH106=5),"ALTO",IF(AND(AG106=5,AH106=1),"BAJO",IF(AND(AG106=5,AH106=2),"MODERADO",IF(AND(AG106=5,AH106=3),"FAVORABLE",IF(AND(AG106=5,AH106=4),"ALTO",IF(AND(AG106=5,AH106=5),"ALTO",""))))))))))))))))))))))))))</f>
        <v/>
      </c>
      <c r="AK106" s="213" t="n"/>
      <c r="AL106" s="214" t="n"/>
      <c r="AM106" s="213" t="n"/>
      <c r="AN106" s="214" t="n"/>
      <c r="AO106" s="213" t="n"/>
      <c r="AP106" s="214" t="n"/>
      <c r="AQ106" s="214" t="n"/>
      <c r="AR106" s="214" t="n"/>
      <c r="AS106" s="213" t="n"/>
      <c r="AT106" s="214" t="n"/>
    </row>
    <row r="107">
      <c r="A107" s="208">
        <f>IF(AND(AG107=1,AH107=1),1,IF(AND(AG107=1,AH107=2),2,IF(AND(AG107=1,AH107=3),3,IF(AND(AG107=1,AH107=4),4,IF(AND(AG107=1,AH107=5),5,IF(AND(AG107=2,AH107=1),6,IF(AND(AG107=2,AH107=2),7,IF(AND(AG107=2,AH107=3),8,IF(AND(AG107=2,AH107=4),9,IF(AND(AG107=2,AH107=5),10,IF(AND(AG107=3,AH107=1),11,IF(AND(AG107=3,AH107=2),12,IF(AND(AG107=3,AH107=3),13,IF(AND(AG107=3,AH107=4),14,IF(AND(AG107=3,AH107=5),15,IF(AND(AG107=4,AH107=1),16,IF(AND(AG107=4,AH107=2),17,IF(AND(AG107=4,AH107=3),18,IF(AND(AG107=4,AH107=4),19,IF(AND(AG107=4,AH107=5),20,IF(AND(AG107=5,AH107=1),21,IF(AND(AG107=5,AH107=2),22,IF(AND(AG107=5,AH107=3),23,IF(AND(AG107=5,AH107=4),24,IF(AND(AG107=5,AH107=5),25,"")))))))))))))))))))))))))</f>
        <v/>
      </c>
      <c r="B107" s="208">
        <f>IF(A107="","",(COUNTIF($A$10:A107,A107))/100)</f>
        <v/>
      </c>
      <c r="C107" s="208">
        <f>IFERROR(A107+B107,"")</f>
        <v/>
      </c>
      <c r="D107" s="597" t="n">
        <v>98</v>
      </c>
      <c r="E107" s="581" t="n"/>
      <c r="F107" s="581" t="n"/>
      <c r="G107" s="581" t="n"/>
      <c r="H107" s="597" t="n"/>
      <c r="I107" s="597" t="n"/>
      <c r="J107" s="597">
        <f>IF(OR(H107="",I107=""),"",H107*I107)</f>
        <v/>
      </c>
      <c r="K107" s="211">
        <f>IF(J107="","",IF(AND(H107=1,I107=1),"BAJO",IF(AND(H107=1,I107=2),"BAJO",IF(AND(H107=1,I107=3),"MODERADO",IF(AND(H107=1,I107=4),"FAVORABLE",IF(AND(H107=1,I107=5),"FAVORABLE",IF(AND(H107=2,I107=1),"BAJO",IF(AND(H107=2,I107=2),"BAJO",IF(AND(H107=2,I107=3),"MODERADO",IF(AND(H107=2,I107=4),"FAVORABLE",IF(AND(H107=2,I107=5),"ALTO",IF(AND(H107=3,I107=1),"BAJO",IF(AND(H107=3,I107=2),"MODERADO",IF(AND(H107=3,I107=3),"FAVORABLE",IF(AND(H107=3,I107=4),"ALTO",IF(AND(H107=3,I107=5),"ALTO",IF(AND(H107=4,I107=1),"MODERADO",IF(AND(H107=4,I107=2),"FAVORABLE",IF(AND(H107=4,I107=3),"FAVORABLE",IF(AND(H107=4,I107=4),"ALTO",IF(AND(H107=4,I107=5),"ALTO",IF(AND(H107=5,I107=1),"FAVORABLE",IF(AND(H107=5,I107=2),"FAVORABLE",IF(AND(H107=5,I107=3),"ALTO",IF(AND(H107=5,I107=4),"ALTO",IF(AND(H107=5,I107=5),"ALTO",""))))))))))))))))))))))))))</f>
        <v/>
      </c>
      <c r="L107" s="581" t="n"/>
      <c r="M107" s="581" t="n"/>
      <c r="N107" s="597" t="n"/>
      <c r="O107" s="597" t="n"/>
      <c r="P107" s="597" t="n"/>
      <c r="Q107" s="597" t="n"/>
      <c r="R107" s="597" t="n"/>
      <c r="S107" s="597" t="n"/>
      <c r="T107" s="597">
        <f>IFERROR(SUM(O107:S107),"")</f>
        <v/>
      </c>
      <c r="U107" s="597" t="n"/>
      <c r="V107" s="581" t="n"/>
      <c r="W107" s="581" t="n"/>
      <c r="X107" s="581" t="n"/>
      <c r="Y107" s="581" t="n"/>
      <c r="Z107" s="581" t="n"/>
      <c r="AA107" s="581" t="n"/>
      <c r="AB107" s="581" t="n"/>
      <c r="AC107" s="581" t="n"/>
      <c r="AD107" s="581" t="n"/>
      <c r="AE107" s="581" t="n"/>
      <c r="AF107" s="581" t="n"/>
      <c r="AG107" s="597">
        <f>IF(J107="","",IF(OR(N107="",N107="IMPACTO"),H107,IF(T107&lt;=50,H107,IF(AND(T107&lt;=75,H107&lt;5),H107+1,IF(AND(T107&lt;=75,H107=5),H107,IF(AND(T107&lt;=100,H107&lt;4),H107+2,IF(AND(T107&lt;=100,H107=4),H107+1,IF(AND(T107&lt;=100,H107=5),H107,""))))))))</f>
        <v/>
      </c>
      <c r="AH107" s="597">
        <f>IF(J107="","",IF(OR(N107="",N107="PROBABILIDAD"),I107,IF(T107&lt;=50,I107,IF(AND(T107&lt;=75,I107&lt;5),I107+1,IF(AND(T107&lt;=75,I107=5),I107,IF(AND(T107&lt;=100,I107&lt;4),I107+2,IF(AND(T107&lt;=100,I107=4),I107+1,IF(AND(T107&lt;=100,I107=5),I107,""))))))))</f>
        <v/>
      </c>
      <c r="AI107" s="597">
        <f>IF(OR(AG107="",AH107=""),"",AG107*AH107)</f>
        <v/>
      </c>
      <c r="AJ107" s="211">
        <f>IF(AI107="","",IF(AND(AG107=1,AH107=1),"BAJO",IF(AND(AG107=1,AH107=2),"MODERADO",IF(AND(AG107=1,AH107=3),"MODERADO",IF(AND(AG107=1,AH107=4),"MODERADO",IF(AND(AG107=1,AH107=5),"MODERADO",IF(AND(AG107=2,AH107=1),"BAJO",IF(AND(AG107=2,AH107=2),"MODERADO",IF(AND(AG107=2,AH107=3),"MODERADO",IF(AND(AG107=2,AH107=4),"FAVORABLE",IF(AND(AG107=2,AH107=5),"FAVORABLE",IF(AND(AG107=3,AH107=1),"BAJO",IF(AND(AG107=3,AH107=2),"MODERADO",IF(AND(AG107=3,AH107=3),"FAVORABLE",IF(AND(AG107=3,AH107=4),"FAVORABLE",IF(AND(AG107=3,AH107=5),"FAVORABLE",IF(AND(AG107=4,AH107=1),"BAJO",IF(AND(AG107=4,AH107=2),"MODERADO",IF(AND(AG107=4,AH107=3),"FAVORABLE",IF(AND(AG107=4,AH107=4),"FAVORABLE",IF(AND(AG107=4,AH107=5),"ALTO",IF(AND(AG107=5,AH107=1),"BAJO",IF(AND(AG107=5,AH107=2),"MODERADO",IF(AND(AG107=5,AH107=3),"FAVORABLE",IF(AND(AG107=5,AH107=4),"ALTO",IF(AND(AG107=5,AH107=5),"ALTO",""))))))))))))))))))))))))))</f>
        <v/>
      </c>
      <c r="AK107" s="213" t="n"/>
      <c r="AL107" s="214" t="n"/>
      <c r="AM107" s="213" t="n"/>
      <c r="AN107" s="214" t="n"/>
      <c r="AO107" s="213" t="n"/>
      <c r="AP107" s="214" t="n"/>
      <c r="AQ107" s="214" t="n"/>
      <c r="AR107" s="214" t="n"/>
      <c r="AS107" s="213" t="n"/>
      <c r="AT107" s="214" t="n"/>
    </row>
    <row r="108">
      <c r="A108" s="208">
        <f>IF(AND(AG108=1,AH108=1),1,IF(AND(AG108=1,AH108=2),2,IF(AND(AG108=1,AH108=3),3,IF(AND(AG108=1,AH108=4),4,IF(AND(AG108=1,AH108=5),5,IF(AND(AG108=2,AH108=1),6,IF(AND(AG108=2,AH108=2),7,IF(AND(AG108=2,AH108=3),8,IF(AND(AG108=2,AH108=4),9,IF(AND(AG108=2,AH108=5),10,IF(AND(AG108=3,AH108=1),11,IF(AND(AG108=3,AH108=2),12,IF(AND(AG108=3,AH108=3),13,IF(AND(AG108=3,AH108=4),14,IF(AND(AG108=3,AH108=5),15,IF(AND(AG108=4,AH108=1),16,IF(AND(AG108=4,AH108=2),17,IF(AND(AG108=4,AH108=3),18,IF(AND(AG108=4,AH108=4),19,IF(AND(AG108=4,AH108=5),20,IF(AND(AG108=5,AH108=1),21,IF(AND(AG108=5,AH108=2),22,IF(AND(AG108=5,AH108=3),23,IF(AND(AG108=5,AH108=4),24,IF(AND(AG108=5,AH108=5),25,"")))))))))))))))))))))))))</f>
        <v/>
      </c>
      <c r="B108" s="208">
        <f>IF(A108="","",(COUNTIF($A$10:A108,A108))/100)</f>
        <v/>
      </c>
      <c r="C108" s="208">
        <f>IFERROR(A108+B108,"")</f>
        <v/>
      </c>
      <c r="D108" s="597" t="n">
        <v>99</v>
      </c>
      <c r="E108" s="581" t="n"/>
      <c r="F108" s="581" t="n"/>
      <c r="G108" s="581" t="n"/>
      <c r="H108" s="597" t="n"/>
      <c r="I108" s="597" t="n"/>
      <c r="J108" s="597">
        <f>IF(OR(H108="",I108=""),"",H108*I108)</f>
        <v/>
      </c>
      <c r="K108" s="211">
        <f>IF(J108="","",IF(AND(H108=1,I108=1),"BAJO",IF(AND(H108=1,I108=2),"BAJO",IF(AND(H108=1,I108=3),"MODERADO",IF(AND(H108=1,I108=4),"FAVORABLE",IF(AND(H108=1,I108=5),"FAVORABLE",IF(AND(H108=2,I108=1),"BAJO",IF(AND(H108=2,I108=2),"BAJO",IF(AND(H108=2,I108=3),"MODERADO",IF(AND(H108=2,I108=4),"FAVORABLE",IF(AND(H108=2,I108=5),"ALTO",IF(AND(H108=3,I108=1),"BAJO",IF(AND(H108=3,I108=2),"MODERADO",IF(AND(H108=3,I108=3),"FAVORABLE",IF(AND(H108=3,I108=4),"ALTO",IF(AND(H108=3,I108=5),"ALTO",IF(AND(H108=4,I108=1),"MODERADO",IF(AND(H108=4,I108=2),"FAVORABLE",IF(AND(H108=4,I108=3),"FAVORABLE",IF(AND(H108=4,I108=4),"ALTO",IF(AND(H108=4,I108=5),"ALTO",IF(AND(H108=5,I108=1),"FAVORABLE",IF(AND(H108=5,I108=2),"FAVORABLE",IF(AND(H108=5,I108=3),"ALTO",IF(AND(H108=5,I108=4),"ALTO",IF(AND(H108=5,I108=5),"ALTO",""))))))))))))))))))))))))))</f>
        <v/>
      </c>
      <c r="L108" s="581" t="n"/>
      <c r="M108" s="581" t="n"/>
      <c r="N108" s="597" t="n"/>
      <c r="O108" s="597" t="n"/>
      <c r="P108" s="597" t="n"/>
      <c r="Q108" s="597" t="n"/>
      <c r="R108" s="597" t="n"/>
      <c r="S108" s="597" t="n"/>
      <c r="T108" s="597">
        <f>IFERROR(SUM(O108:S108),"")</f>
        <v/>
      </c>
      <c r="U108" s="597" t="n"/>
      <c r="V108" s="581" t="n"/>
      <c r="W108" s="581" t="n"/>
      <c r="X108" s="581" t="n"/>
      <c r="Y108" s="581" t="n"/>
      <c r="Z108" s="581" t="n"/>
      <c r="AA108" s="581" t="n"/>
      <c r="AB108" s="581" t="n"/>
      <c r="AC108" s="581" t="n"/>
      <c r="AD108" s="581" t="n"/>
      <c r="AE108" s="581" t="n"/>
      <c r="AF108" s="581" t="n"/>
      <c r="AG108" s="597">
        <f>IF(J108="","",IF(OR(N108="",N108="IMPACTO"),H108,IF(T108&lt;=50,H108,IF(AND(T108&lt;=75,H108&lt;5),H108+1,IF(AND(T108&lt;=75,H108=5),H108,IF(AND(T108&lt;=100,H108&lt;4),H108+2,IF(AND(T108&lt;=100,H108=4),H108+1,IF(AND(T108&lt;=100,H108=5),H108,""))))))))</f>
        <v/>
      </c>
      <c r="AH108" s="597">
        <f>IF(J108="","",IF(OR(N108="",N108="PROBABILIDAD"),I108,IF(T108&lt;=50,I108,IF(AND(T108&lt;=75,I108&lt;5),I108+1,IF(AND(T108&lt;=75,I108=5),I108,IF(AND(T108&lt;=100,I108&lt;4),I108+2,IF(AND(T108&lt;=100,I108=4),I108+1,IF(AND(T108&lt;=100,I108=5),I108,""))))))))</f>
        <v/>
      </c>
      <c r="AI108" s="597">
        <f>IF(OR(AG108="",AH108=""),"",AG108*AH108)</f>
        <v/>
      </c>
      <c r="AJ108" s="211">
        <f>IF(AI108="","",IF(AND(AG108=1,AH108=1),"BAJO",IF(AND(AG108=1,AH108=2),"MODERADO",IF(AND(AG108=1,AH108=3),"MODERADO",IF(AND(AG108=1,AH108=4),"MODERADO",IF(AND(AG108=1,AH108=5),"MODERADO",IF(AND(AG108=2,AH108=1),"BAJO",IF(AND(AG108=2,AH108=2),"MODERADO",IF(AND(AG108=2,AH108=3),"MODERADO",IF(AND(AG108=2,AH108=4),"FAVORABLE",IF(AND(AG108=2,AH108=5),"FAVORABLE",IF(AND(AG108=3,AH108=1),"BAJO",IF(AND(AG108=3,AH108=2),"MODERADO",IF(AND(AG108=3,AH108=3),"FAVORABLE",IF(AND(AG108=3,AH108=4),"FAVORABLE",IF(AND(AG108=3,AH108=5),"FAVORABLE",IF(AND(AG108=4,AH108=1),"BAJO",IF(AND(AG108=4,AH108=2),"MODERADO",IF(AND(AG108=4,AH108=3),"FAVORABLE",IF(AND(AG108=4,AH108=4),"FAVORABLE",IF(AND(AG108=4,AH108=5),"ALTO",IF(AND(AG108=5,AH108=1),"BAJO",IF(AND(AG108=5,AH108=2),"MODERADO",IF(AND(AG108=5,AH108=3),"FAVORABLE",IF(AND(AG108=5,AH108=4),"ALTO",IF(AND(AG108=5,AH108=5),"ALTO",""))))))))))))))))))))))))))</f>
        <v/>
      </c>
      <c r="AK108" s="213" t="n"/>
      <c r="AL108" s="214" t="n"/>
      <c r="AM108" s="213" t="n"/>
      <c r="AN108" s="214" t="n"/>
      <c r="AO108" s="213" t="n"/>
      <c r="AP108" s="214" t="n"/>
      <c r="AQ108" s="214" t="n"/>
      <c r="AR108" s="214" t="n"/>
      <c r="AS108" s="213" t="n"/>
      <c r="AT108" s="214" t="n"/>
    </row>
    <row r="109">
      <c r="A109" s="208">
        <f>IF(AND(AG109=1,AH109=1),1,IF(AND(AG109=1,AH109=2),2,IF(AND(AG109=1,AH109=3),3,IF(AND(AG109=1,AH109=4),4,IF(AND(AG109=1,AH109=5),5,IF(AND(AG109=2,AH109=1),6,IF(AND(AG109=2,AH109=2),7,IF(AND(AG109=2,AH109=3),8,IF(AND(AG109=2,AH109=4),9,IF(AND(AG109=2,AH109=5),10,IF(AND(AG109=3,AH109=1),11,IF(AND(AG109=3,AH109=2),12,IF(AND(AG109=3,AH109=3),13,IF(AND(AG109=3,AH109=4),14,IF(AND(AG109=3,AH109=5),15,IF(AND(AG109=4,AH109=1),16,IF(AND(AG109=4,AH109=2),17,IF(AND(AG109=4,AH109=3),18,IF(AND(AG109=4,AH109=4),19,IF(AND(AG109=4,AH109=5),20,IF(AND(AG109=5,AH109=1),21,IF(AND(AG109=5,AH109=2),22,IF(AND(AG109=5,AH109=3),23,IF(AND(AG109=5,AH109=4),24,IF(AND(AG109=5,AH109=5),25,"")))))))))))))))))))))))))</f>
        <v/>
      </c>
      <c r="B109" s="208">
        <f>IF(A109="","",(COUNTIF($A$10:A109,A109))/100)</f>
        <v/>
      </c>
      <c r="C109" s="208">
        <f>IFERROR(A109+B109,"")</f>
        <v/>
      </c>
      <c r="D109" s="597" t="n">
        <v>100</v>
      </c>
      <c r="E109" s="581" t="n"/>
      <c r="F109" s="581" t="n"/>
      <c r="G109" s="581" t="n"/>
      <c r="H109" s="597" t="n"/>
      <c r="I109" s="597" t="n"/>
      <c r="J109" s="597">
        <f>IF(OR(H109="",I109=""),"",H109*I109)</f>
        <v/>
      </c>
      <c r="K109" s="211">
        <f>IF(J109="","",IF(AND(H109=1,I109=1),"BAJO",IF(AND(H109=1,I109=2),"BAJO",IF(AND(H109=1,I109=3),"MODERADO",IF(AND(H109=1,I109=4),"FAVORABLE",IF(AND(H109=1,I109=5),"FAVORABLE",IF(AND(H109=2,I109=1),"BAJO",IF(AND(H109=2,I109=2),"BAJO",IF(AND(H109=2,I109=3),"MODERADO",IF(AND(H109=2,I109=4),"FAVORABLE",IF(AND(H109=2,I109=5),"ALTO",IF(AND(H109=3,I109=1),"BAJO",IF(AND(H109=3,I109=2),"MODERADO",IF(AND(H109=3,I109=3),"FAVORABLE",IF(AND(H109=3,I109=4),"ALTO",IF(AND(H109=3,I109=5),"ALTO",IF(AND(H109=4,I109=1),"MODERADO",IF(AND(H109=4,I109=2),"FAVORABLE",IF(AND(H109=4,I109=3),"FAVORABLE",IF(AND(H109=4,I109=4),"ALTO",IF(AND(H109=4,I109=5),"ALTO",IF(AND(H109=5,I109=1),"FAVORABLE",IF(AND(H109=5,I109=2),"FAVORABLE",IF(AND(H109=5,I109=3),"ALTO",IF(AND(H109=5,I109=4),"ALTO",IF(AND(H109=5,I109=5),"ALTO",""))))))))))))))))))))))))))</f>
        <v/>
      </c>
      <c r="L109" s="581" t="n"/>
      <c r="M109" s="581" t="n"/>
      <c r="N109" s="597" t="n"/>
      <c r="O109" s="597" t="n"/>
      <c r="P109" s="597" t="n"/>
      <c r="Q109" s="597" t="n"/>
      <c r="R109" s="597" t="n"/>
      <c r="S109" s="597" t="n"/>
      <c r="T109" s="597">
        <f>IFERROR(SUM(O109:S109),"")</f>
        <v/>
      </c>
      <c r="U109" s="597" t="n"/>
      <c r="V109" s="581" t="n"/>
      <c r="W109" s="581" t="n"/>
      <c r="X109" s="581" t="n"/>
      <c r="Y109" s="581" t="n"/>
      <c r="Z109" s="581" t="n"/>
      <c r="AA109" s="581" t="n"/>
      <c r="AB109" s="581" t="n"/>
      <c r="AC109" s="581" t="n"/>
      <c r="AD109" s="581" t="n"/>
      <c r="AE109" s="581" t="n"/>
      <c r="AF109" s="581" t="n"/>
      <c r="AG109" s="597">
        <f>IF(J109="","",IF(OR(N109="",N109="IMPACTO"),H109,IF(T109&lt;=50,H109,IF(AND(T109&lt;=75,H109&lt;5),H109+1,IF(AND(T109&lt;=75,H109=5),H109,IF(AND(T109&lt;=100,H109&lt;4),H109+2,IF(AND(T109&lt;=100,H109=4),H109+1,IF(AND(T109&lt;=100,H109=5),H109,""))))))))</f>
        <v/>
      </c>
      <c r="AH109" s="597">
        <f>IF(J109="","",IF(OR(N109="",N109="PROBABILIDAD"),I109,IF(T109&lt;=50,I109,IF(AND(T109&lt;=75,I109&lt;5),I109+1,IF(AND(T109&lt;=75,I109=5),I109,IF(AND(T109&lt;=100,I109&lt;4),I109+2,IF(AND(T109&lt;=100,I109=4),I109+1,IF(AND(T109&lt;=100,I109=5),I109,""))))))))</f>
        <v/>
      </c>
      <c r="AI109" s="597">
        <f>IF(OR(AG109="",AH109=""),"",AG109*AH109)</f>
        <v/>
      </c>
      <c r="AJ109" s="211">
        <f>IF(AI109="","",IF(AND(AG109=1,AH109=1),"BAJO",IF(AND(AG109=1,AH109=2),"MODERADO",IF(AND(AG109=1,AH109=3),"MODERADO",IF(AND(AG109=1,AH109=4),"MODERADO",IF(AND(AG109=1,AH109=5),"MODERADO",IF(AND(AG109=2,AH109=1),"BAJO",IF(AND(AG109=2,AH109=2),"MODERADO",IF(AND(AG109=2,AH109=3),"MODERADO",IF(AND(AG109=2,AH109=4),"FAVORABLE",IF(AND(AG109=2,AH109=5),"FAVORABLE",IF(AND(AG109=3,AH109=1),"BAJO",IF(AND(AG109=3,AH109=2),"MODERADO",IF(AND(AG109=3,AH109=3),"FAVORABLE",IF(AND(AG109=3,AH109=4),"FAVORABLE",IF(AND(AG109=3,AH109=5),"FAVORABLE",IF(AND(AG109=4,AH109=1),"BAJO",IF(AND(AG109=4,AH109=2),"MODERADO",IF(AND(AG109=4,AH109=3),"FAVORABLE",IF(AND(AG109=4,AH109=4),"FAVORABLE",IF(AND(AG109=4,AH109=5),"ALTO",IF(AND(AG109=5,AH109=1),"BAJO",IF(AND(AG109=5,AH109=2),"MODERADO",IF(AND(AG109=5,AH109=3),"FAVORABLE",IF(AND(AG109=5,AH109=4),"ALTO",IF(AND(AG109=5,AH109=5),"ALTO",""))))))))))))))))))))))))))</f>
        <v/>
      </c>
      <c r="AK109" s="213" t="n"/>
      <c r="AL109" s="214" t="n"/>
      <c r="AM109" s="213" t="n"/>
      <c r="AN109" s="214" t="n"/>
      <c r="AO109" s="213" t="n"/>
      <c r="AP109" s="214" t="n"/>
      <c r="AQ109" s="214" t="n"/>
      <c r="AR109" s="214" t="n"/>
      <c r="AS109" s="213" t="n"/>
      <c r="AT109" s="214" t="n"/>
    </row>
    <row r="110" ht="10.5" customHeight="1">
      <c r="D110" s="34" t="n"/>
      <c r="E110" s="202" t="n"/>
      <c r="F110" s="202" t="n"/>
      <c r="G110" s="32" t="n"/>
      <c r="H110" s="32" t="n"/>
      <c r="I110" s="32" t="n"/>
      <c r="J110" s="32" t="n"/>
      <c r="K110" s="32" t="n"/>
      <c r="L110" s="202" t="n"/>
      <c r="M110" s="202" t="n"/>
      <c r="N110" s="117" t="n"/>
      <c r="O110" s="117" t="n"/>
      <c r="P110" s="117" t="n"/>
      <c r="Q110" s="34" t="n"/>
      <c r="R110" s="239" t="n"/>
      <c r="S110" s="239" t="n"/>
      <c r="T110" s="239" t="n"/>
      <c r="U110" s="239" t="n"/>
      <c r="V110" s="240" t="n"/>
      <c r="W110" s="240" t="n"/>
      <c r="X110" s="240" t="n"/>
      <c r="Y110" s="240" t="n"/>
      <c r="Z110" s="240" t="n"/>
      <c r="AA110" s="240" t="n"/>
      <c r="AB110" s="240" t="n"/>
      <c r="AC110" s="240" t="n"/>
      <c r="AD110" s="240" t="n"/>
      <c r="AE110" s="240" t="n"/>
      <c r="AF110" s="240" t="n"/>
      <c r="AG110" s="240" t="n"/>
      <c r="AH110" s="240" t="n"/>
      <c r="AI110" s="240" t="n"/>
      <c r="AJ110" s="240" t="n"/>
      <c r="AK110" s="239" t="n"/>
      <c r="AL110" s="241" t="n"/>
      <c r="AM110" s="239" t="n"/>
      <c r="AN110" s="241" t="n"/>
      <c r="AO110" s="239" t="n"/>
      <c r="AP110" s="241" t="n"/>
      <c r="AQ110" s="241" t="n"/>
      <c r="AR110" s="241" t="n"/>
      <c r="AS110" s="239" t="n"/>
      <c r="AT110" s="241" t="n"/>
    </row>
    <row r="111" ht="60" customHeight="1">
      <c r="D111" s="452" t="inlineStr">
        <is>
          <t>Diagonal 18 No. 20-29 Fusagasugá – Cundinamarca
Teléfono (601) 8281483 Línea Gratuita 018000180414
www.ucundinamarca.edu.co   E-mail: info@ucundinamarca.edu.co
NIT: 890.680.062-2</t>
        </is>
      </c>
      <c r="T111" s="239" t="n"/>
      <c r="U111" s="239" t="n"/>
      <c r="V111" s="240" t="n"/>
      <c r="W111" s="240" t="n"/>
      <c r="X111" s="240" t="n"/>
      <c r="Y111" s="240" t="n"/>
      <c r="Z111" s="240" t="n"/>
      <c r="AA111" s="240" t="n"/>
      <c r="AB111" s="240" t="n"/>
      <c r="AC111" s="240" t="n"/>
      <c r="AD111" s="240" t="n"/>
      <c r="AE111" s="240" t="n"/>
      <c r="AF111" s="240" t="n"/>
      <c r="AG111" s="240" t="n"/>
      <c r="AH111" s="240" t="n"/>
      <c r="AI111" s="240" t="n"/>
      <c r="AJ111" s="240" t="n"/>
      <c r="AK111" s="239" t="n"/>
      <c r="AL111" s="241" t="n"/>
      <c r="AM111" s="239" t="n"/>
      <c r="AN111" s="241" t="n"/>
      <c r="AO111" s="239" t="n"/>
      <c r="AP111" s="241" t="n"/>
      <c r="AQ111" s="241" t="n"/>
      <c r="AR111" s="241" t="n"/>
      <c r="AS111" s="239" t="n"/>
      <c r="AT111" s="241" t="n"/>
    </row>
    <row r="112" ht="15" customHeight="1">
      <c r="D112" s="490" t="inlineStr">
        <is>
          <t>Documento controlado por el Sistema de Gestión de la Calidad
Asegúrese que corresponde a la última versión consultando el Portal Institucional</t>
        </is>
      </c>
    </row>
    <row r="113" ht="25.5" customHeight="1"/>
    <row r="114">
      <c r="D114" s="223" t="n"/>
      <c r="E114" s="223" t="n"/>
      <c r="F114" s="223" t="n"/>
      <c r="G114" s="223" t="n"/>
      <c r="H114" s="223" t="n"/>
      <c r="I114" s="223" t="n"/>
      <c r="J114" s="223" t="n"/>
      <c r="K114" s="223" t="n"/>
      <c r="L114" s="223" t="n"/>
      <c r="M114" s="223" t="n"/>
      <c r="N114" s="223" t="n"/>
      <c r="O114" s="223" t="n"/>
      <c r="P114" s="223" t="n"/>
      <c r="Q114" s="223" t="n"/>
      <c r="R114" s="223" t="n"/>
      <c r="S114" s="223" t="n"/>
      <c r="T114" s="239" t="n"/>
      <c r="U114" s="239" t="n"/>
      <c r="V114" s="240" t="n"/>
      <c r="W114" s="240" t="n"/>
      <c r="X114" s="240" t="n"/>
      <c r="Y114" s="240" t="n"/>
      <c r="Z114" s="240" t="n"/>
      <c r="AA114" s="240" t="n"/>
      <c r="AB114" s="240" t="n"/>
      <c r="AC114" s="240" t="n"/>
      <c r="AD114" s="240" t="n"/>
      <c r="AE114" s="240" t="n"/>
      <c r="AF114" s="240" t="n"/>
      <c r="AG114" s="240" t="n"/>
      <c r="AH114" s="240" t="n"/>
      <c r="AI114" s="240" t="n"/>
      <c r="AJ114" s="240" t="n"/>
      <c r="AK114" s="239" t="n"/>
      <c r="AL114" s="241" t="n"/>
      <c r="AM114" s="239" t="n"/>
      <c r="AN114" s="241" t="n"/>
      <c r="AO114" s="239" t="n"/>
      <c r="AP114" s="241" t="n"/>
      <c r="AQ114" s="241" t="n"/>
      <c r="AR114" s="241" t="n"/>
      <c r="AS114" s="239" t="n"/>
      <c r="AT114" s="241" t="n"/>
    </row>
  </sheetData>
  <sheetProtection selectLockedCells="0" selectUnlockedCells="0" algorithmName="SHA-512" sheet="1" objects="1" insertRows="1" insertHyperlinks="1" autoFilter="1" scenarios="1" formatColumns="0" deleteColumns="1" insertColumns="1" pivotTables="1" deleteRows="1" formatCells="0" saltValue="Mk/LxhCfQum5ptQuz3RZeQ==" formatRows="0" sort="1" spinCount="100000" hashValue="Oh+TDPxV0eoVnvdEiM4zDXMOeeUlkt31Nepam8zk+40aeo6y/BYZS1gxazpl3xl3/rjkyL77HQQTaihhGKLgGg=="/>
  <autoFilter ref="A9:AT109"/>
  <mergeCells count="16">
    <mergeCell ref="F2:AP2"/>
    <mergeCell ref="AS3:AT3"/>
    <mergeCell ref="AG8:AJ8"/>
    <mergeCell ref="N8:AD8"/>
    <mergeCell ref="D112:AT113"/>
    <mergeCell ref="AS2:AT2"/>
    <mergeCell ref="D111:S111"/>
    <mergeCell ref="F3:AP4"/>
    <mergeCell ref="D8:G8"/>
    <mergeCell ref="D1:E4"/>
    <mergeCell ref="AS4:AT4"/>
    <mergeCell ref="AS1:AT1"/>
    <mergeCell ref="H8:M8"/>
    <mergeCell ref="B1:B4"/>
    <mergeCell ref="AK8:AT8"/>
    <mergeCell ref="F1:AP1"/>
  </mergeCells>
  <conditionalFormatting sqref="L13:L16">
    <cfRule type="cellIs" priority="80" operator="equal" dxfId="2">
      <formula>"BAJO"</formula>
    </cfRule>
    <cfRule type="cellIs" priority="81" operator="equal" dxfId="3">
      <formula>"MODERADO"</formula>
    </cfRule>
    <cfRule type="cellIs" priority="82" operator="equal" dxfId="1">
      <formula>"ALTO"</formula>
    </cfRule>
    <cfRule type="cellIs" priority="83" operator="equal" dxfId="0">
      <formula>"EXTREMO"</formula>
    </cfRule>
  </conditionalFormatting>
  <conditionalFormatting sqref="AJ12:AJ109">
    <cfRule type="cellIs" priority="72" operator="equal" dxfId="2">
      <formula>"BAJO"</formula>
    </cfRule>
    <cfRule type="cellIs" priority="73" operator="equal" dxfId="3">
      <formula>"MODERADO"</formula>
    </cfRule>
    <cfRule type="cellIs" priority="74" operator="equal" dxfId="1">
      <formula>"FAVORABLE"</formula>
    </cfRule>
    <cfRule type="cellIs" priority="75" operator="equal" dxfId="0" stopIfTrue="1">
      <formula>"ALTO"</formula>
    </cfRule>
  </conditionalFormatting>
  <conditionalFormatting sqref="K12:K109">
    <cfRule type="cellIs" priority="64" operator="equal" dxfId="2">
      <formula>"BAJO"</formula>
    </cfRule>
    <cfRule type="cellIs" priority="65" operator="equal" dxfId="3">
      <formula>"MODERADO"</formula>
    </cfRule>
    <cfRule type="cellIs" priority="66" operator="equal" dxfId="1">
      <formula>"FAVORABLE"</formula>
    </cfRule>
    <cfRule type="cellIs" priority="67" operator="equal" dxfId="0" stopIfTrue="1">
      <formula>"ALTO"</formula>
    </cfRule>
  </conditionalFormatting>
  <conditionalFormatting sqref="L12">
    <cfRule type="cellIs" priority="52" operator="equal" dxfId="2">
      <formula>"BAJO"</formula>
    </cfRule>
    <cfRule type="cellIs" priority="53" operator="equal" dxfId="3">
      <formula>"MODERADO"</formula>
    </cfRule>
    <cfRule type="cellIs" priority="54" operator="equal" dxfId="1">
      <formula>"ALTO"</formula>
    </cfRule>
    <cfRule type="cellIs" priority="55" operator="equal" dxfId="0">
      <formula>"EXTREMO"</formula>
    </cfRule>
  </conditionalFormatting>
  <conditionalFormatting sqref="G15:G109">
    <cfRule type="cellIs" priority="56" operator="equal" dxfId="2">
      <formula>"BAJO"</formula>
    </cfRule>
    <cfRule type="cellIs" priority="57" operator="equal" dxfId="3">
      <formula>"MODERADO"</formula>
    </cfRule>
    <cfRule type="cellIs" priority="58" operator="equal" dxfId="1">
      <formula>"ALTO"</formula>
    </cfRule>
    <cfRule type="cellIs" priority="59" operator="equal" dxfId="0">
      <formula>"EXTREMO"</formula>
    </cfRule>
  </conditionalFormatting>
  <conditionalFormatting sqref="T12:T109 W12:Z26 W27:AF109 AC12:AF26">
    <cfRule type="cellIs" priority="51" operator="equal" dxfId="8">
      <formula>0</formula>
    </cfRule>
  </conditionalFormatting>
  <conditionalFormatting sqref="AG13:AH13">
    <cfRule type="cellIs" priority="42" operator="equal" dxfId="8">
      <formula>0</formula>
    </cfRule>
  </conditionalFormatting>
  <conditionalFormatting sqref="U12:V109">
    <cfRule type="cellIs" priority="41" operator="equal" dxfId="8">
      <formula>0</formula>
    </cfRule>
  </conditionalFormatting>
  <conditionalFormatting sqref="AJ11">
    <cfRule type="cellIs" priority="37" operator="equal" dxfId="2">
      <formula>"BAJO"</formula>
    </cfRule>
    <cfRule type="cellIs" priority="38" operator="equal" dxfId="3">
      <formula>"MODERADO"</formula>
    </cfRule>
    <cfRule type="cellIs" priority="39" operator="equal" dxfId="1">
      <formula>"FAVORABLE"</formula>
    </cfRule>
    <cfRule type="cellIs" priority="40" operator="equal" dxfId="0" stopIfTrue="1">
      <formula>"ALTO"</formula>
    </cfRule>
  </conditionalFormatting>
  <conditionalFormatting sqref="K11">
    <cfRule type="cellIs" priority="33" operator="equal" dxfId="2">
      <formula>"BAJO"</formula>
    </cfRule>
    <cfRule type="cellIs" priority="34" operator="equal" dxfId="3">
      <formula>"MODERADO"</formula>
    </cfRule>
    <cfRule type="cellIs" priority="35" operator="equal" dxfId="1">
      <formula>"FAVORABLE"</formula>
    </cfRule>
    <cfRule type="cellIs" priority="36" operator="equal" dxfId="0" stopIfTrue="1">
      <formula>"ALTO"</formula>
    </cfRule>
  </conditionalFormatting>
  <conditionalFormatting sqref="T11">
    <cfRule type="cellIs" priority="32" operator="equal" dxfId="8">
      <formula>0</formula>
    </cfRule>
  </conditionalFormatting>
  <conditionalFormatting sqref="U11:V11">
    <cfRule type="cellIs" priority="31" operator="equal" dxfId="8">
      <formula>0</formula>
    </cfRule>
  </conditionalFormatting>
  <conditionalFormatting sqref="K10">
    <cfRule type="cellIs" priority="23" operator="equal" dxfId="2">
      <formula>"BAJO"</formula>
    </cfRule>
    <cfRule type="cellIs" priority="24" operator="equal" dxfId="3">
      <formula>"MODERADO"</formula>
    </cfRule>
    <cfRule type="cellIs" priority="25" operator="equal" dxfId="1">
      <formula>"FAVORABLE"</formula>
    </cfRule>
    <cfRule type="cellIs" priority="26" operator="equal" dxfId="0" stopIfTrue="1">
      <formula>"ALTO"</formula>
    </cfRule>
  </conditionalFormatting>
  <conditionalFormatting sqref="T10">
    <cfRule type="cellIs" priority="22" operator="equal" dxfId="8">
      <formula>0</formula>
    </cfRule>
  </conditionalFormatting>
  <conditionalFormatting sqref="G10">
    <cfRule type="cellIs" priority="18" operator="equal" dxfId="2">
      <formula>"BAJO"</formula>
    </cfRule>
    <cfRule type="cellIs" priority="19" operator="equal" dxfId="3">
      <formula>"MODERADO"</formula>
    </cfRule>
    <cfRule type="cellIs" priority="20" operator="equal" dxfId="1">
      <formula>"ALTO"</formula>
    </cfRule>
    <cfRule type="cellIs" priority="21" operator="equal" dxfId="0">
      <formula>"EXTREMO"</formula>
    </cfRule>
  </conditionalFormatting>
  <conditionalFormatting sqref="U10">
    <cfRule type="cellIs" priority="17" operator="equal" dxfId="8">
      <formula>0</formula>
    </cfRule>
  </conditionalFormatting>
  <conditionalFormatting sqref="V10">
    <cfRule type="cellIs" priority="16" operator="equal" dxfId="8">
      <formula>0</formula>
    </cfRule>
  </conditionalFormatting>
  <conditionalFormatting sqref="G11">
    <cfRule type="cellIs" priority="12" operator="equal" dxfId="2">
      <formula>"BAJO"</formula>
    </cfRule>
    <cfRule type="cellIs" priority="13" operator="equal" dxfId="3">
      <formula>"MODERADO"</formula>
    </cfRule>
    <cfRule type="cellIs" priority="14" operator="equal" dxfId="1">
      <formula>"ALTO"</formula>
    </cfRule>
    <cfRule type="cellIs" priority="15" operator="equal" dxfId="0">
      <formula>"EXTREMO"</formula>
    </cfRule>
  </conditionalFormatting>
  <conditionalFormatting sqref="W11">
    <cfRule type="cellIs" priority="11" operator="equal" dxfId="8">
      <formula>0</formula>
    </cfRule>
  </conditionalFormatting>
  <conditionalFormatting sqref="X11:Z11 AD11 AF11">
    <cfRule type="cellIs" priority="10" operator="equal" dxfId="8">
      <formula>0</formula>
    </cfRule>
  </conditionalFormatting>
  <conditionalFormatting sqref="AJ10">
    <cfRule type="cellIs" priority="6" operator="equal" dxfId="2">
      <formula>"BAJO"</formula>
    </cfRule>
    <cfRule type="cellIs" priority="7" operator="equal" dxfId="3">
      <formula>"MODERADO"</formula>
    </cfRule>
    <cfRule type="cellIs" priority="8" operator="equal" dxfId="1">
      <formula>"FAVORABLE"</formula>
    </cfRule>
    <cfRule type="cellIs" priority="9" operator="equal" dxfId="0" stopIfTrue="1">
      <formula>"ALTO"</formula>
    </cfRule>
  </conditionalFormatting>
  <conditionalFormatting sqref="AA12:AB26">
    <cfRule type="cellIs" priority="5" operator="equal" dxfId="8">
      <formula>0</formula>
    </cfRule>
  </conditionalFormatting>
  <conditionalFormatting sqref="AA11:AB11">
    <cfRule type="cellIs" priority="4" operator="equal" dxfId="8">
      <formula>0</formula>
    </cfRule>
  </conditionalFormatting>
  <conditionalFormatting sqref="AC10">
    <cfRule type="cellIs" priority="2" operator="equal" dxfId="8">
      <formula>0</formula>
    </cfRule>
  </conditionalFormatting>
  <conditionalFormatting sqref="AC11">
    <cfRule type="cellIs" priority="1" operator="equal" dxfId="8">
      <formula>0</formula>
    </cfRule>
  </conditionalFormatting>
  <dataValidations disablePrompts="1" count="3">
    <dataValidation sqref="J10:K109 L10 L12:L16 X10:AB10 AD10:AH10 AE11 AG11 AH11:AJ109"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N110:O110 N115:O1048576" showDropDown="0" showInputMessage="0" showErrorMessage="0" allowBlank="1"/>
    <dataValidation sqref="W10 AG12:AG109" showDropDown="0" showInputMessage="0" showErrorMessage="0" allowBlank="1" errorStyle="warning"/>
  </dataValidations>
  <hyperlinks>
    <hyperlink ref="E5" location="'IDENTIFICACIÓN DOFA'!A1" display="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17.xml><?xml version="1.0" encoding="utf-8"?>
<worksheet xmlns="http://schemas.openxmlformats.org/spreadsheetml/2006/main">
  <sheetPr codeName="Hoja6">
    <tabColor rgb="FFEDE395"/>
    <outlinePr summaryBelow="1" summaryRight="1"/>
    <pageSetUpPr/>
  </sheetPr>
  <dimension ref="A1:BJ205"/>
  <sheetViews>
    <sheetView showGridLines="0" zoomScaleNormal="100" workbookViewId="0">
      <selection activeCell="A1" sqref="A1"/>
    </sheetView>
  </sheetViews>
  <sheetFormatPr baseColWidth="10" defaultColWidth="11.42578125" defaultRowHeight="15"/>
  <cols>
    <col width="11.42578125" customWidth="1" style="10" min="1" max="1"/>
    <col width="8.42578125" customWidth="1" style="10" min="2" max="2"/>
    <col width="25.140625" customWidth="1" style="10" min="3" max="3"/>
    <col width="27.140625" customWidth="1" style="10" min="4" max="6"/>
    <col width="13.5703125" customWidth="1" style="10" min="7" max="10"/>
    <col width="11.85546875" bestFit="1" customWidth="1" style="11" min="11" max="11"/>
    <col width="11.42578125" customWidth="1" style="11" min="12" max="12"/>
    <col hidden="1" style="12" min="13" max="13"/>
    <col hidden="1" width="11.85546875" customWidth="1" style="12" min="14" max="14"/>
    <col hidden="1" style="12" min="15" max="62"/>
    <col hidden="1" style="11" min="63" max="64"/>
    <col width="11.42578125" customWidth="1" style="11" min="65" max="68"/>
    <col width="11.42578125" customWidth="1" style="10" min="69" max="16384"/>
  </cols>
  <sheetData>
    <row r="1">
      <c r="A1" s="233" t="n"/>
      <c r="B1" s="450" t="n"/>
      <c r="C1" s="742" t="n"/>
      <c r="D1" s="463" t="inlineStr">
        <is>
          <t>MACROPROCESO ESTRATÉGICO</t>
        </is>
      </c>
      <c r="E1" s="743" t="n"/>
      <c r="F1" s="743" t="n"/>
      <c r="G1" s="743" t="n"/>
      <c r="H1" s="744" t="n"/>
      <c r="I1" s="463" t="inlineStr">
        <is>
          <t>CÓDIGO: ESGr028</t>
        </is>
      </c>
      <c r="J1" s="744" t="n"/>
      <c r="K1" s="236" t="n"/>
      <c r="L1" s="236" t="n"/>
      <c r="M1" s="237" t="n"/>
    </row>
    <row r="2">
      <c r="A2" s="233" t="n"/>
      <c r="B2" s="745" t="n"/>
      <c r="C2" s="746" t="n"/>
      <c r="D2" s="463" t="inlineStr">
        <is>
          <t>PROCESO GESTIÓN SISTEMAS INTEGRADOS - CALIDAD</t>
        </is>
      </c>
      <c r="E2" s="743" t="n"/>
      <c r="F2" s="743" t="n"/>
      <c r="G2" s="743" t="n"/>
      <c r="H2" s="744" t="n"/>
      <c r="I2" s="463" t="inlineStr">
        <is>
          <t>VERSIÓN: 18</t>
        </is>
      </c>
      <c r="J2" s="744" t="n"/>
      <c r="K2" s="236" t="n"/>
      <c r="L2" s="236" t="n"/>
      <c r="M2" s="237" t="n"/>
    </row>
    <row r="3" ht="15" customHeight="1">
      <c r="A3" s="233" t="n"/>
      <c r="B3" s="745" t="n"/>
      <c r="C3" s="746" t="n"/>
      <c r="D3" s="463" t="inlineStr">
        <is>
          <t>GESTIÓN DEL RIESGO Y LAS OPORTUNIDADES</t>
        </is>
      </c>
      <c r="E3" s="747" t="n"/>
      <c r="F3" s="747" t="n"/>
      <c r="G3" s="747" t="n"/>
      <c r="H3" s="742" t="n"/>
      <c r="I3" s="463" t="inlineStr">
        <is>
          <t>VIGENCIA: 2025-04-11</t>
        </is>
      </c>
      <c r="J3" s="744" t="n"/>
      <c r="K3" s="236" t="n"/>
      <c r="L3" s="236" t="n"/>
      <c r="M3" s="237" t="n"/>
    </row>
    <row r="4">
      <c r="A4" s="233" t="n"/>
      <c r="B4" s="748" t="n"/>
      <c r="C4" s="749" t="n"/>
      <c r="D4" s="748" t="n"/>
      <c r="E4" s="750" t="n"/>
      <c r="F4" s="750" t="n"/>
      <c r="G4" s="750" t="n"/>
      <c r="H4" s="749" t="n"/>
      <c r="I4" s="463" t="inlineStr">
        <is>
          <t>PÁGINA: 10 de 11</t>
        </is>
      </c>
      <c r="J4" s="744" t="n"/>
      <c r="K4" s="236" t="n"/>
      <c r="L4" s="236" t="n"/>
      <c r="M4" s="237" t="n"/>
    </row>
    <row r="5">
      <c r="A5" s="233" t="n"/>
      <c r="B5" s="233" t="n"/>
      <c r="C5" s="233" t="n"/>
      <c r="D5" s="233" t="n"/>
      <c r="E5" s="233" t="n"/>
      <c r="F5" s="233" t="n"/>
      <c r="G5" s="233" t="n"/>
      <c r="H5" s="233" t="n"/>
      <c r="I5" s="233" t="n"/>
      <c r="J5" s="233" t="n"/>
      <c r="K5" s="236" t="n"/>
      <c r="L5" s="236" t="n"/>
      <c r="M5" s="237" t="n"/>
    </row>
    <row r="6" ht="15" customHeight="1">
      <c r="A6" s="234" t="inlineStr">
        <is>
          <t>REGRESAR</t>
        </is>
      </c>
      <c r="B6" s="717" t="inlineStr">
        <is>
          <t>MAPA DE OPORTUNIDADES DE LA UNIVERSIDAD DE CUNDINAMARCA</t>
        </is>
      </c>
      <c r="C6" s="813" t="n"/>
      <c r="D6" s="813" t="n"/>
      <c r="E6" s="813" t="n"/>
      <c r="F6" s="813" t="n"/>
      <c r="G6" s="813" t="n"/>
      <c r="H6" s="813" t="n"/>
      <c r="I6" s="813" t="n"/>
      <c r="J6" s="814" t="n"/>
      <c r="K6" s="236" t="n"/>
      <c r="L6" s="236" t="n"/>
      <c r="M6" s="237" t="n"/>
    </row>
    <row r="7" ht="15.75" customHeight="1">
      <c r="A7" s="233" t="n"/>
      <c r="B7" s="815" t="n"/>
      <c r="C7" s="816" t="n"/>
      <c r="D7" s="816" t="n"/>
      <c r="E7" s="816" t="n"/>
      <c r="F7" s="816" t="n"/>
      <c r="G7" s="816" t="n"/>
      <c r="H7" s="816" t="n"/>
      <c r="I7" s="816" t="n"/>
      <c r="J7" s="817" t="n"/>
      <c r="K7" s="236" t="n"/>
      <c r="L7" s="236" t="n"/>
      <c r="M7" s="237" t="n"/>
    </row>
    <row r="8" ht="18" customHeight="1">
      <c r="A8" s="233" t="n"/>
      <c r="B8" s="720" t="inlineStr">
        <is>
          <t>IMPACTO</t>
        </is>
      </c>
      <c r="C8" s="814" t="n"/>
      <c r="D8" s="818" t="inlineStr">
        <is>
          <t>Insignificante 20% (1)</t>
        </is>
      </c>
      <c r="E8" s="818" t="inlineStr">
        <is>
          <t>Menor 40% (2)</t>
        </is>
      </c>
      <c r="F8" s="818" t="inlineStr">
        <is>
          <t>Moderado 60% (3)</t>
        </is>
      </c>
      <c r="G8" s="818" t="inlineStr">
        <is>
          <t>Mayor 80% (4)</t>
        </is>
      </c>
      <c r="H8" s="814" t="n"/>
      <c r="I8" s="818" t="inlineStr">
        <is>
          <t>Excelente 100% (5)</t>
        </is>
      </c>
      <c r="J8" s="814" t="n"/>
      <c r="K8" s="236" t="n"/>
      <c r="L8" s="236" t="n"/>
      <c r="M8" s="237" t="n"/>
      <c r="N8" s="12">
        <f>IF(N9&lt;&gt;""," -O","")</f>
        <v/>
      </c>
      <c r="P8" s="12">
        <f>IF(P9&lt;&gt;""," -O","")</f>
        <v/>
      </c>
      <c r="R8" s="12">
        <f>IF(R9&lt;&gt;""," -O","")</f>
        <v/>
      </c>
      <c r="T8" s="12">
        <f>IF(T9&lt;&gt;""," -O","")</f>
        <v/>
      </c>
      <c r="V8" s="12">
        <f>IF(V9&lt;&gt;""," -O","")</f>
        <v/>
      </c>
      <c r="X8" s="12">
        <f>IF(X9&lt;&gt;""," -O","")</f>
        <v/>
      </c>
      <c r="Z8" s="12">
        <f>IF(Z9&lt;&gt;""," -O","")</f>
        <v/>
      </c>
      <c r="AB8" s="12">
        <f>IF(AB9&lt;&gt;""," -O","")</f>
        <v/>
      </c>
      <c r="AD8" s="12">
        <f>IF(AD9&lt;&gt;""," -O","")</f>
        <v/>
      </c>
      <c r="AF8" s="12">
        <f>IF(AF9&lt;&gt;""," -O","")</f>
        <v/>
      </c>
      <c r="AH8" s="12">
        <f>IF(AH9&lt;&gt;""," -O","")</f>
        <v/>
      </c>
      <c r="AJ8" s="12">
        <f>IF(AJ9&lt;&gt;""," -O","")</f>
        <v/>
      </c>
      <c r="AL8" s="12">
        <f>IF(AL9&lt;&gt;""," -O","")</f>
        <v/>
      </c>
      <c r="AN8" s="12">
        <f>IF(AN9&lt;&gt;""," -O","")</f>
        <v/>
      </c>
      <c r="AP8" s="12">
        <f>IF(AP9&lt;&gt;""," -O","")</f>
        <v/>
      </c>
      <c r="AR8" s="12">
        <f>IF(AR9&lt;&gt;""," -O","")</f>
        <v/>
      </c>
      <c r="AT8" s="12">
        <f>IF(AT9&lt;&gt;""," -O","")</f>
        <v/>
      </c>
      <c r="AV8" s="12">
        <f>IF(AV9&lt;&gt;""," -O","")</f>
        <v/>
      </c>
      <c r="AX8" s="12">
        <f>IF(AX9&lt;&gt;""," -O","")</f>
        <v/>
      </c>
      <c r="AZ8" s="12">
        <f>IF(AZ9&lt;&gt;""," -O","")</f>
        <v/>
      </c>
      <c r="BB8" s="12">
        <f>IF(BB9&lt;&gt;""," -O","")</f>
        <v/>
      </c>
      <c r="BD8" s="12">
        <f>IF(BD9&lt;&gt;""," -O","")</f>
        <v/>
      </c>
      <c r="BF8" s="12">
        <f>IF(BF9&lt;&gt;""," -O","")</f>
        <v/>
      </c>
      <c r="BH8" s="12">
        <f>IF(BH9&lt;&gt;""," -O","")</f>
        <v/>
      </c>
      <c r="BJ8" s="12">
        <f>IF(BJ9&lt;&gt;""," -O","")</f>
        <v/>
      </c>
    </row>
    <row r="9" ht="24.75" customHeight="1">
      <c r="A9" s="233" t="n"/>
      <c r="B9" s="721" t="inlineStr">
        <is>
          <t>PROBABILIDAD</t>
        </is>
      </c>
      <c r="C9" s="817" t="n"/>
      <c r="D9" s="819" t="n"/>
      <c r="E9" s="819" t="n"/>
      <c r="F9" s="819" t="n"/>
      <c r="G9" s="815" t="n"/>
      <c r="H9" s="817" t="n"/>
      <c r="I9" s="815" t="n"/>
      <c r="J9" s="817" t="n"/>
      <c r="K9" s="236" t="n"/>
      <c r="L9" s="236" t="n"/>
      <c r="M9" s="237" t="n">
        <v>1.01</v>
      </c>
      <c r="N9" s="12">
        <f>IFERROR(VLOOKUP(M9,'CRUCE OPORTUNIDADES'!$C$10:$D$109,2,FALSE),"")</f>
        <v/>
      </c>
      <c r="O9" s="12" t="n">
        <v>2.01</v>
      </c>
      <c r="P9" s="12">
        <f>IFERROR(VLOOKUP(O9,'CRUCE OPORTUNIDADES'!$C$10:$D$109,2,FALSE),"")</f>
        <v/>
      </c>
      <c r="Q9" s="12" t="n">
        <v>3.01</v>
      </c>
      <c r="R9" s="12">
        <f>IFERROR(VLOOKUP(Q9,'CRUCE OPORTUNIDADES'!$C$10:$D$109,2,FALSE),"")</f>
        <v/>
      </c>
      <c r="S9" s="12" t="n">
        <v>4.01</v>
      </c>
      <c r="T9" s="12">
        <f>IFERROR(VLOOKUP(S9,'CRUCE OPORTUNIDADES'!$C$10:$D$109,2,FALSE),"")</f>
        <v/>
      </c>
      <c r="U9" s="12" t="n">
        <v>5.01</v>
      </c>
      <c r="V9" s="12">
        <f>IFERROR(VLOOKUP(U9,'CRUCE OPORTUNIDADES'!$C$10:$D$109,2,FALSE),"")</f>
        <v/>
      </c>
      <c r="W9" s="12" t="n">
        <v>6.01</v>
      </c>
      <c r="X9" s="12">
        <f>IFERROR(VLOOKUP(W9,'CRUCE OPORTUNIDADES'!$C$10:$D$109,2,FALSE),"")</f>
        <v/>
      </c>
      <c r="Y9" s="12" t="n">
        <v>7.01</v>
      </c>
      <c r="Z9" s="12">
        <f>IFERROR(VLOOKUP(Y9,'CRUCE OPORTUNIDADES'!$C$10:$D$109,2,FALSE),"")</f>
        <v/>
      </c>
      <c r="AA9" s="12" t="n">
        <v>8.01</v>
      </c>
      <c r="AB9" s="12">
        <f>IFERROR(VLOOKUP(AA9,'CRUCE OPORTUNIDADES'!$C$10:$D$109,2,FALSE),"")</f>
        <v/>
      </c>
      <c r="AC9" s="12" t="n">
        <v>9.01</v>
      </c>
      <c r="AD9" s="12">
        <f>IFERROR(VLOOKUP(AC9,'CRUCE OPORTUNIDADES'!$C$10:$D$109,2,FALSE),"")</f>
        <v/>
      </c>
      <c r="AE9" s="12" t="n">
        <v>10.01</v>
      </c>
      <c r="AF9" s="12">
        <f>IFERROR(VLOOKUP(AE9,'CRUCE OPORTUNIDADES'!$C$10:$D$109,2,FALSE),"")</f>
        <v/>
      </c>
      <c r="AG9" s="12" t="n">
        <v>11.01</v>
      </c>
      <c r="AH9" s="12">
        <f>IFERROR(VLOOKUP(AG9,'CRUCE OPORTUNIDADES'!$C$10:$D$109,2,FALSE),"")</f>
        <v/>
      </c>
      <c r="AI9" s="12" t="n">
        <v>12.01</v>
      </c>
      <c r="AJ9" s="12">
        <f>IFERROR(VLOOKUP(AI9,'CRUCE OPORTUNIDADES'!$C$10:$D$109,2,FALSE),"")</f>
        <v/>
      </c>
      <c r="AK9" s="12" t="n">
        <v>13.01</v>
      </c>
      <c r="AL9" s="12">
        <f>IFERROR(VLOOKUP(AK9,'CRUCE OPORTUNIDADES'!$C$10:$D$109,2,FALSE),"")</f>
        <v/>
      </c>
      <c r="AM9" s="12" t="n">
        <v>14.01</v>
      </c>
      <c r="AN9" s="12">
        <f>IFERROR(VLOOKUP(AM9,'CRUCE OPORTUNIDADES'!$C$10:$D$109,2,FALSE),"")</f>
        <v/>
      </c>
      <c r="AO9" s="12" t="n">
        <v>15.01</v>
      </c>
      <c r="AP9" s="12">
        <f>IFERROR(VLOOKUP(AO9,'CRUCE OPORTUNIDADES'!$C$10:$D$109,2,FALSE),"")</f>
        <v/>
      </c>
      <c r="AQ9" s="12" t="n">
        <v>16.01</v>
      </c>
      <c r="AR9" s="12">
        <f>IFERROR(VLOOKUP(AQ9,'CRUCE OPORTUNIDADES'!$C$10:$D$109,2,FALSE),"")</f>
        <v/>
      </c>
      <c r="AS9" s="12" t="n">
        <v>17.01</v>
      </c>
      <c r="AT9" s="12">
        <f>IFERROR(VLOOKUP(AS9,'CRUCE OPORTUNIDADES'!$C$10:$D$109,2,FALSE),"")</f>
        <v/>
      </c>
      <c r="AU9" s="12" t="n">
        <v>18.01</v>
      </c>
      <c r="AV9" s="12">
        <f>IFERROR(VLOOKUP(AU9,'CRUCE OPORTUNIDADES'!$C$10:$D$109,2,FALSE),"")</f>
        <v/>
      </c>
      <c r="AW9" s="12" t="n">
        <v>19.01</v>
      </c>
      <c r="AX9" s="12">
        <f>IFERROR(VLOOKUP(AW9,'CRUCE OPORTUNIDADES'!$C$10:$D$109,2,FALSE),"")</f>
        <v/>
      </c>
      <c r="AY9" s="12" t="n">
        <v>20.01</v>
      </c>
      <c r="AZ9" s="12">
        <f>IFERROR(VLOOKUP(AY9,'CRUCE OPORTUNIDADES'!$C$10:$D$109,2,FALSE),"")</f>
        <v/>
      </c>
      <c r="BA9" s="12" t="n">
        <v>21.01</v>
      </c>
      <c r="BB9" s="12">
        <f>IFERROR(VLOOKUP(BA9,'CRUCE OPORTUNIDADES'!$C$10:$D$109,2,FALSE),"")</f>
        <v/>
      </c>
      <c r="BC9" s="12" t="n">
        <v>22.01</v>
      </c>
      <c r="BD9" s="12">
        <f>IFERROR(VLOOKUP(BC9,'CRUCE OPORTUNIDADES'!$C$10:$D$109,2,FALSE),"")</f>
        <v/>
      </c>
      <c r="BE9" s="12" t="n">
        <v>23.01</v>
      </c>
      <c r="BF9" s="12">
        <f>IFERROR(VLOOKUP(BE9,'CRUCE OPORTUNIDADES'!$C$10:$D$109,2,FALSE),"")</f>
        <v/>
      </c>
      <c r="BG9" s="12" t="n">
        <v>24.01</v>
      </c>
      <c r="BH9" s="12">
        <f>IFERROR(VLOOKUP(BG9,'CRUCE OPORTUNIDADES'!$C$10:$D$109,2,FALSE),"")</f>
        <v/>
      </c>
      <c r="BI9" s="12" t="n">
        <v>25.01</v>
      </c>
      <c r="BJ9" s="12">
        <f>IFERROR(VLOOKUP(BI9,'CRUCE OPORTUNIDADES'!$C$10:$D$109,2,FALSE),"")</f>
        <v/>
      </c>
    </row>
    <row r="10" ht="50.25" customHeight="1">
      <c r="A10" s="233" t="n"/>
      <c r="B10" s="712" t="inlineStr">
        <is>
          <t>Raro 20% (1)</t>
        </is>
      </c>
      <c r="C10" s="820" t="n"/>
      <c r="D10" s="13">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728">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728">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728">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820" t="n"/>
      <c r="I10" s="728">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820" t="n"/>
      <c r="K10" s="236" t="n"/>
      <c r="L10" s="236" t="n"/>
      <c r="M10" s="237" t="n"/>
      <c r="N10" s="12">
        <f>IF(N11&lt;&gt;""," -O","")</f>
        <v/>
      </c>
      <c r="P10" s="12">
        <f>IF(P11&lt;&gt;""," -O","")</f>
        <v/>
      </c>
      <c r="R10" s="12">
        <f>IF(R11&lt;&gt;""," -O","")</f>
        <v/>
      </c>
      <c r="T10" s="12">
        <f>IF(T11&lt;&gt;""," -O","")</f>
        <v/>
      </c>
      <c r="V10" s="12">
        <f>IF(V11&lt;&gt;""," -O","")</f>
        <v/>
      </c>
      <c r="X10" s="12">
        <f>IF(X11&lt;&gt;""," -O","")</f>
        <v/>
      </c>
      <c r="Z10" s="12">
        <f>IF(Z11&lt;&gt;""," -O","")</f>
        <v/>
      </c>
      <c r="AB10" s="12">
        <f>IF(AB11&lt;&gt;""," -O","")</f>
        <v/>
      </c>
      <c r="AD10" s="12">
        <f>IF(AD11&lt;&gt;""," -O","")</f>
        <v/>
      </c>
      <c r="AF10" s="12">
        <f>IF(AF11&lt;&gt;""," -O","")</f>
        <v/>
      </c>
      <c r="AH10" s="12">
        <f>IF(AH11&lt;&gt;""," -O","")</f>
        <v/>
      </c>
      <c r="AJ10" s="12">
        <f>IF(AJ11&lt;&gt;""," -O","")</f>
        <v/>
      </c>
      <c r="AL10" s="12">
        <f>IF(AL11&lt;&gt;""," -O","")</f>
        <v/>
      </c>
      <c r="AN10" s="12">
        <f>IF(AN11&lt;&gt;""," -O","")</f>
        <v/>
      </c>
      <c r="AP10" s="12">
        <f>IF(AP11&lt;&gt;""," -O","")</f>
        <v/>
      </c>
      <c r="AR10" s="12">
        <f>IF(AR11&lt;&gt;""," -O","")</f>
        <v/>
      </c>
      <c r="AT10" s="12">
        <f>IF(AT11&lt;&gt;""," -O","")</f>
        <v/>
      </c>
      <c r="AV10" s="12">
        <f>IF(AV11&lt;&gt;""," -O","")</f>
        <v/>
      </c>
      <c r="AX10" s="12">
        <f>IF(AX11&lt;&gt;""," -O","")</f>
        <v/>
      </c>
      <c r="AZ10" s="12">
        <f>IF(AZ11&lt;&gt;""," -O","")</f>
        <v/>
      </c>
      <c r="BB10" s="12">
        <f>IF(BB11&lt;&gt;""," -O","")</f>
        <v/>
      </c>
      <c r="BD10" s="12">
        <f>IF(BD11&lt;&gt;""," -O","")</f>
        <v/>
      </c>
      <c r="BF10" s="12">
        <f>IF(BF11&lt;&gt;""," -O","")</f>
        <v/>
      </c>
      <c r="BH10" s="12">
        <f>IF(BH11&lt;&gt;""," -O","")</f>
        <v/>
      </c>
      <c r="BJ10" s="12">
        <f>IF(BJ11&lt;&gt;""," -O","")</f>
        <v/>
      </c>
    </row>
    <row r="11" ht="50.25" customHeight="1">
      <c r="A11" s="233" t="n"/>
      <c r="B11" s="712" t="inlineStr">
        <is>
          <t>Improbable 40% (2)</t>
        </is>
      </c>
      <c r="C11" s="820" t="n"/>
      <c r="D11" s="13">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728">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728">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726">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820" t="n"/>
      <c r="I11" s="726">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820" t="n"/>
      <c r="K11" s="236" t="n"/>
      <c r="L11" s="236" t="n"/>
      <c r="M11" s="237" t="n">
        <v>1.02</v>
      </c>
      <c r="N11" s="12">
        <f>IFERROR(VLOOKUP(M11,'CRUCE OPORTUNIDADES'!$C$10:$D$109,2,FALSE),"")</f>
        <v/>
      </c>
      <c r="O11" s="12" t="n">
        <v>2.02</v>
      </c>
      <c r="P11" s="12">
        <f>IFERROR(VLOOKUP(O11,'CRUCE OPORTUNIDADES'!$C$10:$D$109,2,FALSE),"")</f>
        <v/>
      </c>
      <c r="Q11" s="12" t="n">
        <v>3.02</v>
      </c>
      <c r="R11" s="12">
        <f>IFERROR(VLOOKUP(Q11,'CRUCE OPORTUNIDADES'!$C$10:$D$109,2,FALSE),"")</f>
        <v/>
      </c>
      <c r="S11" s="12" t="n">
        <v>4.02</v>
      </c>
      <c r="T11" s="12">
        <f>IFERROR(VLOOKUP(S11,'CRUCE OPORTUNIDADES'!$C$10:$D$109,2,FALSE),"")</f>
        <v/>
      </c>
      <c r="U11" s="12" t="n">
        <v>5.02</v>
      </c>
      <c r="V11" s="12">
        <f>IFERROR(VLOOKUP(U11,'CRUCE OPORTUNIDADES'!$C$10:$D$109,2,FALSE),"")</f>
        <v/>
      </c>
      <c r="W11" s="12" t="n">
        <v>6.02</v>
      </c>
      <c r="X11" s="12">
        <f>IFERROR(VLOOKUP(W11,'CRUCE OPORTUNIDADES'!$C$10:$D$109,2,FALSE),"")</f>
        <v/>
      </c>
      <c r="Y11" s="12" t="n">
        <v>7.02</v>
      </c>
      <c r="Z11" s="12">
        <f>IFERROR(VLOOKUP(Y11,'CRUCE OPORTUNIDADES'!$C$10:$D$109,2,FALSE),"")</f>
        <v/>
      </c>
      <c r="AA11" s="12" t="n">
        <v>8.02</v>
      </c>
      <c r="AB11" s="12">
        <f>IFERROR(VLOOKUP(AA11,'CRUCE OPORTUNIDADES'!$C$10:$D$109,2,FALSE),"")</f>
        <v/>
      </c>
      <c r="AC11" s="12" t="n">
        <v>9.02</v>
      </c>
      <c r="AD11" s="12">
        <f>IFERROR(VLOOKUP(AC11,'CRUCE OPORTUNIDADES'!$C$10:$D$109,2,FALSE),"")</f>
        <v/>
      </c>
      <c r="AE11" s="12" t="n">
        <v>10.02</v>
      </c>
      <c r="AF11" s="12">
        <f>IFERROR(VLOOKUP(AE11,'CRUCE OPORTUNIDADES'!$C$10:$D$109,2,FALSE),"")</f>
        <v/>
      </c>
      <c r="AG11" s="12" t="n">
        <v>11.02</v>
      </c>
      <c r="AH11" s="12">
        <f>IFERROR(VLOOKUP(AG11,'CRUCE OPORTUNIDADES'!$C$10:$D$109,2,FALSE),"")</f>
        <v/>
      </c>
      <c r="AI11" s="12" t="n">
        <v>12.02</v>
      </c>
      <c r="AJ11" s="12">
        <f>IFERROR(VLOOKUP(AI11,'CRUCE OPORTUNIDADES'!$C$10:$D$109,2,FALSE),"")</f>
        <v/>
      </c>
      <c r="AK11" s="12" t="n">
        <v>13.02</v>
      </c>
      <c r="AL11" s="12">
        <f>IFERROR(VLOOKUP(AK11,'CRUCE OPORTUNIDADES'!$C$10:$D$109,2,FALSE),"")</f>
        <v/>
      </c>
      <c r="AM11" s="12" t="n">
        <v>14.02</v>
      </c>
      <c r="AN11" s="12">
        <f>IFERROR(VLOOKUP(AM11,'CRUCE OPORTUNIDADES'!$C$10:$D$109,2,FALSE),"")</f>
        <v/>
      </c>
      <c r="AO11" s="12" t="n">
        <v>15.02</v>
      </c>
      <c r="AP11" s="12">
        <f>IFERROR(VLOOKUP(AO11,'CRUCE OPORTUNIDADES'!$C$10:$D$109,2,FALSE),"")</f>
        <v/>
      </c>
      <c r="AQ11" s="12" t="n">
        <v>16.02</v>
      </c>
      <c r="AR11" s="12">
        <f>IFERROR(VLOOKUP(AQ11,'CRUCE OPORTUNIDADES'!$C$10:$D$109,2,FALSE),"")</f>
        <v/>
      </c>
      <c r="AS11" s="12" t="n">
        <v>17.02</v>
      </c>
      <c r="AT11" s="12">
        <f>IFERROR(VLOOKUP(AS11,'CRUCE OPORTUNIDADES'!$C$10:$D$109,2,FALSE),"")</f>
        <v/>
      </c>
      <c r="AU11" s="12" t="n">
        <v>18.02</v>
      </c>
      <c r="AV11" s="12">
        <f>IFERROR(VLOOKUP(AU11,'CRUCE OPORTUNIDADES'!$C$10:$D$109,2,FALSE),"")</f>
        <v/>
      </c>
      <c r="AW11" s="12" t="n">
        <v>19.02</v>
      </c>
      <c r="AX11" s="12">
        <f>IFERROR(VLOOKUP(AW11,'CRUCE OPORTUNIDADES'!$C$10:$D$109,2,FALSE),"")</f>
        <v/>
      </c>
      <c r="AY11" s="12" t="n">
        <v>20.02</v>
      </c>
      <c r="AZ11" s="12">
        <f>IFERROR(VLOOKUP(AY11,'CRUCE OPORTUNIDADES'!$C$10:$D$109,2,FALSE),"")</f>
        <v/>
      </c>
      <c r="BA11" s="12" t="n">
        <v>21.02</v>
      </c>
      <c r="BB11" s="12">
        <f>IFERROR(VLOOKUP(BA11,'CRUCE OPORTUNIDADES'!$C$10:$D$109,2,FALSE),"")</f>
        <v/>
      </c>
      <c r="BC11" s="12" t="n">
        <v>22.02</v>
      </c>
      <c r="BD11" s="12">
        <f>IFERROR(VLOOKUP(BC11,'CRUCE OPORTUNIDADES'!$C$10:$D$109,2,FALSE),"")</f>
        <v/>
      </c>
      <c r="BE11" s="12" t="n">
        <v>23.02</v>
      </c>
      <c r="BF11" s="12">
        <f>IFERROR(VLOOKUP(BE11,'CRUCE OPORTUNIDADES'!$C$10:$D$109,2,FALSE),"")</f>
        <v/>
      </c>
      <c r="BG11" s="12" t="n">
        <v>24.02</v>
      </c>
      <c r="BH11" s="12">
        <f>IFERROR(VLOOKUP(BG11,'CRUCE OPORTUNIDADES'!$C$10:$D$109,2,FALSE),"")</f>
        <v/>
      </c>
      <c r="BI11" s="12" t="n">
        <v>25.02</v>
      </c>
      <c r="BJ11" s="12">
        <f>IFERROR(VLOOKUP(BI11,'CRUCE OPORTUNIDADES'!$C$10:$D$109,2,FALSE),"")</f>
        <v/>
      </c>
    </row>
    <row r="12" ht="50.25" customHeight="1">
      <c r="A12" s="233" t="n"/>
      <c r="B12" s="712" t="inlineStr">
        <is>
          <t>Posible 60% (3)</t>
        </is>
      </c>
      <c r="C12" s="820" t="n"/>
      <c r="D12" s="13">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128">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726">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726">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820" t="n"/>
      <c r="I12" s="726">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820" t="n"/>
      <c r="K12" s="236" t="n"/>
      <c r="L12" s="236" t="n"/>
      <c r="M12" s="237" t="n"/>
      <c r="N12" s="12">
        <f>IF(N13&lt;&gt;""," -O","")</f>
        <v/>
      </c>
      <c r="P12" s="12">
        <f>IF(P13&lt;&gt;""," -O","")</f>
        <v/>
      </c>
      <c r="R12" s="12">
        <f>IF(R13&lt;&gt;""," -O","")</f>
        <v/>
      </c>
      <c r="T12" s="12">
        <f>IF(T13&lt;&gt;""," -O","")</f>
        <v/>
      </c>
      <c r="V12" s="12">
        <f>IF(V13&lt;&gt;""," -O","")</f>
        <v/>
      </c>
      <c r="X12" s="12">
        <f>IF(X13&lt;&gt;""," -O","")</f>
        <v/>
      </c>
      <c r="Z12" s="12">
        <f>IF(Z13&lt;&gt;""," -O","")</f>
        <v/>
      </c>
      <c r="AB12" s="12">
        <f>IF(AB13&lt;&gt;""," -O","")</f>
        <v/>
      </c>
      <c r="AD12" s="12">
        <f>IF(AD13&lt;&gt;""," -O","")</f>
        <v/>
      </c>
      <c r="AF12" s="12">
        <f>IF(AF13&lt;&gt;""," -O","")</f>
        <v/>
      </c>
      <c r="AH12" s="12">
        <f>IF(AH13&lt;&gt;""," -O","")</f>
        <v/>
      </c>
      <c r="AJ12" s="12">
        <f>IF(AJ13&lt;&gt;""," -O","")</f>
        <v/>
      </c>
      <c r="AL12" s="12">
        <f>IF(AL13&lt;&gt;""," -O","")</f>
        <v/>
      </c>
      <c r="AN12" s="12">
        <f>IF(AN13&lt;&gt;""," -O","")</f>
        <v/>
      </c>
      <c r="AP12" s="12">
        <f>IF(AP13&lt;&gt;""," -O","")</f>
        <v/>
      </c>
      <c r="AR12" s="12">
        <f>IF(AR13&lt;&gt;""," -O","")</f>
        <v/>
      </c>
      <c r="AT12" s="12">
        <f>IF(AT13&lt;&gt;""," -O","")</f>
        <v/>
      </c>
      <c r="AV12" s="12">
        <f>IF(AV13&lt;&gt;""," -O","")</f>
        <v/>
      </c>
      <c r="AX12" s="12">
        <f>IF(AX13&lt;&gt;""," -O","")</f>
        <v/>
      </c>
      <c r="AZ12" s="12">
        <f>IF(AZ13&lt;&gt;""," -O","")</f>
        <v/>
      </c>
      <c r="BB12" s="12">
        <f>IF(BB13&lt;&gt;""," -O","")</f>
        <v/>
      </c>
      <c r="BD12" s="12">
        <f>IF(BD13&lt;&gt;""," -O","")</f>
        <v/>
      </c>
      <c r="BF12" s="12">
        <f>IF(BF13&lt;&gt;""," -O","")</f>
        <v/>
      </c>
      <c r="BH12" s="12">
        <f>IF(BH13&lt;&gt;""," -O","")</f>
        <v/>
      </c>
      <c r="BJ12" s="12">
        <f>IF(BJ13&lt;&gt;""," -O","")</f>
        <v/>
      </c>
    </row>
    <row r="13" ht="50.25" customHeight="1">
      <c r="A13" s="233" t="n"/>
      <c r="B13" s="712" t="inlineStr">
        <is>
          <t>Probable 80% (4)</t>
        </is>
      </c>
      <c r="C13" s="820" t="n"/>
      <c r="D13" s="13">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728">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726">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726">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820" t="n"/>
      <c r="I13" s="727">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820" t="n"/>
      <c r="K13" s="236" t="n"/>
      <c r="L13" s="236" t="n"/>
      <c r="M13" s="237" t="n">
        <v>1.03</v>
      </c>
      <c r="N13" s="12">
        <f>IFERROR(VLOOKUP(M13,'CRUCE OPORTUNIDADES'!$C$10:$D$109,2,FALSE),"")</f>
        <v/>
      </c>
      <c r="O13" s="12" t="n">
        <v>2.03</v>
      </c>
      <c r="P13" s="12">
        <f>IFERROR(VLOOKUP(O13,'CRUCE OPORTUNIDADES'!$C$10:$D$109,2,FALSE),"")</f>
        <v/>
      </c>
      <c r="Q13" s="12" t="n">
        <v>3.03</v>
      </c>
      <c r="R13" s="12">
        <f>IFERROR(VLOOKUP(Q13,'CRUCE OPORTUNIDADES'!$C$10:$D$109,2,FALSE),"")</f>
        <v/>
      </c>
      <c r="S13" s="12" t="n">
        <v>4.03</v>
      </c>
      <c r="T13" s="12">
        <f>IFERROR(VLOOKUP(S13,'CRUCE OPORTUNIDADES'!$C$10:$D$109,2,FALSE),"")</f>
        <v/>
      </c>
      <c r="U13" s="12" t="n">
        <v>5.03</v>
      </c>
      <c r="V13" s="12">
        <f>IFERROR(VLOOKUP(U13,'CRUCE OPORTUNIDADES'!$C$10:$D$109,2,FALSE),"")</f>
        <v/>
      </c>
      <c r="W13" s="12" t="n">
        <v>6.03</v>
      </c>
      <c r="X13" s="12">
        <f>IFERROR(VLOOKUP(W13,'CRUCE OPORTUNIDADES'!$C$10:$D$109,2,FALSE),"")</f>
        <v/>
      </c>
      <c r="Y13" s="12" t="n">
        <v>7.03</v>
      </c>
      <c r="Z13" s="12">
        <f>IFERROR(VLOOKUP(Y13,'CRUCE OPORTUNIDADES'!$C$10:$D$109,2,FALSE),"")</f>
        <v/>
      </c>
      <c r="AA13" s="12" t="n">
        <v>8.029999999999999</v>
      </c>
      <c r="AB13" s="12">
        <f>IFERROR(VLOOKUP(AA13,'CRUCE OPORTUNIDADES'!$C$10:$D$109,2,FALSE),"")</f>
        <v/>
      </c>
      <c r="AC13" s="12" t="n">
        <v>9.029999999999999</v>
      </c>
      <c r="AD13" s="12">
        <f>IFERROR(VLOOKUP(AC13,'CRUCE OPORTUNIDADES'!$C$10:$D$109,2,FALSE),"")</f>
        <v/>
      </c>
      <c r="AE13" s="12" t="n">
        <v>10.03</v>
      </c>
      <c r="AF13" s="12">
        <f>IFERROR(VLOOKUP(AE13,'CRUCE OPORTUNIDADES'!$C$10:$D$109,2,FALSE),"")</f>
        <v/>
      </c>
      <c r="AG13" s="12" t="n">
        <v>11.03</v>
      </c>
      <c r="AH13" s="12">
        <f>IFERROR(VLOOKUP(AG13,'CRUCE OPORTUNIDADES'!$C$10:$D$109,2,FALSE),"")</f>
        <v/>
      </c>
      <c r="AI13" s="12" t="n">
        <v>12.03</v>
      </c>
      <c r="AJ13" s="12">
        <f>IFERROR(VLOOKUP(AI13,'CRUCE OPORTUNIDADES'!$C$10:$D$109,2,FALSE),"")</f>
        <v/>
      </c>
      <c r="AK13" s="12" t="n">
        <v>13.03</v>
      </c>
      <c r="AL13" s="12">
        <f>IFERROR(VLOOKUP(AK13,'CRUCE OPORTUNIDADES'!$C$10:$D$109,2,FALSE),"")</f>
        <v/>
      </c>
      <c r="AM13" s="12" t="n">
        <v>14.03</v>
      </c>
      <c r="AN13" s="12">
        <f>IFERROR(VLOOKUP(AM13,'CRUCE OPORTUNIDADES'!$C$10:$D$109,2,FALSE),"")</f>
        <v/>
      </c>
      <c r="AO13" s="12" t="n">
        <v>15.03</v>
      </c>
      <c r="AP13" s="12">
        <f>IFERROR(VLOOKUP(AO13,'CRUCE OPORTUNIDADES'!$C$10:$D$109,2,FALSE),"")</f>
        <v/>
      </c>
      <c r="AQ13" s="12" t="n">
        <v>16.03</v>
      </c>
      <c r="AR13" s="12">
        <f>IFERROR(VLOOKUP(AQ13,'CRUCE OPORTUNIDADES'!$C$10:$D$109,2,FALSE),"")</f>
        <v/>
      </c>
      <c r="AS13" s="12" t="n">
        <v>17.03</v>
      </c>
      <c r="AT13" s="12">
        <f>IFERROR(VLOOKUP(AS13,'CRUCE OPORTUNIDADES'!$C$10:$D$109,2,FALSE),"")</f>
        <v/>
      </c>
      <c r="AU13" s="12" t="n">
        <v>18.03</v>
      </c>
      <c r="AV13" s="12">
        <f>IFERROR(VLOOKUP(AU13,'CRUCE OPORTUNIDADES'!$C$10:$D$109,2,FALSE),"")</f>
        <v/>
      </c>
      <c r="AW13" s="12" t="n">
        <v>19.03</v>
      </c>
      <c r="AX13" s="12">
        <f>IFERROR(VLOOKUP(AW13,'CRUCE OPORTUNIDADES'!$C$10:$D$109,2,FALSE),"")</f>
        <v/>
      </c>
      <c r="AY13" s="12" t="n">
        <v>20.03</v>
      </c>
      <c r="AZ13" s="12">
        <f>IFERROR(VLOOKUP(AY13,'CRUCE OPORTUNIDADES'!$C$10:$D$109,2,FALSE),"")</f>
        <v/>
      </c>
      <c r="BA13" s="12" t="n">
        <v>21.03</v>
      </c>
      <c r="BB13" s="12">
        <f>IFERROR(VLOOKUP(BA13,'CRUCE OPORTUNIDADES'!$C$10:$D$109,2,FALSE),"")</f>
        <v/>
      </c>
      <c r="BC13" s="12" t="n">
        <v>22.03</v>
      </c>
      <c r="BD13" s="12">
        <f>IFERROR(VLOOKUP(BC13,'CRUCE OPORTUNIDADES'!$C$10:$D$109,2,FALSE),"")</f>
        <v/>
      </c>
      <c r="BE13" s="12" t="n">
        <v>23.03</v>
      </c>
      <c r="BF13" s="12">
        <f>IFERROR(VLOOKUP(BE13,'CRUCE OPORTUNIDADES'!$C$10:$D$109,2,FALSE),"")</f>
        <v/>
      </c>
      <c r="BG13" s="12" t="n">
        <v>24.03</v>
      </c>
      <c r="BH13" s="12">
        <f>IFERROR(VLOOKUP(BG13,'CRUCE OPORTUNIDADES'!$C$10:$D$109,2,FALSE),"")</f>
        <v/>
      </c>
      <c r="BI13" s="12" t="n">
        <v>25.03</v>
      </c>
      <c r="BJ13" s="12">
        <f>IFERROR(VLOOKUP(BI13,'CRUCE OPORTUNIDADES'!$C$10:$D$109,2,FALSE),"")</f>
        <v/>
      </c>
    </row>
    <row r="14" ht="50.25" customHeight="1">
      <c r="A14" s="233" t="n"/>
      <c r="B14" s="712" t="inlineStr">
        <is>
          <t>Casi seguro 100% (5)</t>
        </is>
      </c>
      <c r="C14" s="820" t="n"/>
      <c r="D14" s="13">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728">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726">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727">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820" t="n"/>
      <c r="I14" s="727">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820" t="n"/>
      <c r="K14" s="236" t="n"/>
      <c r="L14" s="236" t="n"/>
      <c r="M14" s="237" t="n"/>
      <c r="N14" s="12">
        <f>IF(N15&lt;&gt;""," -O","")</f>
        <v/>
      </c>
      <c r="P14" s="12">
        <f>IF(P15&lt;&gt;""," -O","")</f>
        <v/>
      </c>
      <c r="R14" s="12">
        <f>IF(R15&lt;&gt;""," -O","")</f>
        <v/>
      </c>
      <c r="T14" s="12">
        <f>IF(T15&lt;&gt;""," -O","")</f>
        <v/>
      </c>
      <c r="V14" s="12">
        <f>IF(V15&lt;&gt;""," -O","")</f>
        <v/>
      </c>
      <c r="X14" s="12">
        <f>IF(X15&lt;&gt;""," -O","")</f>
        <v/>
      </c>
      <c r="Z14" s="12">
        <f>IF(Z15&lt;&gt;""," -O","")</f>
        <v/>
      </c>
      <c r="AB14" s="12">
        <f>IF(AB15&lt;&gt;""," -O","")</f>
        <v/>
      </c>
      <c r="AD14" s="12">
        <f>IF(AD15&lt;&gt;""," -O","")</f>
        <v/>
      </c>
      <c r="AF14" s="12">
        <f>IF(AF15&lt;&gt;""," -O","")</f>
        <v/>
      </c>
      <c r="AH14" s="12">
        <f>IF(AH15&lt;&gt;""," -O","")</f>
        <v/>
      </c>
      <c r="AJ14" s="12">
        <f>IF(AJ15&lt;&gt;""," -O","")</f>
        <v/>
      </c>
      <c r="AL14" s="12">
        <f>IF(AL15&lt;&gt;""," -O","")</f>
        <v/>
      </c>
      <c r="AN14" s="12">
        <f>IF(AN15&lt;&gt;""," -O","")</f>
        <v/>
      </c>
      <c r="AP14" s="12">
        <f>IF(AP15&lt;&gt;""," -O","")</f>
        <v/>
      </c>
      <c r="AR14" s="12">
        <f>IF(AR15&lt;&gt;""," -O","")</f>
        <v/>
      </c>
      <c r="AT14" s="12">
        <f>IF(AT15&lt;&gt;""," -O","")</f>
        <v/>
      </c>
      <c r="AV14" s="12">
        <f>IF(AV15&lt;&gt;""," -O","")</f>
        <v/>
      </c>
      <c r="AX14" s="12">
        <f>IF(AX15&lt;&gt;""," -O","")</f>
        <v/>
      </c>
      <c r="AZ14" s="12">
        <f>IF(AZ15&lt;&gt;""," -O","")</f>
        <v/>
      </c>
      <c r="BB14" s="12">
        <f>IF(BB15&lt;&gt;""," -O","")</f>
        <v/>
      </c>
      <c r="BD14" s="12">
        <f>IF(BD15&lt;&gt;""," -O","")</f>
        <v/>
      </c>
      <c r="BF14" s="12">
        <f>IF(BF15&lt;&gt;""," -O","")</f>
        <v/>
      </c>
      <c r="BH14" s="12">
        <f>IF(BH15&lt;&gt;""," -O","")</f>
        <v/>
      </c>
      <c r="BJ14" s="12">
        <f>IF(BJ15&lt;&gt;""," -O","")</f>
        <v/>
      </c>
    </row>
    <row r="15" ht="22.5" customHeight="1">
      <c r="A15" s="233" t="n"/>
      <c r="B15" s="86" t="inlineStr">
        <is>
          <t>COLOR</t>
        </is>
      </c>
      <c r="C15" s="715" t="inlineStr">
        <is>
          <t>INTERPRETACIÓN DE LA ZONA</t>
        </is>
      </c>
      <c r="D15" s="821" t="n"/>
      <c r="E15" s="820" t="n"/>
      <c r="F15" s="84" t="inlineStr">
        <is>
          <t>CANTIDAD DE OPORTUNIDADES POR ZONA</t>
        </is>
      </c>
      <c r="G15" s="715" t="inlineStr">
        <is>
          <t>PROMEDIO DE OPORTUNIDADES DEL PROCESO</t>
        </is>
      </c>
      <c r="H15" s="821" t="n"/>
      <c r="I15" s="821" t="n"/>
      <c r="J15" s="820" t="n"/>
      <c r="K15" s="236" t="n"/>
      <c r="L15" s="236" t="n"/>
      <c r="M15" s="237" t="n">
        <v>1.04</v>
      </c>
      <c r="N15" s="12">
        <f>IFERROR(VLOOKUP(M15,'CRUCE OPORTUNIDADES'!$C$10:$D$109,2,FALSE),"")</f>
        <v/>
      </c>
      <c r="O15" s="12" t="n">
        <v>2.04</v>
      </c>
      <c r="P15" s="12">
        <f>IFERROR(VLOOKUP(O15,'CRUCE OPORTUNIDADES'!$C$10:$D$109,2,FALSE),"")</f>
        <v/>
      </c>
      <c r="Q15" s="12" t="n">
        <v>3.04</v>
      </c>
      <c r="R15" s="12">
        <f>IFERROR(VLOOKUP(Q15,'CRUCE OPORTUNIDADES'!$C$10:$D$109,2,FALSE),"")</f>
        <v/>
      </c>
      <c r="S15" s="12" t="n">
        <v>4.04</v>
      </c>
      <c r="T15" s="12">
        <f>IFERROR(VLOOKUP(S15,'CRUCE OPORTUNIDADES'!$C$10:$D$109,2,FALSE),"")</f>
        <v/>
      </c>
      <c r="U15" s="12" t="n">
        <v>5.04</v>
      </c>
      <c r="V15" s="12">
        <f>IFERROR(VLOOKUP(U15,'CRUCE OPORTUNIDADES'!$C$10:$D$109,2,FALSE),"")</f>
        <v/>
      </c>
      <c r="W15" s="12" t="n">
        <v>6.04</v>
      </c>
      <c r="X15" s="12">
        <f>IFERROR(VLOOKUP(W15,'CRUCE OPORTUNIDADES'!$C$10:$D$109,2,FALSE),"")</f>
        <v/>
      </c>
      <c r="Y15" s="12" t="n">
        <v>7.04</v>
      </c>
      <c r="Z15" s="12">
        <f>IFERROR(VLOOKUP(Y15,'CRUCE OPORTUNIDADES'!$C$10:$D$109,2,FALSE),"")</f>
        <v/>
      </c>
      <c r="AA15" s="12" t="n">
        <v>8.039999999999999</v>
      </c>
      <c r="AB15" s="12">
        <f>IFERROR(VLOOKUP(AA15,'CRUCE OPORTUNIDADES'!$C$10:$D$109,2,FALSE),"")</f>
        <v/>
      </c>
      <c r="AC15" s="12" t="n">
        <v>9.039999999999999</v>
      </c>
      <c r="AD15" s="12">
        <f>IFERROR(VLOOKUP(AC15,'CRUCE OPORTUNIDADES'!$C$10:$D$109,2,FALSE),"")</f>
        <v/>
      </c>
      <c r="AE15" s="12" t="n">
        <v>10.04</v>
      </c>
      <c r="AF15" s="12">
        <f>IFERROR(VLOOKUP(AE15,'CRUCE OPORTUNIDADES'!$C$10:$D$109,2,FALSE),"")</f>
        <v/>
      </c>
      <c r="AG15" s="12" t="n">
        <v>11.04</v>
      </c>
      <c r="AH15" s="12">
        <f>IFERROR(VLOOKUP(AG15,'CRUCE OPORTUNIDADES'!$C$10:$D$109,2,FALSE),"")</f>
        <v/>
      </c>
      <c r="AI15" s="12" t="n">
        <v>12.04</v>
      </c>
      <c r="AJ15" s="12">
        <f>IFERROR(VLOOKUP(AI15,'CRUCE OPORTUNIDADES'!$C$10:$D$109,2,FALSE),"")</f>
        <v/>
      </c>
      <c r="AK15" s="12" t="n">
        <v>13.04</v>
      </c>
      <c r="AL15" s="12">
        <f>IFERROR(VLOOKUP(AK15,'CRUCE OPORTUNIDADES'!$C$10:$D$109,2,FALSE),"")</f>
        <v/>
      </c>
      <c r="AM15" s="12" t="n">
        <v>14.04</v>
      </c>
      <c r="AN15" s="12">
        <f>IFERROR(VLOOKUP(AM15,'CRUCE OPORTUNIDADES'!$C$10:$D$109,2,FALSE),"")</f>
        <v/>
      </c>
      <c r="AO15" s="12" t="n">
        <v>15.04</v>
      </c>
      <c r="AP15" s="12">
        <f>IFERROR(VLOOKUP(AO15,'CRUCE OPORTUNIDADES'!$C$10:$D$109,2,FALSE),"")</f>
        <v/>
      </c>
      <c r="AQ15" s="12" t="n">
        <v>16.04</v>
      </c>
      <c r="AR15" s="12">
        <f>IFERROR(VLOOKUP(AQ15,'CRUCE OPORTUNIDADES'!$C$10:$D$109,2,FALSE),"")</f>
        <v/>
      </c>
      <c r="AS15" s="12" t="n">
        <v>17.04</v>
      </c>
      <c r="AT15" s="12">
        <f>IFERROR(VLOOKUP(AS15,'CRUCE OPORTUNIDADES'!$C$10:$D$109,2,FALSE),"")</f>
        <v/>
      </c>
      <c r="AU15" s="12" t="n">
        <v>18.04</v>
      </c>
      <c r="AV15" s="12">
        <f>IFERROR(VLOOKUP(AU15,'CRUCE OPORTUNIDADES'!$C$10:$D$109,2,FALSE),"")</f>
        <v/>
      </c>
      <c r="AW15" s="12" t="n">
        <v>19.04</v>
      </c>
      <c r="AX15" s="12">
        <f>IFERROR(VLOOKUP(AW15,'CRUCE OPORTUNIDADES'!$C$10:$D$109,2,FALSE),"")</f>
        <v/>
      </c>
      <c r="AY15" s="12" t="n">
        <v>20.04</v>
      </c>
      <c r="AZ15" s="12">
        <f>IFERROR(VLOOKUP(AY15,'CRUCE OPORTUNIDADES'!$C$10:$D$109,2,FALSE),"")</f>
        <v/>
      </c>
      <c r="BA15" s="12" t="n">
        <v>21.04</v>
      </c>
      <c r="BB15" s="12">
        <f>IFERROR(VLOOKUP(BA15,'CRUCE OPORTUNIDADES'!$C$10:$D$109,2,FALSE),"")</f>
        <v/>
      </c>
      <c r="BC15" s="12" t="n">
        <v>22.04</v>
      </c>
      <c r="BD15" s="12">
        <f>IFERROR(VLOOKUP(BC15,'CRUCE OPORTUNIDADES'!$C$10:$D$109,2,FALSE),"")</f>
        <v/>
      </c>
      <c r="BE15" s="12" t="n">
        <v>23.04</v>
      </c>
      <c r="BF15" s="12">
        <f>IFERROR(VLOOKUP(BE15,'CRUCE OPORTUNIDADES'!$C$10:$D$109,2,FALSE),"")</f>
        <v/>
      </c>
      <c r="BG15" s="12" t="n">
        <v>24.04</v>
      </c>
      <c r="BH15" s="12">
        <f>IFERROR(VLOOKUP(BG15,'CRUCE OPORTUNIDADES'!$C$10:$D$109,2,FALSE),"")</f>
        <v/>
      </c>
      <c r="BI15" s="12" t="n">
        <v>25.04</v>
      </c>
      <c r="BJ15" s="12">
        <f>IFERROR(VLOOKUP(BI15,'CRUCE OPORTUNIDADES'!$C$10:$D$109,2,FALSE),"")</f>
        <v/>
      </c>
    </row>
    <row r="16" ht="15" customHeight="1">
      <c r="A16" s="233" t="n"/>
      <c r="B16" s="9" t="n"/>
      <c r="C16" s="714" t="inlineStr">
        <is>
          <t xml:space="preserve"> Zona de oportunidad baja: Monitorear los eventos.</t>
        </is>
      </c>
      <c r="D16" s="821" t="n"/>
      <c r="E16" s="820" t="n"/>
      <c r="F16" s="62">
        <f>COUNTIF('CRUCE OPORTUNIDADES'!$AJ$10:$AJ$109,"BAJO")</f>
        <v/>
      </c>
      <c r="G16" s="715" t="inlineStr">
        <is>
          <t>PROBABILIDAD</t>
        </is>
      </c>
      <c r="H16" s="715" t="inlineStr">
        <is>
          <t>IMPACTO</t>
        </is>
      </c>
      <c r="I16" s="822" t="inlineStr">
        <is>
          <t>VALORACIÓN</t>
        </is>
      </c>
      <c r="J16" s="820" t="n"/>
      <c r="K16" s="236" t="n"/>
      <c r="L16" s="236" t="n"/>
      <c r="M16" s="237" t="n"/>
      <c r="N16" s="12">
        <f>IF(N17&lt;&gt;""," -O","")</f>
        <v/>
      </c>
      <c r="P16" s="12">
        <f>IF(P17&lt;&gt;""," -O","")</f>
        <v/>
      </c>
      <c r="R16" s="12">
        <f>IF(R17&lt;&gt;""," -O","")</f>
        <v/>
      </c>
      <c r="T16" s="12">
        <f>IF(T17&lt;&gt;""," -O","")</f>
        <v/>
      </c>
      <c r="V16" s="12">
        <f>IF(V17&lt;&gt;""," -O","")</f>
        <v/>
      </c>
      <c r="X16" s="12">
        <f>IF(X17&lt;&gt;""," -O","")</f>
        <v/>
      </c>
      <c r="Z16" s="12">
        <f>IF(Z17&lt;&gt;""," -O","")</f>
        <v/>
      </c>
      <c r="AB16" s="12">
        <f>IF(AB17&lt;&gt;""," -O","")</f>
        <v/>
      </c>
      <c r="AD16" s="12">
        <f>IF(AD17&lt;&gt;""," -O","")</f>
        <v/>
      </c>
      <c r="AF16" s="12">
        <f>IF(AF17&lt;&gt;""," -O","")</f>
        <v/>
      </c>
      <c r="AH16" s="12">
        <f>IF(AH17&lt;&gt;""," -O","")</f>
        <v/>
      </c>
      <c r="AJ16" s="12">
        <f>IF(AJ17&lt;&gt;""," -O","")</f>
        <v/>
      </c>
      <c r="AL16" s="12">
        <f>IF(AL17&lt;&gt;""," -O","")</f>
        <v/>
      </c>
      <c r="AN16" s="12">
        <f>IF(AN17&lt;&gt;""," -O","")</f>
        <v/>
      </c>
      <c r="AP16" s="12">
        <f>IF(AP17&lt;&gt;""," -O","")</f>
        <v/>
      </c>
      <c r="AR16" s="12">
        <f>IF(AR17&lt;&gt;""," -O","")</f>
        <v/>
      </c>
      <c r="AT16" s="12">
        <f>IF(AT17&lt;&gt;""," -O","")</f>
        <v/>
      </c>
      <c r="AV16" s="12">
        <f>IF(AV17&lt;&gt;""," -O","")</f>
        <v/>
      </c>
      <c r="AX16" s="12">
        <f>IF(AX17&lt;&gt;""," -O","")</f>
        <v/>
      </c>
      <c r="AZ16" s="12">
        <f>IF(AZ17&lt;&gt;""," -O","")</f>
        <v/>
      </c>
      <c r="BB16" s="12">
        <f>IF(BB17&lt;&gt;""," -O","")</f>
        <v/>
      </c>
      <c r="BD16" s="12">
        <f>IF(BD17&lt;&gt;""," -O","")</f>
        <v/>
      </c>
      <c r="BF16" s="12">
        <f>IF(BF17&lt;&gt;""," -O","")</f>
        <v/>
      </c>
      <c r="BH16" s="12">
        <f>IF(BH17&lt;&gt;""," -O","")</f>
        <v/>
      </c>
      <c r="BJ16" s="12">
        <f>IF(BJ17&lt;&gt;""," -O","")</f>
        <v/>
      </c>
    </row>
    <row r="17" ht="15" customHeight="1">
      <c r="A17" s="233" t="n"/>
      <c r="B17" s="8" t="n"/>
      <c r="C17" s="714" t="inlineStr">
        <is>
          <t xml:space="preserve"> Zona de oportunidad moderada: Monitorear los eventos.</t>
        </is>
      </c>
      <c r="D17" s="821" t="n"/>
      <c r="E17" s="820" t="n"/>
      <c r="F17" s="62">
        <f>COUNTIF('CRUCE OPORTUNIDADES'!$AJ$10:$AJ$109,"MODERADO")</f>
        <v/>
      </c>
      <c r="G17" s="713">
        <f>AVERAGE('CRUCE OPORTUNIDADES'!AG10:AG109)</f>
        <v/>
      </c>
      <c r="H17" s="713">
        <f>AVERAGE('CRUCE OPORTUNIDADES'!AH10:AH109)</f>
        <v/>
      </c>
      <c r="I17" s="713">
        <f>ROUND(G17,0)*ROUND(H17,0)</f>
        <v/>
      </c>
      <c r="J17" s="814" t="n"/>
      <c r="K17" s="236" t="n"/>
      <c r="L17" s="236" t="n"/>
      <c r="M17" s="237" t="n">
        <v>1.05</v>
      </c>
      <c r="N17" s="12">
        <f>IFERROR(VLOOKUP(M17,'CRUCE OPORTUNIDADES'!$C$10:$D$109,2,FALSE),"")</f>
        <v/>
      </c>
      <c r="O17" s="12" t="n">
        <v>2.05</v>
      </c>
      <c r="P17" s="12">
        <f>IFERROR(VLOOKUP(O17,'CRUCE OPORTUNIDADES'!$C$10:$D$109,2,FALSE),"")</f>
        <v/>
      </c>
      <c r="Q17" s="12" t="n">
        <v>3.05</v>
      </c>
      <c r="R17" s="12">
        <f>IFERROR(VLOOKUP(Q17,'CRUCE OPORTUNIDADES'!$C$10:$D$109,2,FALSE),"")</f>
        <v/>
      </c>
      <c r="S17" s="12" t="n">
        <v>4.05</v>
      </c>
      <c r="T17" s="12">
        <f>IFERROR(VLOOKUP(S17,'CRUCE OPORTUNIDADES'!$C$10:$D$109,2,FALSE),"")</f>
        <v/>
      </c>
      <c r="U17" s="12" t="n">
        <v>5.05</v>
      </c>
      <c r="V17" s="12">
        <f>IFERROR(VLOOKUP(U17,'CRUCE OPORTUNIDADES'!$C$10:$D$109,2,FALSE),"")</f>
        <v/>
      </c>
      <c r="W17" s="12" t="n">
        <v>6.05</v>
      </c>
      <c r="X17" s="12">
        <f>IFERROR(VLOOKUP(W17,'CRUCE OPORTUNIDADES'!$C$10:$D$109,2,FALSE),"")</f>
        <v/>
      </c>
      <c r="Y17" s="12" t="n">
        <v>7.05</v>
      </c>
      <c r="Z17" s="12">
        <f>IFERROR(VLOOKUP(Y17,'CRUCE OPORTUNIDADES'!$C$10:$D$109,2,FALSE),"")</f>
        <v/>
      </c>
      <c r="AA17" s="12" t="n">
        <v>8.050000000000001</v>
      </c>
      <c r="AB17" s="12">
        <f>IFERROR(VLOOKUP(AA17,'CRUCE OPORTUNIDADES'!$C$10:$D$109,2,FALSE),"")</f>
        <v/>
      </c>
      <c r="AC17" s="12" t="n">
        <v>9.050000000000001</v>
      </c>
      <c r="AD17" s="12">
        <f>IFERROR(VLOOKUP(AC17,'CRUCE OPORTUNIDADES'!$C$10:$D$109,2,FALSE),"")</f>
        <v/>
      </c>
      <c r="AE17" s="12" t="n">
        <v>10.05</v>
      </c>
      <c r="AF17" s="12">
        <f>IFERROR(VLOOKUP(AE17,'CRUCE OPORTUNIDADES'!$C$10:$D$109,2,FALSE),"")</f>
        <v/>
      </c>
      <c r="AG17" s="12" t="n">
        <v>11.05</v>
      </c>
      <c r="AH17" s="12">
        <f>IFERROR(VLOOKUP(AG17,'CRUCE OPORTUNIDADES'!$C$10:$D$109,2,FALSE),"")</f>
        <v/>
      </c>
      <c r="AI17" s="12" t="n">
        <v>12.05</v>
      </c>
      <c r="AJ17" s="12">
        <f>IFERROR(VLOOKUP(AI17,'CRUCE OPORTUNIDADES'!$C$10:$D$109,2,FALSE),"")</f>
        <v/>
      </c>
      <c r="AK17" s="12" t="n">
        <v>13.05</v>
      </c>
      <c r="AL17" s="12">
        <f>IFERROR(VLOOKUP(AK17,'CRUCE OPORTUNIDADES'!$C$10:$D$109,2,FALSE),"")</f>
        <v/>
      </c>
      <c r="AM17" s="12" t="n">
        <v>14.05</v>
      </c>
      <c r="AN17" s="12">
        <f>IFERROR(VLOOKUP(AM17,'CRUCE OPORTUNIDADES'!$C$10:$D$109,2,FALSE),"")</f>
        <v/>
      </c>
      <c r="AO17" s="12" t="n">
        <v>15.05</v>
      </c>
      <c r="AP17" s="12">
        <f>IFERROR(VLOOKUP(AO17,'CRUCE OPORTUNIDADES'!$C$10:$D$109,2,FALSE),"")</f>
        <v/>
      </c>
      <c r="AQ17" s="12" t="n">
        <v>16.05</v>
      </c>
      <c r="AR17" s="12">
        <f>IFERROR(VLOOKUP(AQ17,'CRUCE OPORTUNIDADES'!$C$10:$D$109,2,FALSE),"")</f>
        <v/>
      </c>
      <c r="AS17" s="12" t="n">
        <v>17.05</v>
      </c>
      <c r="AT17" s="12">
        <f>IFERROR(VLOOKUP(AS17,'CRUCE OPORTUNIDADES'!$C$10:$D$109,2,FALSE),"")</f>
        <v/>
      </c>
      <c r="AU17" s="12" t="n">
        <v>18.05</v>
      </c>
      <c r="AV17" s="12">
        <f>IFERROR(VLOOKUP(AU17,'CRUCE OPORTUNIDADES'!$C$10:$D$109,2,FALSE),"")</f>
        <v/>
      </c>
      <c r="AW17" s="12" t="n">
        <v>19.05</v>
      </c>
      <c r="AX17" s="12">
        <f>IFERROR(VLOOKUP(AW17,'CRUCE OPORTUNIDADES'!$C$10:$D$109,2,FALSE),"")</f>
        <v/>
      </c>
      <c r="AY17" s="12" t="n">
        <v>20.05</v>
      </c>
      <c r="AZ17" s="12">
        <f>IFERROR(VLOOKUP(AY17,'CRUCE OPORTUNIDADES'!$C$10:$D$109,2,FALSE),"")</f>
        <v/>
      </c>
      <c r="BA17" s="12" t="n">
        <v>21.05</v>
      </c>
      <c r="BB17" s="12">
        <f>IFERROR(VLOOKUP(BA17,'CRUCE OPORTUNIDADES'!$C$10:$D$109,2,FALSE),"")</f>
        <v/>
      </c>
      <c r="BC17" s="12" t="n">
        <v>22.05</v>
      </c>
      <c r="BD17" s="12">
        <f>IFERROR(VLOOKUP(BC17,'CRUCE OPORTUNIDADES'!$C$10:$D$109,2,FALSE),"")</f>
        <v/>
      </c>
      <c r="BE17" s="12" t="n">
        <v>23.05</v>
      </c>
      <c r="BF17" s="12">
        <f>IFERROR(VLOOKUP(BE17,'CRUCE OPORTUNIDADES'!$C$10:$D$109,2,FALSE),"")</f>
        <v/>
      </c>
      <c r="BG17" s="12" t="n">
        <v>24.05</v>
      </c>
      <c r="BH17" s="12">
        <f>IFERROR(VLOOKUP(BG17,'CRUCE OPORTUNIDADES'!$C$10:$D$109,2,FALSE),"")</f>
        <v/>
      </c>
      <c r="BI17" s="12" t="n">
        <v>25.05</v>
      </c>
      <c r="BJ17" s="12">
        <f>IFERROR(VLOOKUP(BI17,'CRUCE OPORTUNIDADES'!$C$10:$D$109,2,FALSE),"")</f>
        <v/>
      </c>
    </row>
    <row r="18" ht="15.75" customHeight="1">
      <c r="A18" s="233" t="n"/>
      <c r="B18" s="7" t="n"/>
      <c r="C18" s="714" t="inlineStr">
        <is>
          <t xml:space="preserve"> Zona de oportunidad favorable: Potencializar la oportunidad.</t>
        </is>
      </c>
      <c r="D18" s="821" t="n"/>
      <c r="E18" s="820" t="n"/>
      <c r="F18" s="62">
        <f>COUNTIF('CRUCE OPORTUNIDADES'!$AJ$10:$AJ$109,"FAVORABLE")</f>
        <v/>
      </c>
      <c r="G18" s="823" t="n"/>
      <c r="H18" s="823" t="n"/>
      <c r="I18" s="824" t="n"/>
      <c r="J18" s="825" t="n"/>
      <c r="K18" s="236" t="n"/>
      <c r="L18" s="236" t="n"/>
      <c r="M18" s="237" t="n"/>
      <c r="N18" s="12">
        <f>IF(N19&lt;&gt;""," -O","")</f>
        <v/>
      </c>
      <c r="P18" s="12">
        <f>IF(P19&lt;&gt;""," -O","")</f>
        <v/>
      </c>
      <c r="R18" s="12">
        <f>IF(R19&lt;&gt;""," -O","")</f>
        <v/>
      </c>
      <c r="T18" s="12">
        <f>IF(T19&lt;&gt;""," -O","")</f>
        <v/>
      </c>
      <c r="V18" s="12">
        <f>IF(V19&lt;&gt;""," -O","")</f>
        <v/>
      </c>
      <c r="X18" s="12">
        <f>IF(X19&lt;&gt;""," -O","")</f>
        <v/>
      </c>
      <c r="Z18" s="12">
        <f>IF(Z19&lt;&gt;""," -O","")</f>
        <v/>
      </c>
      <c r="AB18" s="12">
        <f>IF(AB19&lt;&gt;""," -O","")</f>
        <v/>
      </c>
      <c r="AD18" s="12">
        <f>IF(AD19&lt;&gt;""," -O","")</f>
        <v/>
      </c>
      <c r="AF18" s="12">
        <f>IF(AF19&lt;&gt;""," -O","")</f>
        <v/>
      </c>
      <c r="AH18" s="12">
        <f>IF(AH19&lt;&gt;""," -O","")</f>
        <v/>
      </c>
      <c r="AJ18" s="12">
        <f>IF(AJ19&lt;&gt;""," -O","")</f>
        <v/>
      </c>
      <c r="AL18" s="12">
        <f>IF(AL19&lt;&gt;""," -O","")</f>
        <v/>
      </c>
      <c r="AN18" s="12">
        <f>IF(AN19&lt;&gt;""," -O","")</f>
        <v/>
      </c>
      <c r="AP18" s="12">
        <f>IF(AP19&lt;&gt;""," -O","")</f>
        <v/>
      </c>
      <c r="AR18" s="12">
        <f>IF(AR19&lt;&gt;""," -O","")</f>
        <v/>
      </c>
      <c r="AT18" s="12">
        <f>IF(AT19&lt;&gt;""," -O","")</f>
        <v/>
      </c>
      <c r="AV18" s="12">
        <f>IF(AV19&lt;&gt;""," -O","")</f>
        <v/>
      </c>
      <c r="AX18" s="12">
        <f>IF(AX19&lt;&gt;""," -O","")</f>
        <v/>
      </c>
      <c r="AZ18" s="12">
        <f>IF(AZ19&lt;&gt;""," -O","")</f>
        <v/>
      </c>
      <c r="BB18" s="12">
        <f>IF(BB19&lt;&gt;""," -O","")</f>
        <v/>
      </c>
      <c r="BD18" s="12">
        <f>IF(BD19&lt;&gt;""," -O","")</f>
        <v/>
      </c>
      <c r="BF18" s="12">
        <f>IF(BF19&lt;&gt;""," -O","")</f>
        <v/>
      </c>
      <c r="BH18" s="12">
        <f>IF(BH19&lt;&gt;""," -O","")</f>
        <v/>
      </c>
      <c r="BJ18" s="12">
        <f>IF(BJ19&lt;&gt;""," -O","")</f>
        <v/>
      </c>
    </row>
    <row r="19" ht="15.75" customHeight="1">
      <c r="A19" s="233" t="n"/>
      <c r="B19" s="6" t="n"/>
      <c r="C19" s="714" t="inlineStr">
        <is>
          <t xml:space="preserve"> Zona de oportunidad alta: Potencializar la oportunidad.</t>
        </is>
      </c>
      <c r="D19" s="821" t="n"/>
      <c r="E19" s="820" t="n"/>
      <c r="F19" s="62">
        <f>COUNTIF('CRUCE OPORTUNIDADES'!$AJ$10:$AJ$109,"ALTO")</f>
        <v/>
      </c>
      <c r="G19" s="819" t="n"/>
      <c r="H19" s="819" t="n"/>
      <c r="I19" s="815" t="n"/>
      <c r="J19" s="817" t="n"/>
      <c r="K19" s="236" t="n"/>
      <c r="L19" s="236" t="n"/>
      <c r="M19" s="237" t="n">
        <v>1.06</v>
      </c>
      <c r="N19" s="12">
        <f>IFERROR(VLOOKUP(M19,'CRUCE OPORTUNIDADES'!$C$10:$D$109,2,FALSE),"")</f>
        <v/>
      </c>
      <c r="O19" s="12" t="n">
        <v>2.06</v>
      </c>
      <c r="P19" s="12">
        <f>IFERROR(VLOOKUP(O19,'CRUCE OPORTUNIDADES'!$C$10:$D$109,2,FALSE),"")</f>
        <v/>
      </c>
      <c r="Q19" s="12" t="n">
        <v>3.06</v>
      </c>
      <c r="R19" s="12">
        <f>IFERROR(VLOOKUP(Q19,'CRUCE OPORTUNIDADES'!$C$10:$D$109,2,FALSE),"")</f>
        <v/>
      </c>
      <c r="S19" s="12" t="n">
        <v>4.06</v>
      </c>
      <c r="T19" s="12">
        <f>IFERROR(VLOOKUP(S19,'CRUCE OPORTUNIDADES'!$C$10:$D$109,2,FALSE),"")</f>
        <v/>
      </c>
      <c r="U19" s="12" t="n">
        <v>5.06</v>
      </c>
      <c r="V19" s="12">
        <f>IFERROR(VLOOKUP(U19,'CRUCE OPORTUNIDADES'!$C$10:$D$109,2,FALSE),"")</f>
        <v/>
      </c>
      <c r="W19" s="12" t="n">
        <v>6.06</v>
      </c>
      <c r="X19" s="12">
        <f>IFERROR(VLOOKUP(W19,'CRUCE OPORTUNIDADES'!$C$10:$D$109,2,FALSE),"")</f>
        <v/>
      </c>
      <c r="Y19" s="12" t="n">
        <v>7.06</v>
      </c>
      <c r="Z19" s="12">
        <f>IFERROR(VLOOKUP(Y19,'CRUCE OPORTUNIDADES'!$C$10:$D$109,2,FALSE),"")</f>
        <v/>
      </c>
      <c r="AA19" s="12" t="n">
        <v>8.06</v>
      </c>
      <c r="AB19" s="12">
        <f>IFERROR(VLOOKUP(AA19,'CRUCE OPORTUNIDADES'!$C$10:$D$109,2,FALSE),"")</f>
        <v/>
      </c>
      <c r="AC19" s="12" t="n">
        <v>9.06</v>
      </c>
      <c r="AD19" s="12">
        <f>IFERROR(VLOOKUP(AC19,'CRUCE OPORTUNIDADES'!$C$10:$D$109,2,FALSE),"")</f>
        <v/>
      </c>
      <c r="AE19" s="12" t="n">
        <v>10.06</v>
      </c>
      <c r="AF19" s="12">
        <f>IFERROR(VLOOKUP(AE19,'CRUCE OPORTUNIDADES'!$C$10:$D$109,2,FALSE),"")</f>
        <v/>
      </c>
      <c r="AG19" s="12" t="n">
        <v>11.06</v>
      </c>
      <c r="AH19" s="12">
        <f>IFERROR(VLOOKUP(AG19,'CRUCE OPORTUNIDADES'!$C$10:$D$109,2,FALSE),"")</f>
        <v/>
      </c>
      <c r="AI19" s="12" t="n">
        <v>12.06</v>
      </c>
      <c r="AJ19" s="12">
        <f>IFERROR(VLOOKUP(AI19,'CRUCE OPORTUNIDADES'!$C$10:$D$109,2,FALSE),"")</f>
        <v/>
      </c>
      <c r="AK19" s="12" t="n">
        <v>13.06</v>
      </c>
      <c r="AL19" s="12">
        <f>IFERROR(VLOOKUP(AK19,'CRUCE OPORTUNIDADES'!$C$10:$D$109,2,FALSE),"")</f>
        <v/>
      </c>
      <c r="AM19" s="12" t="n">
        <v>14.06</v>
      </c>
      <c r="AN19" s="12">
        <f>IFERROR(VLOOKUP(AM19,'CRUCE OPORTUNIDADES'!$C$10:$D$109,2,FALSE),"")</f>
        <v/>
      </c>
      <c r="AO19" s="12" t="n">
        <v>15.06</v>
      </c>
      <c r="AP19" s="12">
        <f>IFERROR(VLOOKUP(AO19,'CRUCE OPORTUNIDADES'!$C$10:$D$109,2,FALSE),"")</f>
        <v/>
      </c>
      <c r="AQ19" s="12" t="n">
        <v>16.06</v>
      </c>
      <c r="AR19" s="12">
        <f>IFERROR(VLOOKUP(AQ19,'CRUCE OPORTUNIDADES'!$C$10:$D$109,2,FALSE),"")</f>
        <v/>
      </c>
      <c r="AS19" s="12" t="n">
        <v>17.06</v>
      </c>
      <c r="AT19" s="12">
        <f>IFERROR(VLOOKUP(AS19,'CRUCE OPORTUNIDADES'!$C$10:$D$109,2,FALSE),"")</f>
        <v/>
      </c>
      <c r="AU19" s="12" t="n">
        <v>18.06</v>
      </c>
      <c r="AV19" s="12">
        <f>IFERROR(VLOOKUP(AU19,'CRUCE OPORTUNIDADES'!$C$10:$D$109,2,FALSE),"")</f>
        <v/>
      </c>
      <c r="AW19" s="12" t="n">
        <v>19.06</v>
      </c>
      <c r="AX19" s="12">
        <f>IFERROR(VLOOKUP(AW19,'CRUCE OPORTUNIDADES'!$C$10:$D$109,2,FALSE),"")</f>
        <v/>
      </c>
      <c r="AY19" s="12" t="n">
        <v>20.06</v>
      </c>
      <c r="AZ19" s="12">
        <f>IFERROR(VLOOKUP(AY19,'CRUCE OPORTUNIDADES'!$C$10:$D$109,2,FALSE),"")</f>
        <v/>
      </c>
      <c r="BA19" s="12" t="n">
        <v>21.06</v>
      </c>
      <c r="BB19" s="12">
        <f>IFERROR(VLOOKUP(BA19,'CRUCE OPORTUNIDADES'!$C$10:$D$109,2,FALSE),"")</f>
        <v/>
      </c>
      <c r="BC19" s="12" t="n">
        <v>22.06</v>
      </c>
      <c r="BD19" s="12">
        <f>IFERROR(VLOOKUP(BC19,'CRUCE OPORTUNIDADES'!$C$10:$D$109,2,FALSE),"")</f>
        <v/>
      </c>
      <c r="BE19" s="12" t="n">
        <v>23.06</v>
      </c>
      <c r="BF19" s="12">
        <f>IFERROR(VLOOKUP(BE19,'CRUCE OPORTUNIDADES'!$C$10:$D$109,2,FALSE),"")</f>
        <v/>
      </c>
      <c r="BG19" s="12" t="n">
        <v>24.06</v>
      </c>
      <c r="BH19" s="12">
        <f>IFERROR(VLOOKUP(BG19,'CRUCE OPORTUNIDADES'!$C$10:$D$109,2,FALSE),"")</f>
        <v/>
      </c>
      <c r="BI19" s="12" t="n">
        <v>25.06</v>
      </c>
      <c r="BJ19" s="12">
        <f>IFERROR(VLOOKUP(BI19,'CRUCE OPORTUNIDADES'!$C$10:$D$109,2,FALSE),"")</f>
        <v/>
      </c>
    </row>
    <row r="20">
      <c r="A20" s="233" t="n"/>
      <c r="B20" s="233" t="n"/>
      <c r="C20" s="233" t="n"/>
      <c r="D20" s="233" t="n"/>
      <c r="E20" s="233" t="n"/>
      <c r="F20" s="233" t="n"/>
      <c r="G20" s="233" t="n"/>
      <c r="H20" s="233" t="n"/>
      <c r="I20" s="233" t="n"/>
      <c r="J20" s="233" t="n"/>
      <c r="K20" s="236" t="n"/>
      <c r="L20" s="236" t="n"/>
      <c r="M20" s="237" t="n"/>
      <c r="N20" s="12">
        <f>IF(N21&lt;&gt;""," -O","")</f>
        <v/>
      </c>
      <c r="P20" s="12">
        <f>IF(P21&lt;&gt;""," -O","")</f>
        <v/>
      </c>
      <c r="R20" s="12">
        <f>IF(R21&lt;&gt;""," -O","")</f>
        <v/>
      </c>
      <c r="T20" s="12">
        <f>IF(T21&lt;&gt;""," -O","")</f>
        <v/>
      </c>
      <c r="V20" s="12">
        <f>IF(V21&lt;&gt;""," -O","")</f>
        <v/>
      </c>
      <c r="X20" s="12">
        <f>IF(X21&lt;&gt;""," -O","")</f>
        <v/>
      </c>
      <c r="Z20" s="12">
        <f>IF(Z21&lt;&gt;""," -O","")</f>
        <v/>
      </c>
      <c r="AB20" s="12">
        <f>IF(AB21&lt;&gt;""," -O","")</f>
        <v/>
      </c>
      <c r="AD20" s="12">
        <f>IF(AD21&lt;&gt;""," -O","")</f>
        <v/>
      </c>
      <c r="AF20" s="12">
        <f>IF(AF21&lt;&gt;""," -O","")</f>
        <v/>
      </c>
      <c r="AH20" s="12">
        <f>IF(AH21&lt;&gt;""," -O","")</f>
        <v/>
      </c>
      <c r="AJ20" s="12">
        <f>IF(AJ21&lt;&gt;""," -O","")</f>
        <v/>
      </c>
      <c r="AL20" s="12">
        <f>IF(AL21&lt;&gt;""," -O","")</f>
        <v/>
      </c>
      <c r="AN20" s="12">
        <f>IF(AN21&lt;&gt;""," -O","")</f>
        <v/>
      </c>
      <c r="AP20" s="12">
        <f>IF(AP21&lt;&gt;""," -O","")</f>
        <v/>
      </c>
      <c r="AR20" s="12">
        <f>IF(AR21&lt;&gt;""," -O","")</f>
        <v/>
      </c>
      <c r="AT20" s="12">
        <f>IF(AT21&lt;&gt;""," -O","")</f>
        <v/>
      </c>
      <c r="AV20" s="12">
        <f>IF(AV21&lt;&gt;""," -O","")</f>
        <v/>
      </c>
      <c r="AX20" s="12">
        <f>IF(AX21&lt;&gt;""," -O","")</f>
        <v/>
      </c>
      <c r="AZ20" s="12">
        <f>IF(AZ21&lt;&gt;""," -O","")</f>
        <v/>
      </c>
      <c r="BB20" s="12">
        <f>IF(BB21&lt;&gt;""," -O","")</f>
        <v/>
      </c>
      <c r="BD20" s="12">
        <f>IF(BD21&lt;&gt;""," -O","")</f>
        <v/>
      </c>
      <c r="BF20" s="12">
        <f>IF(BF21&lt;&gt;""," -O","")</f>
        <v/>
      </c>
      <c r="BH20" s="12">
        <f>IF(BH21&lt;&gt;""," -O","")</f>
        <v/>
      </c>
      <c r="BJ20" s="12">
        <f>IF(BJ21&lt;&gt;""," -O","")</f>
        <v/>
      </c>
    </row>
    <row r="21" ht="60" customHeight="1">
      <c r="A21" s="224" t="n"/>
      <c r="B21" s="468" t="inlineStr">
        <is>
          <t>Diagonal 18 No. 20-29 Fusagasugá – Cundinamarca
Teléfono (601) 8281483 Línea Gratuita 018000180414
www.ucundinamarca.edu.co   E-mail: info@ucundinamarca.edu.co
NIT: 890.680.062-2</t>
        </is>
      </c>
      <c r="K21" s="271" t="n"/>
      <c r="L21" s="271" t="n"/>
      <c r="M21" s="271" t="n"/>
      <c r="N21" s="271" t="n"/>
      <c r="O21" s="271" t="n"/>
      <c r="P21" s="271" t="n"/>
      <c r="Q21" s="12" t="n">
        <v>3.07</v>
      </c>
      <c r="R21" s="12">
        <f>IFERROR(VLOOKUP(Q21,'CRUCE OPORTUNIDADES'!$C$10:$D$109,2,FALSE),"")</f>
        <v/>
      </c>
      <c r="S21" s="12" t="n">
        <v>4.07</v>
      </c>
      <c r="T21" s="12">
        <f>IFERROR(VLOOKUP(S21,'CRUCE OPORTUNIDADES'!$C$10:$D$109,2,FALSE),"")</f>
        <v/>
      </c>
      <c r="U21" s="12" t="n">
        <v>5.07</v>
      </c>
      <c r="V21" s="12">
        <f>IFERROR(VLOOKUP(U21,'CRUCE OPORTUNIDADES'!$C$10:$D$109,2,FALSE),"")</f>
        <v/>
      </c>
      <c r="W21" s="12" t="n">
        <v>6.07</v>
      </c>
      <c r="X21" s="12">
        <f>IFERROR(VLOOKUP(W21,'CRUCE OPORTUNIDADES'!$C$10:$D$109,2,FALSE),"")</f>
        <v/>
      </c>
      <c r="Y21" s="12" t="n">
        <v>7.07</v>
      </c>
      <c r="Z21" s="12">
        <f>IFERROR(VLOOKUP(Y21,'CRUCE OPORTUNIDADES'!$C$10:$D$109,2,FALSE),"")</f>
        <v/>
      </c>
      <c r="AA21" s="12" t="n">
        <v>8.07</v>
      </c>
      <c r="AB21" s="12">
        <f>IFERROR(VLOOKUP(AA21,'CRUCE OPORTUNIDADES'!$C$10:$D$109,2,FALSE),"")</f>
        <v/>
      </c>
      <c r="AC21" s="12" t="n">
        <v>9.07</v>
      </c>
      <c r="AD21" s="12">
        <f>IFERROR(VLOOKUP(AC21,'CRUCE OPORTUNIDADES'!$C$10:$D$109,2,FALSE),"")</f>
        <v/>
      </c>
      <c r="AE21" s="12" t="n">
        <v>10.07</v>
      </c>
      <c r="AF21" s="12">
        <f>IFERROR(VLOOKUP(AE21,'CRUCE OPORTUNIDADES'!$C$10:$D$109,2,FALSE),"")</f>
        <v/>
      </c>
      <c r="AG21" s="12" t="n">
        <v>11.07</v>
      </c>
      <c r="AH21" s="12">
        <f>IFERROR(VLOOKUP(AG21,'CRUCE OPORTUNIDADES'!$C$10:$D$109,2,FALSE),"")</f>
        <v/>
      </c>
      <c r="AI21" s="12" t="n">
        <v>12.07</v>
      </c>
      <c r="AJ21" s="12">
        <f>IFERROR(VLOOKUP(AI21,'CRUCE OPORTUNIDADES'!$C$10:$D$109,2,FALSE),"")</f>
        <v/>
      </c>
      <c r="AK21" s="12" t="n">
        <v>13.07</v>
      </c>
      <c r="AL21" s="12">
        <f>IFERROR(VLOOKUP(AK21,'CRUCE OPORTUNIDADES'!$C$10:$D$109,2,FALSE),"")</f>
        <v/>
      </c>
      <c r="AM21" s="12" t="n">
        <v>14.07</v>
      </c>
      <c r="AN21" s="12">
        <f>IFERROR(VLOOKUP(AM21,'CRUCE OPORTUNIDADES'!$C$10:$D$109,2,FALSE),"")</f>
        <v/>
      </c>
      <c r="AO21" s="12" t="n">
        <v>15.07</v>
      </c>
      <c r="AP21" s="12">
        <f>IFERROR(VLOOKUP(AO21,'CRUCE OPORTUNIDADES'!$C$10:$D$109,2,FALSE),"")</f>
        <v/>
      </c>
      <c r="AQ21" s="12" t="n">
        <v>16.07</v>
      </c>
      <c r="AR21" s="12">
        <f>IFERROR(VLOOKUP(AQ21,'CRUCE OPORTUNIDADES'!$C$10:$D$109,2,FALSE),"")</f>
        <v/>
      </c>
      <c r="AS21" s="12" t="n">
        <v>17.07</v>
      </c>
      <c r="AT21" s="12">
        <f>IFERROR(VLOOKUP(AS21,'CRUCE OPORTUNIDADES'!$C$10:$D$109,2,FALSE),"")</f>
        <v/>
      </c>
      <c r="AU21" s="12" t="n">
        <v>18.07</v>
      </c>
      <c r="AV21" s="12">
        <f>IFERROR(VLOOKUP(AU21,'CRUCE OPORTUNIDADES'!$C$10:$D$109,2,FALSE),"")</f>
        <v/>
      </c>
      <c r="AW21" s="12" t="n">
        <v>19.07</v>
      </c>
      <c r="AX21" s="12">
        <f>IFERROR(VLOOKUP(AW21,'CRUCE OPORTUNIDADES'!$C$10:$D$109,2,FALSE),"")</f>
        <v/>
      </c>
      <c r="AY21" s="12" t="n">
        <v>20.07</v>
      </c>
      <c r="AZ21" s="12">
        <f>IFERROR(VLOOKUP(AY21,'CRUCE OPORTUNIDADES'!$C$10:$D$109,2,FALSE),"")</f>
        <v/>
      </c>
      <c r="BA21" s="12" t="n">
        <v>21.07</v>
      </c>
      <c r="BB21" s="12">
        <f>IFERROR(VLOOKUP(BA21,'CRUCE OPORTUNIDADES'!$C$10:$D$109,2,FALSE),"")</f>
        <v/>
      </c>
      <c r="BC21" s="12" t="n">
        <v>22.07</v>
      </c>
      <c r="BD21" s="12">
        <f>IFERROR(VLOOKUP(BC21,'CRUCE OPORTUNIDADES'!$C$10:$D$109,2,FALSE),"")</f>
        <v/>
      </c>
      <c r="BE21" s="12" t="n">
        <v>23.07</v>
      </c>
      <c r="BF21" s="12">
        <f>IFERROR(VLOOKUP(BE21,'CRUCE OPORTUNIDADES'!$C$10:$D$109,2,FALSE),"")</f>
        <v/>
      </c>
      <c r="BG21" s="12" t="n">
        <v>24.07</v>
      </c>
      <c r="BH21" s="12">
        <f>IFERROR(VLOOKUP(BG21,'CRUCE OPORTUNIDADES'!$C$10:$D$109,2,FALSE),"")</f>
        <v/>
      </c>
      <c r="BI21" s="12" t="n">
        <v>25.07</v>
      </c>
      <c r="BJ21" s="12">
        <f>IFERROR(VLOOKUP(BI21,'CRUCE OPORTUNIDADES'!$C$10:$D$109,2,FALSE),"")</f>
        <v/>
      </c>
    </row>
    <row r="22">
      <c r="A22" s="224" t="n"/>
      <c r="B22" s="225" t="n"/>
      <c r="C22" s="226" t="n"/>
      <c r="D22" s="224" t="n"/>
      <c r="E22" s="223" t="n"/>
      <c r="F22" s="223" t="n"/>
      <c r="G22" s="223" t="n"/>
      <c r="H22" s="223" t="n"/>
      <c r="I22" s="223" t="n"/>
      <c r="J22" s="223" t="n"/>
      <c r="K22" s="223" t="n"/>
      <c r="L22" s="223" t="n"/>
      <c r="M22" s="223" t="n"/>
      <c r="N22" s="223" t="n"/>
      <c r="O22" s="223" t="n"/>
      <c r="P22" s="223" t="n"/>
      <c r="R22" s="12">
        <f>IF(R23&lt;&gt;""," -O","")</f>
        <v/>
      </c>
      <c r="T22" s="12">
        <f>IF(T23&lt;&gt;""," -O","")</f>
        <v/>
      </c>
      <c r="V22" s="12">
        <f>IF(V23&lt;&gt;""," -O","")</f>
        <v/>
      </c>
      <c r="X22" s="12">
        <f>IF(X23&lt;&gt;""," -O","")</f>
        <v/>
      </c>
      <c r="Z22" s="12">
        <f>IF(Z23&lt;&gt;""," -O","")</f>
        <v/>
      </c>
      <c r="AB22" s="12">
        <f>IF(AB23&lt;&gt;""," -O","")</f>
        <v/>
      </c>
      <c r="AD22" s="12">
        <f>IF(AD23&lt;&gt;""," -O","")</f>
        <v/>
      </c>
      <c r="AF22" s="12">
        <f>IF(AF23&lt;&gt;""," -O","")</f>
        <v/>
      </c>
      <c r="AH22" s="12">
        <f>IF(AH23&lt;&gt;""," -O","")</f>
        <v/>
      </c>
      <c r="AJ22" s="12">
        <f>IF(AJ23&lt;&gt;""," -O","")</f>
        <v/>
      </c>
      <c r="AL22" s="12">
        <f>IF(AL23&lt;&gt;""," -O","")</f>
        <v/>
      </c>
      <c r="AN22" s="12">
        <f>IF(AN23&lt;&gt;""," -O","")</f>
        <v/>
      </c>
      <c r="AP22" s="12">
        <f>IF(AP23&lt;&gt;""," -O","")</f>
        <v/>
      </c>
      <c r="AR22" s="12">
        <f>IF(AR23&lt;&gt;""," -O","")</f>
        <v/>
      </c>
      <c r="AT22" s="12">
        <f>IF(AT23&lt;&gt;""," -O","")</f>
        <v/>
      </c>
      <c r="AV22" s="12">
        <f>IF(AV23&lt;&gt;""," -O","")</f>
        <v/>
      </c>
      <c r="AX22" s="12">
        <f>IF(AX23&lt;&gt;""," -O","")</f>
        <v/>
      </c>
      <c r="AZ22" s="12">
        <f>IF(AZ23&lt;&gt;""," -O","")</f>
        <v/>
      </c>
      <c r="BB22" s="12">
        <f>IF(BB23&lt;&gt;""," -O","")</f>
        <v/>
      </c>
      <c r="BD22" s="12">
        <f>IF(BD23&lt;&gt;""," -O","")</f>
        <v/>
      </c>
      <c r="BF22" s="12">
        <f>IF(BF23&lt;&gt;""," -O","")</f>
        <v/>
      </c>
      <c r="BH22" s="12">
        <f>IF(BH23&lt;&gt;""," -O","")</f>
        <v/>
      </c>
      <c r="BJ22" s="12">
        <f>IF(BJ23&lt;&gt;""," -O","")</f>
        <v/>
      </c>
    </row>
    <row r="23" ht="25.5" customHeight="1">
      <c r="A23" s="224" t="n"/>
      <c r="B23" s="711" t="inlineStr">
        <is>
          <t>Documento controlado por el Sistema de Gestión de la Calidad
Asegúrese que corresponde a la última versión consultando el Portal Institucional</t>
        </is>
      </c>
      <c r="K23" s="272" t="n"/>
      <c r="L23" s="272" t="n"/>
      <c r="M23" s="272" t="n"/>
      <c r="N23" s="272" t="n"/>
      <c r="O23" s="272" t="n"/>
      <c r="P23" s="272" t="n"/>
      <c r="Q23" s="12" t="n">
        <v>3.08</v>
      </c>
      <c r="R23" s="12">
        <f>IFERROR(VLOOKUP(Q23,'CRUCE OPORTUNIDADES'!$C$10:$D$109,2,FALSE),"")</f>
        <v/>
      </c>
      <c r="S23" s="12" t="n">
        <v>4.08</v>
      </c>
      <c r="T23" s="12">
        <f>IFERROR(VLOOKUP(S23,'CRUCE OPORTUNIDADES'!$C$10:$D$109,2,FALSE),"")</f>
        <v/>
      </c>
      <c r="U23" s="12" t="n">
        <v>5.08</v>
      </c>
      <c r="V23" s="12">
        <f>IFERROR(VLOOKUP(U23,'CRUCE OPORTUNIDADES'!$C$10:$D$109,2,FALSE),"")</f>
        <v/>
      </c>
      <c r="W23" s="12" t="n">
        <v>6.08</v>
      </c>
      <c r="X23" s="12">
        <f>IFERROR(VLOOKUP(W23,'CRUCE OPORTUNIDADES'!$C$10:$D$109,2,FALSE),"")</f>
        <v/>
      </c>
      <c r="Y23" s="12" t="n">
        <v>7.08</v>
      </c>
      <c r="Z23" s="12">
        <f>IFERROR(VLOOKUP(Y23,'CRUCE OPORTUNIDADES'!$C$10:$D$109,2,FALSE),"")</f>
        <v/>
      </c>
      <c r="AA23" s="12" t="n">
        <v>8.08</v>
      </c>
      <c r="AB23" s="12">
        <f>IFERROR(VLOOKUP(AA23,'CRUCE OPORTUNIDADES'!$C$10:$D$109,2,FALSE),"")</f>
        <v/>
      </c>
      <c r="AC23" s="12" t="n">
        <v>9.08</v>
      </c>
      <c r="AD23" s="12">
        <f>IFERROR(VLOOKUP(AC23,'CRUCE OPORTUNIDADES'!$C$10:$D$109,2,FALSE),"")</f>
        <v/>
      </c>
      <c r="AE23" s="12" t="n">
        <v>10.08</v>
      </c>
      <c r="AF23" s="12">
        <f>IFERROR(VLOOKUP(AE23,'CRUCE OPORTUNIDADES'!$C$10:$D$109,2,FALSE),"")</f>
        <v/>
      </c>
      <c r="AG23" s="12" t="n">
        <v>11.08</v>
      </c>
      <c r="AH23" s="12">
        <f>IFERROR(VLOOKUP(AG23,'CRUCE OPORTUNIDADES'!$C$10:$D$109,2,FALSE),"")</f>
        <v/>
      </c>
      <c r="AI23" s="12" t="n">
        <v>12.08</v>
      </c>
      <c r="AJ23" s="12">
        <f>IFERROR(VLOOKUP(AI23,'CRUCE OPORTUNIDADES'!$C$10:$D$109,2,FALSE),"")</f>
        <v/>
      </c>
      <c r="AK23" s="12" t="n">
        <v>13.08</v>
      </c>
      <c r="AL23" s="12">
        <f>IFERROR(VLOOKUP(AK23,'CRUCE OPORTUNIDADES'!$C$10:$D$109,2,FALSE),"")</f>
        <v/>
      </c>
      <c r="AM23" s="12" t="n">
        <v>14.08</v>
      </c>
      <c r="AN23" s="12">
        <f>IFERROR(VLOOKUP(AM23,'CRUCE OPORTUNIDADES'!$C$10:$D$109,2,FALSE),"")</f>
        <v/>
      </c>
      <c r="AO23" s="12" t="n">
        <v>15.08</v>
      </c>
      <c r="AP23" s="12">
        <f>IFERROR(VLOOKUP(AO23,'CRUCE OPORTUNIDADES'!$C$10:$D$109,2,FALSE),"")</f>
        <v/>
      </c>
      <c r="AQ23" s="12" t="n">
        <v>16.08</v>
      </c>
      <c r="AR23" s="12">
        <f>IFERROR(VLOOKUP(AQ23,'CRUCE OPORTUNIDADES'!$C$10:$D$109,2,FALSE),"")</f>
        <v/>
      </c>
      <c r="AS23" s="12" t="n">
        <v>17.08</v>
      </c>
      <c r="AT23" s="12">
        <f>IFERROR(VLOOKUP(AS23,'CRUCE OPORTUNIDADES'!$C$10:$D$109,2,FALSE),"")</f>
        <v/>
      </c>
      <c r="AU23" s="12" t="n">
        <v>18.08</v>
      </c>
      <c r="AV23" s="12">
        <f>IFERROR(VLOOKUP(AU23,'CRUCE OPORTUNIDADES'!$C$10:$D$109,2,FALSE),"")</f>
        <v/>
      </c>
      <c r="AW23" s="12" t="n">
        <v>19.08</v>
      </c>
      <c r="AX23" s="12">
        <f>IFERROR(VLOOKUP(AW23,'CRUCE OPORTUNIDADES'!$C$10:$D$109,2,FALSE),"")</f>
        <v/>
      </c>
      <c r="AY23" s="12" t="n">
        <v>20.08</v>
      </c>
      <c r="AZ23" s="12">
        <f>IFERROR(VLOOKUP(AY23,'CRUCE OPORTUNIDADES'!$C$10:$D$109,2,FALSE),"")</f>
        <v/>
      </c>
      <c r="BA23" s="12" t="n">
        <v>21.08</v>
      </c>
      <c r="BB23" s="12">
        <f>IFERROR(VLOOKUP(BA23,'CRUCE OPORTUNIDADES'!$C$10:$D$109,2,FALSE),"")</f>
        <v/>
      </c>
      <c r="BC23" s="12" t="n">
        <v>22.08</v>
      </c>
      <c r="BD23" s="12">
        <f>IFERROR(VLOOKUP(BC23,'CRUCE OPORTUNIDADES'!$C$10:$D$109,2,FALSE),"")</f>
        <v/>
      </c>
      <c r="BE23" s="12" t="n">
        <v>23.08</v>
      </c>
      <c r="BF23" s="12">
        <f>IFERROR(VLOOKUP(BE23,'CRUCE OPORTUNIDADES'!$C$10:$D$109,2,FALSE),"")</f>
        <v/>
      </c>
      <c r="BG23" s="12" t="n">
        <v>24.08</v>
      </c>
      <c r="BH23" s="12">
        <f>IFERROR(VLOOKUP(BG23,'CRUCE OPORTUNIDADES'!$C$10:$D$109,2,FALSE),"")</f>
        <v/>
      </c>
      <c r="BI23" s="12" t="n">
        <v>25.08</v>
      </c>
      <c r="BJ23" s="12">
        <f>IFERROR(VLOOKUP(BI23,'CRUCE OPORTUNIDADES'!$C$10:$D$109,2,FALSE),"")</f>
        <v/>
      </c>
    </row>
    <row r="24">
      <c r="A24" s="223" t="n"/>
      <c r="B24" s="223" t="n"/>
      <c r="C24" s="223" t="n"/>
      <c r="D24" s="223" t="n"/>
      <c r="E24" s="223" t="n"/>
      <c r="F24" s="223" t="n"/>
      <c r="G24" s="223" t="n"/>
      <c r="H24" s="223" t="n"/>
      <c r="I24" s="223" t="n"/>
      <c r="J24" s="223" t="n"/>
      <c r="K24" s="223" t="n"/>
      <c r="L24" s="223" t="n"/>
      <c r="M24" s="223" t="n"/>
      <c r="N24" s="223" t="n"/>
      <c r="O24" s="223" t="n"/>
      <c r="P24" s="223" t="n"/>
      <c r="R24" s="12">
        <f>IF(R25&lt;&gt;""," -O","")</f>
        <v/>
      </c>
      <c r="T24" s="12">
        <f>IF(T25&lt;&gt;""," -O","")</f>
        <v/>
      </c>
      <c r="V24" s="12">
        <f>IF(V25&lt;&gt;""," -O","")</f>
        <v/>
      </c>
      <c r="X24" s="12">
        <f>IF(X25&lt;&gt;""," -O","")</f>
        <v/>
      </c>
      <c r="Z24" s="12">
        <f>IF(Z25&lt;&gt;""," -O","")</f>
        <v/>
      </c>
      <c r="AB24" s="12">
        <f>IF(AB25&lt;&gt;""," -O","")</f>
        <v/>
      </c>
      <c r="AD24" s="12">
        <f>IF(AD25&lt;&gt;""," -O","")</f>
        <v/>
      </c>
      <c r="AF24" s="12">
        <f>IF(AF25&lt;&gt;""," -O","")</f>
        <v/>
      </c>
      <c r="AH24" s="12">
        <f>IF(AH25&lt;&gt;""," -O","")</f>
        <v/>
      </c>
      <c r="AJ24" s="12">
        <f>IF(AJ25&lt;&gt;""," -O","")</f>
        <v/>
      </c>
      <c r="AL24" s="12">
        <f>IF(AL25&lt;&gt;""," -O","")</f>
        <v/>
      </c>
      <c r="AN24" s="12">
        <f>IF(AN25&lt;&gt;""," -O","")</f>
        <v/>
      </c>
      <c r="AP24" s="12">
        <f>IF(AP25&lt;&gt;""," -O","")</f>
        <v/>
      </c>
      <c r="AR24" s="12">
        <f>IF(AR25&lt;&gt;""," -O","")</f>
        <v/>
      </c>
      <c r="AT24" s="12">
        <f>IF(AT25&lt;&gt;""," -O","")</f>
        <v/>
      </c>
      <c r="AV24" s="12">
        <f>IF(AV25&lt;&gt;""," -O","")</f>
        <v/>
      </c>
      <c r="AX24" s="12">
        <f>IF(AX25&lt;&gt;""," -O","")</f>
        <v/>
      </c>
      <c r="AZ24" s="12">
        <f>IF(AZ25&lt;&gt;""," -O","")</f>
        <v/>
      </c>
      <c r="BB24" s="12">
        <f>IF(BB25&lt;&gt;""," -O","")</f>
        <v/>
      </c>
      <c r="BD24" s="12">
        <f>IF(BD25&lt;&gt;""," -O","")</f>
        <v/>
      </c>
      <c r="BF24" s="12">
        <f>IF(BF25&lt;&gt;""," -O","")</f>
        <v/>
      </c>
      <c r="BH24" s="12">
        <f>IF(BH25&lt;&gt;""," -O","")</f>
        <v/>
      </c>
      <c r="BJ24" s="12">
        <f>IF(BJ25&lt;&gt;""," -O","")</f>
        <v/>
      </c>
    </row>
    <row r="25">
      <c r="D25" s="10">
        <f>CONCATENATE(BB19,BB20,BB21,BB22,BB23,BB24,BB25,BB27,BB28,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BB215,BB216,BB217,BB218)</f>
        <v/>
      </c>
      <c r="E25" s="10">
        <f>CONCATENATE(BD19,BD20,BD21,BD22,BD23,BD24,BD25,BD27,BD28,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BD215,BD216,BD217,BD218)</f>
        <v/>
      </c>
      <c r="F25" s="10">
        <f>CONCATENATE(BF19,BF20,BF21,BF22,BF23,BF24,BF25,BF27,BF28,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BF215,BF216,BF217,BF218)</f>
        <v/>
      </c>
      <c r="G25" s="10">
        <f>CONCATENATE(BH19,BH20,BH21,BH22,BH23,BH24,BH25,BH27,BH28,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BH215,BH216,BH217,BH218)</f>
        <v/>
      </c>
      <c r="I25" s="10">
        <f>CONCATENATE(BJ19,BJ20,BJ21,BJ22,BJ23,BJ24,BJ25,BJ27,BJ28,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BJ215,BJ216,BJ217,BJ218)</f>
        <v/>
      </c>
      <c r="K25" s="10" t="n"/>
      <c r="M25" s="12" t="n">
        <v>1.09</v>
      </c>
      <c r="N25" s="12">
        <f>IFERROR(VLOOKUP(M25,'CRUCE OPORTUNIDADES'!$C$10:$D$109,2,FALSE),"")</f>
        <v/>
      </c>
      <c r="O25" s="12" t="n">
        <v>2.09</v>
      </c>
      <c r="P25" s="12">
        <f>IFERROR(VLOOKUP(O25,'CRUCE OPORTUNIDADES'!$C$10:$D$109,2,FALSE),"")</f>
        <v/>
      </c>
      <c r="Q25" s="12" t="n">
        <v>3.09</v>
      </c>
      <c r="R25" s="12">
        <f>IFERROR(VLOOKUP(Q25,'CRUCE OPORTUNIDADES'!$C$10:$D$109,2,FALSE),"")</f>
        <v/>
      </c>
      <c r="S25" s="12" t="n">
        <v>4.09</v>
      </c>
      <c r="T25" s="12">
        <f>IFERROR(VLOOKUP(S25,'CRUCE OPORTUNIDADES'!$C$10:$D$109,2,FALSE),"")</f>
        <v/>
      </c>
      <c r="U25" s="12" t="n">
        <v>5.09</v>
      </c>
      <c r="V25" s="12">
        <f>IFERROR(VLOOKUP(U25,'CRUCE OPORTUNIDADES'!$C$10:$D$109,2,FALSE),"")</f>
        <v/>
      </c>
      <c r="W25" s="12" t="n">
        <v>6.09</v>
      </c>
      <c r="X25" s="12">
        <f>IFERROR(VLOOKUP(W25,'CRUCE OPORTUNIDADES'!$C$10:$D$109,2,FALSE),"")</f>
        <v/>
      </c>
      <c r="Y25" s="12" t="n">
        <v>7.09</v>
      </c>
      <c r="Z25" s="12">
        <f>IFERROR(VLOOKUP(Y25,'CRUCE OPORTUNIDADES'!$C$10:$D$109,2,FALSE),"")</f>
        <v/>
      </c>
      <c r="AA25" s="12" t="n">
        <v>8.09</v>
      </c>
      <c r="AB25" s="12">
        <f>IFERROR(VLOOKUP(AA25,'CRUCE OPORTUNIDADES'!$C$10:$D$109,2,FALSE),"")</f>
        <v/>
      </c>
      <c r="AC25" s="12" t="n">
        <v>9.09</v>
      </c>
      <c r="AD25" s="12">
        <f>IFERROR(VLOOKUP(AC25,'CRUCE OPORTUNIDADES'!$C$10:$D$109,2,FALSE),"")</f>
        <v/>
      </c>
      <c r="AE25" s="12" t="n">
        <v>10.09</v>
      </c>
      <c r="AF25" s="12">
        <f>IFERROR(VLOOKUP(AE25,'CRUCE OPORTUNIDADES'!$C$10:$D$109,2,FALSE),"")</f>
        <v/>
      </c>
      <c r="AG25" s="12" t="n">
        <v>11.09</v>
      </c>
      <c r="AH25" s="12">
        <f>IFERROR(VLOOKUP(AG25,'CRUCE OPORTUNIDADES'!$C$10:$D$109,2,FALSE),"")</f>
        <v/>
      </c>
      <c r="AI25" s="12" t="n">
        <v>12.09</v>
      </c>
      <c r="AJ25" s="12">
        <f>IFERROR(VLOOKUP(AI25,'CRUCE OPORTUNIDADES'!$C$10:$D$109,2,FALSE),"")</f>
        <v/>
      </c>
      <c r="AK25" s="12" t="n">
        <v>13.09</v>
      </c>
      <c r="AL25" s="12">
        <f>IFERROR(VLOOKUP(AK25,'CRUCE OPORTUNIDADES'!$C$10:$D$109,2,FALSE),"")</f>
        <v/>
      </c>
      <c r="AM25" s="12" t="n">
        <v>14.09</v>
      </c>
      <c r="AN25" s="12">
        <f>IFERROR(VLOOKUP(AM25,'CRUCE OPORTUNIDADES'!$C$10:$D$109,2,FALSE),"")</f>
        <v/>
      </c>
      <c r="AO25" s="12" t="n">
        <v>15.09</v>
      </c>
      <c r="AP25" s="12">
        <f>IFERROR(VLOOKUP(AO25,'CRUCE OPORTUNIDADES'!$C$10:$D$109,2,FALSE),"")</f>
        <v/>
      </c>
      <c r="AQ25" s="12" t="n">
        <v>16.09</v>
      </c>
      <c r="AR25" s="12">
        <f>IFERROR(VLOOKUP(AQ25,'CRUCE OPORTUNIDADES'!$C$10:$D$109,2,FALSE),"")</f>
        <v/>
      </c>
      <c r="AS25" s="12" t="n">
        <v>17.09</v>
      </c>
      <c r="AT25" s="12">
        <f>IFERROR(VLOOKUP(AS25,'CRUCE OPORTUNIDADES'!$C$10:$D$109,2,FALSE),"")</f>
        <v/>
      </c>
      <c r="AU25" s="12" t="n">
        <v>18.09</v>
      </c>
      <c r="AV25" s="12">
        <f>IFERROR(VLOOKUP(AU25,'CRUCE OPORTUNIDADES'!$C$10:$D$109,2,FALSE),"")</f>
        <v/>
      </c>
      <c r="AW25" s="12" t="n">
        <v>19.09</v>
      </c>
      <c r="AX25" s="12">
        <f>IFERROR(VLOOKUP(AW25,'CRUCE OPORTUNIDADES'!$C$10:$D$109,2,FALSE),"")</f>
        <v/>
      </c>
      <c r="AY25" s="12" t="n">
        <v>20.09</v>
      </c>
      <c r="AZ25" s="12">
        <f>IFERROR(VLOOKUP(AY25,'CRUCE OPORTUNIDADES'!$C$10:$D$109,2,FALSE),"")</f>
        <v/>
      </c>
      <c r="BA25" s="12" t="n">
        <v>21.09</v>
      </c>
      <c r="BB25" s="12">
        <f>IFERROR(VLOOKUP(BA25,'CRUCE OPORTUNIDADES'!$C$10:$D$109,2,FALSE),"")</f>
        <v/>
      </c>
      <c r="BC25" s="12" t="n">
        <v>22.09</v>
      </c>
      <c r="BD25" s="12">
        <f>IFERROR(VLOOKUP(BC25,'CRUCE OPORTUNIDADES'!$C$10:$D$109,2,FALSE),"")</f>
        <v/>
      </c>
      <c r="BE25" s="12" t="n">
        <v>23.09</v>
      </c>
      <c r="BF25" s="12">
        <f>IFERROR(VLOOKUP(BE25,'CRUCE OPORTUNIDADES'!$C$10:$D$109,2,FALSE),"")</f>
        <v/>
      </c>
      <c r="BG25" s="12" t="n">
        <v>24.09</v>
      </c>
      <c r="BH25" s="12">
        <f>IFERROR(VLOOKUP(BG25,'CRUCE OPORTUNIDADES'!$C$10:$D$109,2,FALSE),"")</f>
        <v/>
      </c>
      <c r="BI25" s="12" t="n">
        <v>25.09</v>
      </c>
      <c r="BJ25" s="12">
        <f>IFERROR(VLOOKUP(BI25,'CRUCE OPORTUNIDADES'!$C$10:$D$109,2,FALSE),"")</f>
        <v/>
      </c>
    </row>
    <row r="26">
      <c r="K26" s="10" t="n"/>
      <c r="N26" s="12">
        <f>IF(N27&lt;&gt;""," -O","")</f>
        <v/>
      </c>
      <c r="P26" s="12">
        <f>IF(P27&lt;&gt;""," -O","")</f>
        <v/>
      </c>
      <c r="R26" s="12">
        <f>IF(R27&lt;&gt;""," -O","")</f>
        <v/>
      </c>
      <c r="T26" s="12">
        <f>IF(T27&lt;&gt;""," -O","")</f>
        <v/>
      </c>
      <c r="V26" s="12">
        <f>IF(V27&lt;&gt;""," -O","")</f>
        <v/>
      </c>
      <c r="X26" s="12">
        <f>IF(X27&lt;&gt;""," -O","")</f>
        <v/>
      </c>
      <c r="Z26" s="12">
        <f>IF(Z27&lt;&gt;""," -O","")</f>
        <v/>
      </c>
      <c r="AB26" s="12">
        <f>IF(AB27&lt;&gt;""," -O","")</f>
        <v/>
      </c>
      <c r="AD26" s="12">
        <f>IF(AD27&lt;&gt;""," -O","")</f>
        <v/>
      </c>
      <c r="AF26" s="12">
        <f>IF(AF27&lt;&gt;""," -O","")</f>
        <v/>
      </c>
      <c r="AH26" s="12">
        <f>IF(AH27&lt;&gt;""," -O","")</f>
        <v/>
      </c>
      <c r="AJ26" s="12">
        <f>IF(AJ27&lt;&gt;""," -O","")</f>
        <v/>
      </c>
      <c r="AL26" s="12">
        <f>IF(AL27&lt;&gt;""," -O","")</f>
        <v/>
      </c>
      <c r="AN26" s="12">
        <f>IF(AN27&lt;&gt;""," -O","")</f>
        <v/>
      </c>
      <c r="AP26" s="12">
        <f>IF(AP27&lt;&gt;""," -O","")</f>
        <v/>
      </c>
      <c r="AR26" s="12">
        <f>IF(AR27&lt;&gt;""," -O","")</f>
        <v/>
      </c>
      <c r="AT26" s="12">
        <f>IF(AT27&lt;&gt;""," -O","")</f>
        <v/>
      </c>
      <c r="AV26" s="12">
        <f>IF(AV27&lt;&gt;""," -O","")</f>
        <v/>
      </c>
      <c r="AX26" s="12">
        <f>IF(AX27&lt;&gt;""," -O","")</f>
        <v/>
      </c>
      <c r="AZ26" s="12">
        <f>IF(AZ27&lt;&gt;""," -O","")</f>
        <v/>
      </c>
      <c r="BB26" s="12">
        <f>IF(BB27&lt;&gt;""," -O","")</f>
        <v/>
      </c>
      <c r="BD26" s="12">
        <f>IF(BD27&lt;&gt;""," -O","")</f>
        <v/>
      </c>
      <c r="BF26" s="12">
        <f>IF(BF27&lt;&gt;""," -O","")</f>
        <v/>
      </c>
      <c r="BH26" s="12">
        <f>IF(BH27&lt;&gt;""," -O","")</f>
        <v/>
      </c>
      <c r="BJ26" s="12">
        <f>IF(BJ27&lt;&gt;""," -O","")</f>
        <v/>
      </c>
    </row>
    <row r="27">
      <c r="K27" s="10" t="n"/>
      <c r="M27" s="12" t="n">
        <v>1.1</v>
      </c>
      <c r="N27" s="12">
        <f>IFERROR(VLOOKUP(M27,'CRUCE OPORTUNIDADES'!$C$10:$D$109,2,FALSE),"")</f>
        <v/>
      </c>
      <c r="O27" s="12" t="n">
        <v>2.1</v>
      </c>
      <c r="P27" s="12">
        <f>IFERROR(VLOOKUP(O27,'CRUCE OPORTUNIDADES'!$C$10:$D$109,2,FALSE),"")</f>
        <v/>
      </c>
      <c r="Q27" s="12" t="n">
        <v>3.1</v>
      </c>
      <c r="R27" s="12">
        <f>IFERROR(VLOOKUP(Q27,'CRUCE OPORTUNIDADES'!$C$10:$D$109,2,FALSE),"")</f>
        <v/>
      </c>
      <c r="S27" s="12" t="n">
        <v>4.1</v>
      </c>
      <c r="T27" s="12">
        <f>IFERROR(VLOOKUP(S27,'CRUCE OPORTUNIDADES'!$C$10:$D$109,2,FALSE),"")</f>
        <v/>
      </c>
      <c r="U27" s="12" t="n">
        <v>5.1</v>
      </c>
      <c r="V27" s="12">
        <f>IFERROR(VLOOKUP(U27,'CRUCE OPORTUNIDADES'!$C$10:$D$109,2,FALSE),"")</f>
        <v/>
      </c>
      <c r="W27" s="12" t="n">
        <v>6.1</v>
      </c>
      <c r="X27" s="12">
        <f>IFERROR(VLOOKUP(W27,'CRUCE OPORTUNIDADES'!$C$10:$D$109,2,FALSE),"")</f>
        <v/>
      </c>
      <c r="Y27" s="12" t="n">
        <v>7.1</v>
      </c>
      <c r="Z27" s="12">
        <f>IFERROR(VLOOKUP(Y27,'CRUCE OPORTUNIDADES'!$C$10:$D$109,2,FALSE),"")</f>
        <v/>
      </c>
      <c r="AA27" s="12" t="n">
        <v>8.1</v>
      </c>
      <c r="AB27" s="12">
        <f>IFERROR(VLOOKUP(AA27,'CRUCE OPORTUNIDADES'!$C$10:$D$109,2,FALSE),"")</f>
        <v/>
      </c>
      <c r="AC27" s="12" t="n">
        <v>9.1</v>
      </c>
      <c r="AD27" s="12">
        <f>IFERROR(VLOOKUP(AC27,'CRUCE OPORTUNIDADES'!$C$10:$D$109,2,FALSE),"")</f>
        <v/>
      </c>
      <c r="AE27" s="12" t="n">
        <v>10.1</v>
      </c>
      <c r="AF27" s="12">
        <f>IFERROR(VLOOKUP(AE27,'CRUCE OPORTUNIDADES'!$C$10:$D$109,2,FALSE),"")</f>
        <v/>
      </c>
      <c r="AG27" s="12" t="n">
        <v>11.1</v>
      </c>
      <c r="AH27" s="12">
        <f>IFERROR(VLOOKUP(AG27,'CRUCE OPORTUNIDADES'!$C$10:$D$109,2,FALSE),"")</f>
        <v/>
      </c>
      <c r="AI27" s="12" t="n">
        <v>12.1</v>
      </c>
      <c r="AJ27" s="12">
        <f>IFERROR(VLOOKUP(AI27,'CRUCE OPORTUNIDADES'!$C$10:$D$109,2,FALSE),"")</f>
        <v/>
      </c>
      <c r="AK27" s="12" t="n">
        <v>13.1</v>
      </c>
      <c r="AL27" s="12">
        <f>IFERROR(VLOOKUP(AK27,'CRUCE OPORTUNIDADES'!$C$10:$D$109,2,FALSE),"")</f>
        <v/>
      </c>
      <c r="AM27" s="12" t="n">
        <v>14.1</v>
      </c>
      <c r="AN27" s="12">
        <f>IFERROR(VLOOKUP(AM27,'CRUCE OPORTUNIDADES'!$C$10:$D$109,2,FALSE),"")</f>
        <v/>
      </c>
      <c r="AO27" s="12" t="n">
        <v>15.1</v>
      </c>
      <c r="AP27" s="12">
        <f>IFERROR(VLOOKUP(AO27,'CRUCE OPORTUNIDADES'!$C$10:$D$109,2,FALSE),"")</f>
        <v/>
      </c>
      <c r="AQ27" s="12" t="n">
        <v>16.1</v>
      </c>
      <c r="AR27" s="12">
        <f>IFERROR(VLOOKUP(AQ27,'CRUCE OPORTUNIDADES'!$C$10:$D$109,2,FALSE),"")</f>
        <v/>
      </c>
      <c r="AS27" s="12" t="n">
        <v>17.1</v>
      </c>
      <c r="AT27" s="12">
        <f>IFERROR(VLOOKUP(AS27,'CRUCE OPORTUNIDADES'!$C$10:$D$109,2,FALSE),"")</f>
        <v/>
      </c>
      <c r="AU27" s="12" t="n">
        <v>18.1</v>
      </c>
      <c r="AV27" s="12">
        <f>IFERROR(VLOOKUP(AU27,'CRUCE OPORTUNIDADES'!$C$10:$D$109,2,FALSE),"")</f>
        <v/>
      </c>
      <c r="AW27" s="12" t="n">
        <v>19.1</v>
      </c>
      <c r="AX27" s="12">
        <f>IFERROR(VLOOKUP(AW27,'CRUCE OPORTUNIDADES'!$C$10:$D$109,2,FALSE),"")</f>
        <v/>
      </c>
      <c r="AY27" s="12" t="n">
        <v>20.1</v>
      </c>
      <c r="AZ27" s="12">
        <f>IFERROR(VLOOKUP(AY27,'CRUCE OPORTUNIDADES'!$C$10:$D$109,2,FALSE),"")</f>
        <v/>
      </c>
      <c r="BA27" s="12" t="n">
        <v>21.1</v>
      </c>
      <c r="BB27" s="12">
        <f>IFERROR(VLOOKUP(BA27,'CRUCE OPORTUNIDADES'!$C$10:$D$109,2,FALSE),"")</f>
        <v/>
      </c>
      <c r="BC27" s="12" t="n">
        <v>22.1</v>
      </c>
      <c r="BD27" s="12">
        <f>IFERROR(VLOOKUP(BC27,'CRUCE OPORTUNIDADES'!$C$10:$D$109,2,FALSE),"")</f>
        <v/>
      </c>
      <c r="BE27" s="12" t="n">
        <v>23.1</v>
      </c>
      <c r="BF27" s="12">
        <f>IFERROR(VLOOKUP(BE27,'CRUCE OPORTUNIDADES'!$C$10:$D$109,2,FALSE),"")</f>
        <v/>
      </c>
      <c r="BG27" s="12" t="n">
        <v>24.1</v>
      </c>
      <c r="BH27" s="12">
        <f>IFERROR(VLOOKUP(BG27,'CRUCE OPORTUNIDADES'!$C$10:$D$109,2,FALSE),"")</f>
        <v/>
      </c>
      <c r="BI27" s="12" t="n">
        <v>25.1</v>
      </c>
      <c r="BJ27" s="12">
        <f>IFERROR(VLOOKUP(BI27,'CRUCE OPORTUNIDADES'!$C$10:$D$109,2,FALSE),"")</f>
        <v/>
      </c>
    </row>
    <row r="28">
      <c r="N28" s="12">
        <f>IF(N29&lt;&gt;""," -O","")</f>
        <v/>
      </c>
      <c r="P28" s="12">
        <f>IF(P29&lt;&gt;""," -O","")</f>
        <v/>
      </c>
      <c r="R28" s="12">
        <f>IF(R29&lt;&gt;""," -O","")</f>
        <v/>
      </c>
      <c r="T28" s="12">
        <f>IF(T29&lt;&gt;""," -O","")</f>
        <v/>
      </c>
      <c r="V28" s="12">
        <f>IF(V29&lt;&gt;""," -O","")</f>
        <v/>
      </c>
      <c r="X28" s="12">
        <f>IF(X29&lt;&gt;""," -O","")</f>
        <v/>
      </c>
      <c r="Z28" s="12">
        <f>IF(Z29&lt;&gt;""," -O","")</f>
        <v/>
      </c>
      <c r="AB28" s="12">
        <f>IF(AB29&lt;&gt;""," -O","")</f>
        <v/>
      </c>
      <c r="AD28" s="12">
        <f>IF(AD29&lt;&gt;""," -O","")</f>
        <v/>
      </c>
      <c r="AF28" s="12">
        <f>IF(AF29&lt;&gt;""," -O","")</f>
        <v/>
      </c>
      <c r="AH28" s="12">
        <f>IF(AH29&lt;&gt;""," -O","")</f>
        <v/>
      </c>
      <c r="AJ28" s="12">
        <f>IF(AJ29&lt;&gt;""," -O","")</f>
        <v/>
      </c>
      <c r="AL28" s="12">
        <f>IF(AL29&lt;&gt;""," -O","")</f>
        <v/>
      </c>
      <c r="AN28" s="12">
        <f>IF(AN29&lt;&gt;""," -O","")</f>
        <v/>
      </c>
      <c r="AP28" s="12">
        <f>IF(AP29&lt;&gt;""," -O","")</f>
        <v/>
      </c>
      <c r="AR28" s="12">
        <f>IF(AR29&lt;&gt;""," -O","")</f>
        <v/>
      </c>
      <c r="AT28" s="12">
        <f>IF(AT29&lt;&gt;""," -O","")</f>
        <v/>
      </c>
      <c r="AV28" s="12">
        <f>IF(AV29&lt;&gt;""," -O","")</f>
        <v/>
      </c>
      <c r="AX28" s="12">
        <f>IF(AX29&lt;&gt;""," -O","")</f>
        <v/>
      </c>
      <c r="AZ28" s="12">
        <f>IF(AZ29&lt;&gt;""," -O","")</f>
        <v/>
      </c>
      <c r="BB28" s="12">
        <f>IF(BB29&lt;&gt;""," -O","")</f>
        <v/>
      </c>
      <c r="BD28" s="12">
        <f>IF(BD29&lt;&gt;""," -O","")</f>
        <v/>
      </c>
      <c r="BF28" s="12">
        <f>IF(BF29&lt;&gt;""," -O","")</f>
        <v/>
      </c>
      <c r="BH28" s="12">
        <f>IF(BH29&lt;&gt;""," -O","")</f>
        <v/>
      </c>
      <c r="BJ28" s="12">
        <f>IF(BJ29&lt;&gt;""," -O","")</f>
        <v/>
      </c>
    </row>
    <row r="29">
      <c r="M29" s="12" t="n">
        <v>1.11</v>
      </c>
      <c r="N29" s="12">
        <f>IFERROR(VLOOKUP(M29,'CRUCE OPORTUNIDADES'!$C$10:$D$109,2,FALSE),"")</f>
        <v/>
      </c>
      <c r="O29" s="12" t="n">
        <v>2.11</v>
      </c>
      <c r="P29" s="12">
        <f>IFERROR(VLOOKUP(O29,'CRUCE OPORTUNIDADES'!$C$10:$D$109,2,FALSE),"")</f>
        <v/>
      </c>
      <c r="Q29" s="12" t="n">
        <v>3.11</v>
      </c>
      <c r="R29" s="12">
        <f>IFERROR(VLOOKUP(Q29,'CRUCE OPORTUNIDADES'!$C$10:$D$109,2,FALSE),"")</f>
        <v/>
      </c>
      <c r="S29" s="12" t="n">
        <v>4.11</v>
      </c>
      <c r="T29" s="12">
        <f>IFERROR(VLOOKUP(S29,'CRUCE OPORTUNIDADES'!$C$10:$D$109,2,FALSE),"")</f>
        <v/>
      </c>
      <c r="U29" s="12" t="n">
        <v>5.11</v>
      </c>
      <c r="V29" s="12">
        <f>IFERROR(VLOOKUP(U29,'CRUCE OPORTUNIDADES'!$C$10:$D$109,2,FALSE),"")</f>
        <v/>
      </c>
      <c r="W29" s="12" t="n">
        <v>6.11</v>
      </c>
      <c r="X29" s="12">
        <f>IFERROR(VLOOKUP(W29,'CRUCE OPORTUNIDADES'!$C$10:$D$109,2,FALSE),"")</f>
        <v/>
      </c>
      <c r="Y29" s="12" t="n">
        <v>7.11</v>
      </c>
      <c r="Z29" s="12">
        <f>IFERROR(VLOOKUP(Y29,'CRUCE OPORTUNIDADES'!$C$10:$D$109,2,FALSE),"")</f>
        <v/>
      </c>
      <c r="AA29" s="12" t="n">
        <v>8.109999999999999</v>
      </c>
      <c r="AB29" s="12">
        <f>IFERROR(VLOOKUP(AA29,'CRUCE OPORTUNIDADES'!$C$10:$D$109,2,FALSE),"")</f>
        <v/>
      </c>
      <c r="AC29" s="12" t="n">
        <v>9.109999999999999</v>
      </c>
      <c r="AD29" s="12">
        <f>IFERROR(VLOOKUP(AC29,'CRUCE OPORTUNIDADES'!$C$10:$D$109,2,FALSE),"")</f>
        <v/>
      </c>
      <c r="AE29" s="12" t="n">
        <v>10.11</v>
      </c>
      <c r="AF29" s="12">
        <f>IFERROR(VLOOKUP(AE29,'CRUCE OPORTUNIDADES'!$C$10:$D$109,2,FALSE),"")</f>
        <v/>
      </c>
      <c r="AG29" s="12" t="n">
        <v>11.11</v>
      </c>
      <c r="AH29" s="12">
        <f>IFERROR(VLOOKUP(AG29,'CRUCE OPORTUNIDADES'!$C$10:$D$109,2,FALSE),"")</f>
        <v/>
      </c>
      <c r="AI29" s="12" t="n">
        <v>12.11</v>
      </c>
      <c r="AJ29" s="12">
        <f>IFERROR(VLOOKUP(AI29,'CRUCE OPORTUNIDADES'!$C$10:$D$109,2,FALSE),"")</f>
        <v/>
      </c>
      <c r="AK29" s="12" t="n">
        <v>13.11</v>
      </c>
      <c r="AL29" s="12">
        <f>IFERROR(VLOOKUP(AK29,'CRUCE OPORTUNIDADES'!$C$10:$D$109,2,FALSE),"")</f>
        <v/>
      </c>
      <c r="AM29" s="12" t="n">
        <v>14.11</v>
      </c>
      <c r="AN29" s="12">
        <f>IFERROR(VLOOKUP(AM29,'CRUCE OPORTUNIDADES'!$C$10:$D$109,2,FALSE),"")</f>
        <v/>
      </c>
      <c r="AO29" s="12" t="n">
        <v>15.11</v>
      </c>
      <c r="AP29" s="12">
        <f>IFERROR(VLOOKUP(AO29,'CRUCE OPORTUNIDADES'!$C$10:$D$109,2,FALSE),"")</f>
        <v/>
      </c>
      <c r="AQ29" s="12" t="n">
        <v>16.11</v>
      </c>
      <c r="AR29" s="12">
        <f>IFERROR(VLOOKUP(AQ29,'CRUCE OPORTUNIDADES'!$C$10:$D$109,2,FALSE),"")</f>
        <v/>
      </c>
      <c r="AS29" s="12" t="n">
        <v>17.11</v>
      </c>
      <c r="AT29" s="12">
        <f>IFERROR(VLOOKUP(AS29,'CRUCE OPORTUNIDADES'!$C$10:$D$109,2,FALSE),"")</f>
        <v/>
      </c>
      <c r="AU29" s="12" t="n">
        <v>18.11</v>
      </c>
      <c r="AV29" s="12">
        <f>IFERROR(VLOOKUP(AU29,'CRUCE OPORTUNIDADES'!$C$10:$D$109,2,FALSE),"")</f>
        <v/>
      </c>
      <c r="AW29" s="12" t="n">
        <v>19.11</v>
      </c>
      <c r="AX29" s="12">
        <f>IFERROR(VLOOKUP(AW29,'CRUCE OPORTUNIDADES'!$C$10:$D$109,2,FALSE),"")</f>
        <v/>
      </c>
      <c r="AY29" s="12" t="n">
        <v>20.11</v>
      </c>
      <c r="AZ29" s="12">
        <f>IFERROR(VLOOKUP(AY29,'CRUCE OPORTUNIDADES'!$C$10:$D$109,2,FALSE),"")</f>
        <v/>
      </c>
      <c r="BA29" s="12" t="n">
        <v>21.11</v>
      </c>
      <c r="BB29" s="12">
        <f>IFERROR(VLOOKUP(BA29,'CRUCE OPORTUNIDADES'!$C$10:$D$109,2,FALSE),"")</f>
        <v/>
      </c>
      <c r="BC29" s="12" t="n">
        <v>22.11</v>
      </c>
      <c r="BD29" s="12">
        <f>IFERROR(VLOOKUP(BC29,'CRUCE OPORTUNIDADES'!$C$10:$D$109,2,FALSE),"")</f>
        <v/>
      </c>
      <c r="BE29" s="12" t="n">
        <v>23.11</v>
      </c>
      <c r="BF29" s="12">
        <f>IFERROR(VLOOKUP(BE29,'CRUCE OPORTUNIDADES'!$C$10:$D$109,2,FALSE),"")</f>
        <v/>
      </c>
      <c r="BG29" s="12" t="n">
        <v>24.11</v>
      </c>
      <c r="BH29" s="12">
        <f>IFERROR(VLOOKUP(BG29,'CRUCE OPORTUNIDADES'!$C$10:$D$109,2,FALSE),"")</f>
        <v/>
      </c>
      <c r="BI29" s="12" t="n">
        <v>25.11</v>
      </c>
      <c r="BJ29" s="12">
        <f>IFERROR(VLOOKUP(BI29,'CRUCE OPORTUNIDADES'!$C$10:$D$109,2,FALSE),"")</f>
        <v/>
      </c>
    </row>
    <row r="30">
      <c r="N30" s="12">
        <f>IF(N31&lt;&gt;""," -O","")</f>
        <v/>
      </c>
      <c r="P30" s="12">
        <f>IF(P31&lt;&gt;""," -O","")</f>
        <v/>
      </c>
      <c r="R30" s="12">
        <f>IF(R31&lt;&gt;""," -O","")</f>
        <v/>
      </c>
      <c r="T30" s="12">
        <f>IF(T31&lt;&gt;""," -O","")</f>
        <v/>
      </c>
      <c r="V30" s="12">
        <f>IF(V31&lt;&gt;""," -O","")</f>
        <v/>
      </c>
      <c r="X30" s="12">
        <f>IF(X31&lt;&gt;""," -O","")</f>
        <v/>
      </c>
      <c r="Z30" s="12">
        <f>IF(Z31&lt;&gt;""," -O","")</f>
        <v/>
      </c>
      <c r="AB30" s="12">
        <f>IF(AB31&lt;&gt;""," -O","")</f>
        <v/>
      </c>
      <c r="AD30" s="12">
        <f>IF(AD31&lt;&gt;""," -O","")</f>
        <v/>
      </c>
      <c r="AF30" s="12">
        <f>IF(AF31&lt;&gt;""," -O","")</f>
        <v/>
      </c>
      <c r="AH30" s="12">
        <f>IF(AH31&lt;&gt;""," -O","")</f>
        <v/>
      </c>
      <c r="AJ30" s="12">
        <f>IF(AJ31&lt;&gt;""," -O","")</f>
        <v/>
      </c>
      <c r="AL30" s="12">
        <f>IF(AL31&lt;&gt;""," -O","")</f>
        <v/>
      </c>
      <c r="AN30" s="12">
        <f>IF(AN31&lt;&gt;""," -O","")</f>
        <v/>
      </c>
      <c r="AP30" s="12">
        <f>IF(AP31&lt;&gt;""," -O","")</f>
        <v/>
      </c>
      <c r="AR30" s="12">
        <f>IF(AR31&lt;&gt;""," -O","")</f>
        <v/>
      </c>
      <c r="AT30" s="12">
        <f>IF(AT31&lt;&gt;""," -O","")</f>
        <v/>
      </c>
      <c r="AV30" s="12">
        <f>IF(AV31&lt;&gt;""," -O","")</f>
        <v/>
      </c>
      <c r="AX30" s="12">
        <f>IF(AX31&lt;&gt;""," -O","")</f>
        <v/>
      </c>
      <c r="AZ30" s="12">
        <f>IF(AZ31&lt;&gt;""," -O","")</f>
        <v/>
      </c>
      <c r="BB30" s="12">
        <f>IF(BB31&lt;&gt;""," -O","")</f>
        <v/>
      </c>
      <c r="BD30" s="12">
        <f>IF(BD31&lt;&gt;""," -O","")</f>
        <v/>
      </c>
      <c r="BF30" s="12">
        <f>IF(BF31&lt;&gt;""," -O","")</f>
        <v/>
      </c>
      <c r="BH30" s="12">
        <f>IF(BH31&lt;&gt;""," -O","")</f>
        <v/>
      </c>
      <c r="BJ30" s="12">
        <f>IF(BJ31&lt;&gt;""," -O","")</f>
        <v/>
      </c>
    </row>
    <row r="31">
      <c r="M31" s="12" t="n">
        <v>1.12</v>
      </c>
      <c r="N31" s="12">
        <f>IFERROR(VLOOKUP(M31,'CRUCE OPORTUNIDADES'!$C$10:$D$109,2,FALSE),"")</f>
        <v/>
      </c>
      <c r="O31" s="12" t="n">
        <v>2.12</v>
      </c>
      <c r="P31" s="12">
        <f>IFERROR(VLOOKUP(O31,'CRUCE OPORTUNIDADES'!$C$10:$D$109,2,FALSE),"")</f>
        <v/>
      </c>
      <c r="Q31" s="12" t="n">
        <v>3.12</v>
      </c>
      <c r="R31" s="12">
        <f>IFERROR(VLOOKUP(Q31,'CRUCE OPORTUNIDADES'!$C$10:$D$109,2,FALSE),"")</f>
        <v/>
      </c>
      <c r="S31" s="12" t="n">
        <v>4.12</v>
      </c>
      <c r="T31" s="12">
        <f>IFERROR(VLOOKUP(S31,'CRUCE OPORTUNIDADES'!$C$10:$D$109,2,FALSE),"")</f>
        <v/>
      </c>
      <c r="U31" s="12" t="n">
        <v>5.12</v>
      </c>
      <c r="V31" s="12">
        <f>IFERROR(VLOOKUP(U31,'CRUCE OPORTUNIDADES'!$C$10:$D$109,2,FALSE),"")</f>
        <v/>
      </c>
      <c r="W31" s="12" t="n">
        <v>6.12</v>
      </c>
      <c r="X31" s="12">
        <f>IFERROR(VLOOKUP(W31,'CRUCE OPORTUNIDADES'!$C$10:$D$109,2,FALSE),"")</f>
        <v/>
      </c>
      <c r="Y31" s="12" t="n">
        <v>7.12</v>
      </c>
      <c r="Z31" s="12">
        <f>IFERROR(VLOOKUP(Y31,'CRUCE OPORTUNIDADES'!$C$10:$D$109,2,FALSE),"")</f>
        <v/>
      </c>
      <c r="AA31" s="12" t="n">
        <v>8.119999999999999</v>
      </c>
      <c r="AB31" s="12">
        <f>IFERROR(VLOOKUP(AA31,'CRUCE OPORTUNIDADES'!$C$10:$D$109,2,FALSE),"")</f>
        <v/>
      </c>
      <c r="AC31" s="12" t="n">
        <v>9.119999999999999</v>
      </c>
      <c r="AD31" s="12">
        <f>IFERROR(VLOOKUP(AC31,'CRUCE OPORTUNIDADES'!$C$10:$D$109,2,FALSE),"")</f>
        <v/>
      </c>
      <c r="AE31" s="12" t="n">
        <v>10.12</v>
      </c>
      <c r="AF31" s="12">
        <f>IFERROR(VLOOKUP(AE31,'CRUCE OPORTUNIDADES'!$C$10:$D$109,2,FALSE),"")</f>
        <v/>
      </c>
      <c r="AG31" s="12" t="n">
        <v>11.12</v>
      </c>
      <c r="AH31" s="12">
        <f>IFERROR(VLOOKUP(AG31,'CRUCE OPORTUNIDADES'!$C$10:$D$109,2,FALSE),"")</f>
        <v/>
      </c>
      <c r="AI31" s="12" t="n">
        <v>12.12</v>
      </c>
      <c r="AJ31" s="12">
        <f>IFERROR(VLOOKUP(AI31,'CRUCE OPORTUNIDADES'!$C$10:$D$109,2,FALSE),"")</f>
        <v/>
      </c>
      <c r="AK31" s="12" t="n">
        <v>13.12</v>
      </c>
      <c r="AL31" s="12">
        <f>IFERROR(VLOOKUP(AK31,'CRUCE OPORTUNIDADES'!$C$10:$D$109,2,FALSE),"")</f>
        <v/>
      </c>
      <c r="AM31" s="12" t="n">
        <v>14.12</v>
      </c>
      <c r="AN31" s="12">
        <f>IFERROR(VLOOKUP(AM31,'CRUCE OPORTUNIDADES'!$C$10:$D$109,2,FALSE),"")</f>
        <v/>
      </c>
      <c r="AO31" s="12" t="n">
        <v>15.12</v>
      </c>
      <c r="AP31" s="12">
        <f>IFERROR(VLOOKUP(AO31,'CRUCE OPORTUNIDADES'!$C$10:$D$109,2,FALSE),"")</f>
        <v/>
      </c>
      <c r="AQ31" s="12" t="n">
        <v>16.12</v>
      </c>
      <c r="AR31" s="12">
        <f>IFERROR(VLOOKUP(AQ31,'CRUCE OPORTUNIDADES'!$C$10:$D$109,2,FALSE),"")</f>
        <v/>
      </c>
      <c r="AS31" s="12" t="n">
        <v>17.12</v>
      </c>
      <c r="AT31" s="12">
        <f>IFERROR(VLOOKUP(AS31,'CRUCE OPORTUNIDADES'!$C$10:$D$109,2,FALSE),"")</f>
        <v/>
      </c>
      <c r="AU31" s="12" t="n">
        <v>18.12</v>
      </c>
      <c r="AV31" s="12">
        <f>IFERROR(VLOOKUP(AU31,'CRUCE OPORTUNIDADES'!$C$10:$D$109,2,FALSE),"")</f>
        <v/>
      </c>
      <c r="AW31" s="12" t="n">
        <v>19.12</v>
      </c>
      <c r="AX31" s="12">
        <f>IFERROR(VLOOKUP(AW31,'CRUCE OPORTUNIDADES'!$C$10:$D$109,2,FALSE),"")</f>
        <v/>
      </c>
      <c r="AY31" s="12" t="n">
        <v>20.12</v>
      </c>
      <c r="AZ31" s="12">
        <f>IFERROR(VLOOKUP(AY31,'CRUCE OPORTUNIDADES'!$C$10:$D$109,2,FALSE),"")</f>
        <v/>
      </c>
      <c r="BA31" s="12" t="n">
        <v>21.12</v>
      </c>
      <c r="BB31" s="12">
        <f>IFERROR(VLOOKUP(BA31,'CRUCE OPORTUNIDADES'!$C$10:$D$109,2,FALSE),"")</f>
        <v/>
      </c>
      <c r="BC31" s="12" t="n">
        <v>22.12</v>
      </c>
      <c r="BD31" s="12">
        <f>IFERROR(VLOOKUP(BC31,'CRUCE OPORTUNIDADES'!$C$10:$D$109,2,FALSE),"")</f>
        <v/>
      </c>
      <c r="BE31" s="12" t="n">
        <v>23.12</v>
      </c>
      <c r="BF31" s="12">
        <f>IFERROR(VLOOKUP(BE31,'CRUCE OPORTUNIDADES'!$C$10:$D$109,2,FALSE),"")</f>
        <v/>
      </c>
      <c r="BG31" s="12" t="n">
        <v>24.12</v>
      </c>
      <c r="BH31" s="12">
        <f>IFERROR(VLOOKUP(BG31,'CRUCE OPORTUNIDADES'!$C$10:$D$109,2,FALSE),"")</f>
        <v/>
      </c>
      <c r="BI31" s="12" t="n">
        <v>25.12</v>
      </c>
      <c r="BJ31" s="12">
        <f>IFERROR(VLOOKUP(BI31,'CRUCE OPORTUNIDADES'!$C$10:$D$109,2,FALSE),"")</f>
        <v/>
      </c>
    </row>
    <row r="32">
      <c r="N32" s="12">
        <f>IF(N33&lt;&gt;""," -O","")</f>
        <v/>
      </c>
      <c r="P32" s="12">
        <f>IF(P33&lt;&gt;""," -O","")</f>
        <v/>
      </c>
      <c r="R32" s="12">
        <f>IF(R33&lt;&gt;""," -O","")</f>
        <v/>
      </c>
      <c r="T32" s="12">
        <f>IF(T33&lt;&gt;""," -O","")</f>
        <v/>
      </c>
      <c r="V32" s="12">
        <f>IF(V33&lt;&gt;""," -O","")</f>
        <v/>
      </c>
      <c r="X32" s="12">
        <f>IF(X33&lt;&gt;""," -O","")</f>
        <v/>
      </c>
      <c r="Z32" s="12">
        <f>IF(Z33&lt;&gt;""," -O","")</f>
        <v/>
      </c>
      <c r="AB32" s="12">
        <f>IF(AB33&lt;&gt;""," -O","")</f>
        <v/>
      </c>
      <c r="AD32" s="12">
        <f>IF(AD33&lt;&gt;""," -O","")</f>
        <v/>
      </c>
      <c r="AF32" s="12">
        <f>IF(AF33&lt;&gt;""," -O","")</f>
        <v/>
      </c>
      <c r="AH32" s="12">
        <f>IF(AH33&lt;&gt;""," -O","")</f>
        <v/>
      </c>
      <c r="AJ32" s="12">
        <f>IF(AJ33&lt;&gt;""," -O","")</f>
        <v/>
      </c>
      <c r="AL32" s="12">
        <f>IF(AL33&lt;&gt;""," -O","")</f>
        <v/>
      </c>
      <c r="AN32" s="12">
        <f>IF(AN33&lt;&gt;""," -O","")</f>
        <v/>
      </c>
      <c r="AP32" s="12">
        <f>IF(AP33&lt;&gt;""," -O","")</f>
        <v/>
      </c>
      <c r="AR32" s="12">
        <f>IF(AR33&lt;&gt;""," -O","")</f>
        <v/>
      </c>
      <c r="AT32" s="12">
        <f>IF(AT33&lt;&gt;""," -O","")</f>
        <v/>
      </c>
      <c r="AV32" s="12">
        <f>IF(AV33&lt;&gt;""," -O","")</f>
        <v/>
      </c>
      <c r="AX32" s="12">
        <f>IF(AX33&lt;&gt;""," -O","")</f>
        <v/>
      </c>
      <c r="AZ32" s="12">
        <f>IF(AZ33&lt;&gt;""," -O","")</f>
        <v/>
      </c>
      <c r="BB32" s="12">
        <f>IF(BB33&lt;&gt;""," -O","")</f>
        <v/>
      </c>
      <c r="BD32" s="12">
        <f>IF(BD33&lt;&gt;""," -O","")</f>
        <v/>
      </c>
      <c r="BF32" s="12">
        <f>IF(BF33&lt;&gt;""," -O","")</f>
        <v/>
      </c>
      <c r="BH32" s="12">
        <f>IF(BH33&lt;&gt;""," -O","")</f>
        <v/>
      </c>
      <c r="BJ32" s="12">
        <f>IF(BJ33&lt;&gt;""," -O","")</f>
        <v/>
      </c>
    </row>
    <row r="33">
      <c r="M33" s="12" t="n">
        <v>1.13</v>
      </c>
      <c r="N33" s="12">
        <f>IFERROR(VLOOKUP(M33,'CRUCE OPORTUNIDADES'!$C$10:$D$109,2,FALSE),"")</f>
        <v/>
      </c>
      <c r="O33" s="12" t="n">
        <v>2.13</v>
      </c>
      <c r="P33" s="12">
        <f>IFERROR(VLOOKUP(O33,'CRUCE OPORTUNIDADES'!$C$10:$D$109,2,FALSE),"")</f>
        <v/>
      </c>
      <c r="Q33" s="12" t="n">
        <v>3.13</v>
      </c>
      <c r="R33" s="12">
        <f>IFERROR(VLOOKUP(Q33,'CRUCE OPORTUNIDADES'!$C$10:$D$109,2,FALSE),"")</f>
        <v/>
      </c>
      <c r="S33" s="12" t="n">
        <v>4.13</v>
      </c>
      <c r="T33" s="12">
        <f>IFERROR(VLOOKUP(S33,'CRUCE OPORTUNIDADES'!$C$10:$D$109,2,FALSE),"")</f>
        <v/>
      </c>
      <c r="U33" s="12" t="n">
        <v>5.13</v>
      </c>
      <c r="V33" s="12">
        <f>IFERROR(VLOOKUP(U33,'CRUCE OPORTUNIDADES'!$C$10:$D$109,2,FALSE),"")</f>
        <v/>
      </c>
      <c r="W33" s="12" t="n">
        <v>6.13</v>
      </c>
      <c r="X33" s="12">
        <f>IFERROR(VLOOKUP(W33,'CRUCE OPORTUNIDADES'!$C$10:$D$109,2,FALSE),"")</f>
        <v/>
      </c>
      <c r="Y33" s="12" t="n">
        <v>7.13</v>
      </c>
      <c r="Z33" s="12">
        <f>IFERROR(VLOOKUP(Y33,'CRUCE OPORTUNIDADES'!$C$10:$D$109,2,FALSE),"")</f>
        <v/>
      </c>
      <c r="AA33" s="12" t="n">
        <v>8.130000000000001</v>
      </c>
      <c r="AB33" s="12">
        <f>IFERROR(VLOOKUP(AA33,'CRUCE OPORTUNIDADES'!$C$10:$D$109,2,FALSE),"")</f>
        <v/>
      </c>
      <c r="AC33" s="12" t="n">
        <v>9.130000000000001</v>
      </c>
      <c r="AD33" s="12">
        <f>IFERROR(VLOOKUP(AC33,'CRUCE OPORTUNIDADES'!$C$10:$D$109,2,FALSE),"")</f>
        <v/>
      </c>
      <c r="AE33" s="12" t="n">
        <v>10.13</v>
      </c>
      <c r="AF33" s="12">
        <f>IFERROR(VLOOKUP(AE33,'CRUCE OPORTUNIDADES'!$C$10:$D$109,2,FALSE),"")</f>
        <v/>
      </c>
      <c r="AG33" s="12" t="n">
        <v>11.13</v>
      </c>
      <c r="AH33" s="12">
        <f>IFERROR(VLOOKUP(AG33,'CRUCE OPORTUNIDADES'!$C$10:$D$109,2,FALSE),"")</f>
        <v/>
      </c>
      <c r="AI33" s="12" t="n">
        <v>12.13</v>
      </c>
      <c r="AJ33" s="12">
        <f>IFERROR(VLOOKUP(AI33,'CRUCE OPORTUNIDADES'!$C$10:$D$109,2,FALSE),"")</f>
        <v/>
      </c>
      <c r="AK33" s="12" t="n">
        <v>13.13</v>
      </c>
      <c r="AL33" s="12">
        <f>IFERROR(VLOOKUP(AK33,'CRUCE OPORTUNIDADES'!$C$10:$D$109,2,FALSE),"")</f>
        <v/>
      </c>
      <c r="AM33" s="12" t="n">
        <v>14.13</v>
      </c>
      <c r="AN33" s="12">
        <f>IFERROR(VLOOKUP(AM33,'CRUCE OPORTUNIDADES'!$C$10:$D$109,2,FALSE),"")</f>
        <v/>
      </c>
      <c r="AO33" s="12" t="n">
        <v>15.13</v>
      </c>
      <c r="AP33" s="12">
        <f>IFERROR(VLOOKUP(AO33,'CRUCE OPORTUNIDADES'!$C$10:$D$109,2,FALSE),"")</f>
        <v/>
      </c>
      <c r="AQ33" s="12" t="n">
        <v>16.13</v>
      </c>
      <c r="AR33" s="12">
        <f>IFERROR(VLOOKUP(AQ33,'CRUCE OPORTUNIDADES'!$C$10:$D$109,2,FALSE),"")</f>
        <v/>
      </c>
      <c r="AS33" s="12" t="n">
        <v>17.13</v>
      </c>
      <c r="AT33" s="12">
        <f>IFERROR(VLOOKUP(AS33,'CRUCE OPORTUNIDADES'!$C$10:$D$109,2,FALSE),"")</f>
        <v/>
      </c>
      <c r="AU33" s="12" t="n">
        <v>18.13</v>
      </c>
      <c r="AV33" s="12">
        <f>IFERROR(VLOOKUP(AU33,'CRUCE OPORTUNIDADES'!$C$10:$D$109,2,FALSE),"")</f>
        <v/>
      </c>
      <c r="AW33" s="12" t="n">
        <v>19.13</v>
      </c>
      <c r="AX33" s="12">
        <f>IFERROR(VLOOKUP(AW33,'CRUCE OPORTUNIDADES'!$C$10:$D$109,2,FALSE),"")</f>
        <v/>
      </c>
      <c r="AY33" s="12" t="n">
        <v>20.13</v>
      </c>
      <c r="AZ33" s="12">
        <f>IFERROR(VLOOKUP(AY33,'CRUCE OPORTUNIDADES'!$C$10:$D$109,2,FALSE),"")</f>
        <v/>
      </c>
      <c r="BA33" s="12" t="n">
        <v>21.13</v>
      </c>
      <c r="BB33" s="12">
        <f>IFERROR(VLOOKUP(BA33,'CRUCE OPORTUNIDADES'!$C$10:$D$109,2,FALSE),"")</f>
        <v/>
      </c>
      <c r="BC33" s="12" t="n">
        <v>22.13</v>
      </c>
      <c r="BD33" s="12">
        <f>IFERROR(VLOOKUP(BC33,'CRUCE OPORTUNIDADES'!$C$10:$D$109,2,FALSE),"")</f>
        <v/>
      </c>
      <c r="BE33" s="12" t="n">
        <v>23.13</v>
      </c>
      <c r="BF33" s="12">
        <f>IFERROR(VLOOKUP(BE33,'CRUCE OPORTUNIDADES'!$C$10:$D$109,2,FALSE),"")</f>
        <v/>
      </c>
      <c r="BG33" s="12" t="n">
        <v>24.13</v>
      </c>
      <c r="BH33" s="12">
        <f>IFERROR(VLOOKUP(BG33,'CRUCE OPORTUNIDADES'!$C$10:$D$109,2,FALSE),"")</f>
        <v/>
      </c>
      <c r="BI33" s="12" t="n">
        <v>25.13</v>
      </c>
      <c r="BJ33" s="12">
        <f>IFERROR(VLOOKUP(BI33,'CRUCE OPORTUNIDADES'!$C$10:$D$109,2,FALSE),"")</f>
        <v/>
      </c>
    </row>
    <row r="34">
      <c r="N34" s="12">
        <f>IF(N35&lt;&gt;""," -O","")</f>
        <v/>
      </c>
      <c r="P34" s="12">
        <f>IF(P35&lt;&gt;""," -O","")</f>
        <v/>
      </c>
      <c r="R34" s="12">
        <f>IF(R35&lt;&gt;""," -O","")</f>
        <v/>
      </c>
      <c r="T34" s="12">
        <f>IF(T35&lt;&gt;""," -O","")</f>
        <v/>
      </c>
      <c r="V34" s="12">
        <f>IF(V35&lt;&gt;""," -O","")</f>
        <v/>
      </c>
      <c r="X34" s="12">
        <f>IF(X35&lt;&gt;""," -O","")</f>
        <v/>
      </c>
      <c r="Z34" s="12">
        <f>IF(Z35&lt;&gt;""," -O","")</f>
        <v/>
      </c>
      <c r="AB34" s="12">
        <f>IF(AB35&lt;&gt;""," -O","")</f>
        <v/>
      </c>
      <c r="AD34" s="12">
        <f>IF(AD35&lt;&gt;""," -O","")</f>
        <v/>
      </c>
      <c r="AF34" s="12">
        <f>IF(AF35&lt;&gt;""," -O","")</f>
        <v/>
      </c>
      <c r="AH34" s="12">
        <f>IF(AH35&lt;&gt;""," -O","")</f>
        <v/>
      </c>
      <c r="AJ34" s="12">
        <f>IF(AJ35&lt;&gt;""," -O","")</f>
        <v/>
      </c>
      <c r="AL34" s="12">
        <f>IF(AL35&lt;&gt;""," -O","")</f>
        <v/>
      </c>
      <c r="AN34" s="12">
        <f>IF(AN35&lt;&gt;""," -O","")</f>
        <v/>
      </c>
      <c r="AP34" s="12">
        <f>IF(AP35&lt;&gt;""," -O","")</f>
        <v/>
      </c>
      <c r="AR34" s="12">
        <f>IF(AR35&lt;&gt;""," -O","")</f>
        <v/>
      </c>
      <c r="AT34" s="12">
        <f>IF(AT35&lt;&gt;""," -O","")</f>
        <v/>
      </c>
      <c r="AV34" s="12">
        <f>IF(AV35&lt;&gt;""," -O","")</f>
        <v/>
      </c>
      <c r="AX34" s="12">
        <f>IF(AX35&lt;&gt;""," -O","")</f>
        <v/>
      </c>
      <c r="AZ34" s="12">
        <f>IF(AZ35&lt;&gt;""," -O","")</f>
        <v/>
      </c>
      <c r="BB34" s="12">
        <f>IF(BB35&lt;&gt;""," -O","")</f>
        <v/>
      </c>
      <c r="BD34" s="12">
        <f>IF(BD35&lt;&gt;""," -O","")</f>
        <v/>
      </c>
      <c r="BF34" s="12">
        <f>IF(BF35&lt;&gt;""," -O","")</f>
        <v/>
      </c>
      <c r="BH34" s="12">
        <f>IF(BH35&lt;&gt;""," -O","")</f>
        <v/>
      </c>
      <c r="BJ34" s="12">
        <f>IF(BJ35&lt;&gt;""," -O","")</f>
        <v/>
      </c>
    </row>
    <row r="35">
      <c r="M35" s="12" t="n">
        <v>1.14</v>
      </c>
      <c r="N35" s="12">
        <f>IFERROR(VLOOKUP(M35,'CRUCE OPORTUNIDADES'!$C$10:$D$109,2,FALSE),"")</f>
        <v/>
      </c>
      <c r="O35" s="12" t="n">
        <v>2.14</v>
      </c>
      <c r="P35" s="12">
        <f>IFERROR(VLOOKUP(O35,'CRUCE OPORTUNIDADES'!$C$10:$D$109,2,FALSE),"")</f>
        <v/>
      </c>
      <c r="Q35" s="12" t="n">
        <v>3.14</v>
      </c>
      <c r="R35" s="12">
        <f>IFERROR(VLOOKUP(Q35,'CRUCE OPORTUNIDADES'!$C$10:$D$109,2,FALSE),"")</f>
        <v/>
      </c>
      <c r="S35" s="12" t="n">
        <v>4.14</v>
      </c>
      <c r="T35" s="12">
        <f>IFERROR(VLOOKUP(S35,'CRUCE OPORTUNIDADES'!$C$10:$D$109,2,FALSE),"")</f>
        <v/>
      </c>
      <c r="U35" s="12" t="n">
        <v>5.14</v>
      </c>
      <c r="V35" s="12">
        <f>IFERROR(VLOOKUP(U35,'CRUCE OPORTUNIDADES'!$C$10:$D$109,2,FALSE),"")</f>
        <v/>
      </c>
      <c r="W35" s="12" t="n">
        <v>6.14</v>
      </c>
      <c r="X35" s="12">
        <f>IFERROR(VLOOKUP(W35,'CRUCE OPORTUNIDADES'!$C$10:$D$109,2,FALSE),"")</f>
        <v/>
      </c>
      <c r="Y35" s="12" t="n">
        <v>7.14</v>
      </c>
      <c r="Z35" s="12">
        <f>IFERROR(VLOOKUP(Y35,'CRUCE OPORTUNIDADES'!$C$10:$D$109,2,FALSE),"")</f>
        <v/>
      </c>
      <c r="AA35" s="12" t="n">
        <v>8.140000000000001</v>
      </c>
      <c r="AB35" s="12">
        <f>IFERROR(VLOOKUP(AA35,'CRUCE OPORTUNIDADES'!$C$10:$D$109,2,FALSE),"")</f>
        <v/>
      </c>
      <c r="AC35" s="12" t="n">
        <v>9.140000000000001</v>
      </c>
      <c r="AD35" s="12">
        <f>IFERROR(VLOOKUP(AC35,'CRUCE OPORTUNIDADES'!$C$10:$D$109,2,FALSE),"")</f>
        <v/>
      </c>
      <c r="AE35" s="12" t="n">
        <v>10.14</v>
      </c>
      <c r="AF35" s="12">
        <f>IFERROR(VLOOKUP(AE35,'CRUCE OPORTUNIDADES'!$C$10:$D$109,2,FALSE),"")</f>
        <v/>
      </c>
      <c r="AG35" s="12" t="n">
        <v>11.14</v>
      </c>
      <c r="AH35" s="12">
        <f>IFERROR(VLOOKUP(AG35,'CRUCE OPORTUNIDADES'!$C$10:$D$109,2,FALSE),"")</f>
        <v/>
      </c>
      <c r="AI35" s="12" t="n">
        <v>12.14</v>
      </c>
      <c r="AJ35" s="12">
        <f>IFERROR(VLOOKUP(AI35,'CRUCE OPORTUNIDADES'!$C$10:$D$109,2,FALSE),"")</f>
        <v/>
      </c>
      <c r="AK35" s="12" t="n">
        <v>13.14</v>
      </c>
      <c r="AL35" s="12">
        <f>IFERROR(VLOOKUP(AK35,'CRUCE OPORTUNIDADES'!$C$10:$D$109,2,FALSE),"")</f>
        <v/>
      </c>
      <c r="AM35" s="12" t="n">
        <v>14.14</v>
      </c>
      <c r="AN35" s="12">
        <f>IFERROR(VLOOKUP(AM35,'CRUCE OPORTUNIDADES'!$C$10:$D$109,2,FALSE),"")</f>
        <v/>
      </c>
      <c r="AO35" s="12" t="n">
        <v>15.14</v>
      </c>
      <c r="AP35" s="12">
        <f>IFERROR(VLOOKUP(AO35,'CRUCE OPORTUNIDADES'!$C$10:$D$109,2,FALSE),"")</f>
        <v/>
      </c>
      <c r="AQ35" s="12" t="n">
        <v>16.14</v>
      </c>
      <c r="AR35" s="12">
        <f>IFERROR(VLOOKUP(AQ35,'CRUCE OPORTUNIDADES'!$C$10:$D$109,2,FALSE),"")</f>
        <v/>
      </c>
      <c r="AS35" s="12" t="n">
        <v>17.14</v>
      </c>
      <c r="AT35" s="12">
        <f>IFERROR(VLOOKUP(AS35,'CRUCE OPORTUNIDADES'!$C$10:$D$109,2,FALSE),"")</f>
        <v/>
      </c>
      <c r="AU35" s="12" t="n">
        <v>18.14</v>
      </c>
      <c r="AV35" s="12">
        <f>IFERROR(VLOOKUP(AU35,'CRUCE OPORTUNIDADES'!$C$10:$D$109,2,FALSE),"")</f>
        <v/>
      </c>
      <c r="AW35" s="12" t="n">
        <v>19.14</v>
      </c>
      <c r="AX35" s="12">
        <f>IFERROR(VLOOKUP(AW35,'CRUCE OPORTUNIDADES'!$C$10:$D$109,2,FALSE),"")</f>
        <v/>
      </c>
      <c r="AY35" s="12" t="n">
        <v>20.14</v>
      </c>
      <c r="AZ35" s="12">
        <f>IFERROR(VLOOKUP(AY35,'CRUCE OPORTUNIDADES'!$C$10:$D$109,2,FALSE),"")</f>
        <v/>
      </c>
      <c r="BA35" s="12" t="n">
        <v>21.14</v>
      </c>
      <c r="BB35" s="12">
        <f>IFERROR(VLOOKUP(BA35,'CRUCE OPORTUNIDADES'!$C$10:$D$109,2,FALSE),"")</f>
        <v/>
      </c>
      <c r="BC35" s="12" t="n">
        <v>22.14</v>
      </c>
      <c r="BD35" s="12">
        <f>IFERROR(VLOOKUP(BC35,'CRUCE OPORTUNIDADES'!$C$10:$D$109,2,FALSE),"")</f>
        <v/>
      </c>
      <c r="BE35" s="12" t="n">
        <v>23.14</v>
      </c>
      <c r="BF35" s="12">
        <f>IFERROR(VLOOKUP(BE35,'CRUCE OPORTUNIDADES'!$C$10:$D$109,2,FALSE),"")</f>
        <v/>
      </c>
      <c r="BG35" s="12" t="n">
        <v>24.14</v>
      </c>
      <c r="BH35" s="12">
        <f>IFERROR(VLOOKUP(BG35,'CRUCE OPORTUNIDADES'!$C$10:$D$109,2,FALSE),"")</f>
        <v/>
      </c>
      <c r="BI35" s="12" t="n">
        <v>25.14</v>
      </c>
      <c r="BJ35" s="12">
        <f>IFERROR(VLOOKUP(BI35,'CRUCE OPORTUNIDADES'!$C$10:$D$109,2,FALSE),"")</f>
        <v/>
      </c>
    </row>
    <row r="36">
      <c r="N36" s="12">
        <f>IF(N37&lt;&gt;""," -O","")</f>
        <v/>
      </c>
      <c r="P36" s="12">
        <f>IF(P37&lt;&gt;""," -O","")</f>
        <v/>
      </c>
      <c r="R36" s="12">
        <f>IF(R37&lt;&gt;""," -O","")</f>
        <v/>
      </c>
      <c r="T36" s="12">
        <f>IF(T37&lt;&gt;""," -O","")</f>
        <v/>
      </c>
      <c r="V36" s="12">
        <f>IF(V37&lt;&gt;""," -O","")</f>
        <v/>
      </c>
      <c r="X36" s="12">
        <f>IF(X37&lt;&gt;""," -O","")</f>
        <v/>
      </c>
      <c r="Z36" s="12">
        <f>IF(Z37&lt;&gt;""," -O","")</f>
        <v/>
      </c>
      <c r="AB36" s="12">
        <f>IF(AB37&lt;&gt;""," -O","")</f>
        <v/>
      </c>
      <c r="AD36" s="12">
        <f>IF(AD37&lt;&gt;""," -O","")</f>
        <v/>
      </c>
      <c r="AF36" s="12">
        <f>IF(AF37&lt;&gt;""," -O","")</f>
        <v/>
      </c>
      <c r="AH36" s="12">
        <f>IF(AH37&lt;&gt;""," -O","")</f>
        <v/>
      </c>
      <c r="AJ36" s="12">
        <f>IF(AJ37&lt;&gt;""," -O","")</f>
        <v/>
      </c>
      <c r="AL36" s="12">
        <f>IF(AL37&lt;&gt;""," -O","")</f>
        <v/>
      </c>
      <c r="AN36" s="12">
        <f>IF(AN37&lt;&gt;""," -O","")</f>
        <v/>
      </c>
      <c r="AP36" s="12">
        <f>IF(AP37&lt;&gt;""," -O","")</f>
        <v/>
      </c>
      <c r="AR36" s="12">
        <f>IF(AR37&lt;&gt;""," -O","")</f>
        <v/>
      </c>
      <c r="AT36" s="12">
        <f>IF(AT37&lt;&gt;""," -O","")</f>
        <v/>
      </c>
      <c r="AV36" s="12">
        <f>IF(AV37&lt;&gt;""," -O","")</f>
        <v/>
      </c>
      <c r="AX36" s="12">
        <f>IF(AX37&lt;&gt;""," -O","")</f>
        <v/>
      </c>
      <c r="AZ36" s="12">
        <f>IF(AZ37&lt;&gt;""," -O","")</f>
        <v/>
      </c>
      <c r="BB36" s="12">
        <f>IF(BB37&lt;&gt;""," -O","")</f>
        <v/>
      </c>
      <c r="BD36" s="12">
        <f>IF(BD37&lt;&gt;""," -O","")</f>
        <v/>
      </c>
      <c r="BF36" s="12">
        <f>IF(BF37&lt;&gt;""," -O","")</f>
        <v/>
      </c>
      <c r="BH36" s="12">
        <f>IF(BH37&lt;&gt;""," -O","")</f>
        <v/>
      </c>
      <c r="BJ36" s="12">
        <f>IF(BJ37&lt;&gt;""," -O","")</f>
        <v/>
      </c>
    </row>
    <row r="37">
      <c r="M37" s="12" t="n">
        <v>1.15</v>
      </c>
      <c r="N37" s="12">
        <f>IFERROR(VLOOKUP(M37,'CRUCE OPORTUNIDADES'!$C$10:$D$109,2,FALSE),"")</f>
        <v/>
      </c>
      <c r="O37" s="12" t="n">
        <v>2.15</v>
      </c>
      <c r="P37" s="12">
        <f>IFERROR(VLOOKUP(O37,'CRUCE OPORTUNIDADES'!$C$10:$D$109,2,FALSE),"")</f>
        <v/>
      </c>
      <c r="Q37" s="12" t="n">
        <v>3.15</v>
      </c>
      <c r="R37" s="12">
        <f>IFERROR(VLOOKUP(Q37,'CRUCE OPORTUNIDADES'!$C$10:$D$109,2,FALSE),"")</f>
        <v/>
      </c>
      <c r="S37" s="12" t="n">
        <v>4.15</v>
      </c>
      <c r="T37" s="12">
        <f>IFERROR(VLOOKUP(S37,'CRUCE OPORTUNIDADES'!$C$10:$D$109,2,FALSE),"")</f>
        <v/>
      </c>
      <c r="U37" s="12" t="n">
        <v>5.15</v>
      </c>
      <c r="V37" s="12">
        <f>IFERROR(VLOOKUP(U37,'CRUCE OPORTUNIDADES'!$C$10:$D$109,2,FALSE),"")</f>
        <v/>
      </c>
      <c r="W37" s="12" t="n">
        <v>6.15</v>
      </c>
      <c r="X37" s="12">
        <f>IFERROR(VLOOKUP(W37,'CRUCE OPORTUNIDADES'!$C$10:$D$109,2,FALSE),"")</f>
        <v/>
      </c>
      <c r="Y37" s="12" t="n">
        <v>7.15</v>
      </c>
      <c r="Z37" s="12">
        <f>IFERROR(VLOOKUP(Y37,'CRUCE OPORTUNIDADES'!$C$10:$D$109,2,FALSE),"")</f>
        <v/>
      </c>
      <c r="AA37" s="12" t="n">
        <v>8.15</v>
      </c>
      <c r="AB37" s="12">
        <f>IFERROR(VLOOKUP(AA37,'CRUCE OPORTUNIDADES'!$C$10:$D$109,2,FALSE),"")</f>
        <v/>
      </c>
      <c r="AC37" s="12" t="n">
        <v>9.15</v>
      </c>
      <c r="AD37" s="12">
        <f>IFERROR(VLOOKUP(AC37,'CRUCE OPORTUNIDADES'!$C$10:$D$109,2,FALSE),"")</f>
        <v/>
      </c>
      <c r="AE37" s="12" t="n">
        <v>10.15</v>
      </c>
      <c r="AF37" s="12">
        <f>IFERROR(VLOOKUP(AE37,'CRUCE OPORTUNIDADES'!$C$10:$D$109,2,FALSE),"")</f>
        <v/>
      </c>
      <c r="AG37" s="12" t="n">
        <v>11.15</v>
      </c>
      <c r="AH37" s="12">
        <f>IFERROR(VLOOKUP(AG37,'CRUCE OPORTUNIDADES'!$C$10:$D$109,2,FALSE),"")</f>
        <v/>
      </c>
      <c r="AI37" s="12" t="n">
        <v>12.15</v>
      </c>
      <c r="AJ37" s="12">
        <f>IFERROR(VLOOKUP(AI37,'CRUCE OPORTUNIDADES'!$C$10:$D$109,2,FALSE),"")</f>
        <v/>
      </c>
      <c r="AK37" s="12" t="n">
        <v>13.15</v>
      </c>
      <c r="AL37" s="12">
        <f>IFERROR(VLOOKUP(AK37,'CRUCE OPORTUNIDADES'!$C$10:$D$109,2,FALSE),"")</f>
        <v/>
      </c>
      <c r="AM37" s="12" t="n">
        <v>14.15</v>
      </c>
      <c r="AN37" s="12">
        <f>IFERROR(VLOOKUP(AM37,'CRUCE OPORTUNIDADES'!$C$10:$D$109,2,FALSE),"")</f>
        <v/>
      </c>
      <c r="AO37" s="12" t="n">
        <v>15.15</v>
      </c>
      <c r="AP37" s="12">
        <f>IFERROR(VLOOKUP(AO37,'CRUCE OPORTUNIDADES'!$C$10:$D$109,2,FALSE),"")</f>
        <v/>
      </c>
      <c r="AQ37" s="12" t="n">
        <v>16.15</v>
      </c>
      <c r="AR37" s="12">
        <f>IFERROR(VLOOKUP(AQ37,'CRUCE OPORTUNIDADES'!$C$10:$D$109,2,FALSE),"")</f>
        <v/>
      </c>
      <c r="AS37" s="12" t="n">
        <v>17.15</v>
      </c>
      <c r="AT37" s="12">
        <f>IFERROR(VLOOKUP(AS37,'CRUCE OPORTUNIDADES'!$C$10:$D$109,2,FALSE),"")</f>
        <v/>
      </c>
      <c r="AU37" s="12" t="n">
        <v>18.15</v>
      </c>
      <c r="AV37" s="12">
        <f>IFERROR(VLOOKUP(AU37,'CRUCE OPORTUNIDADES'!$C$10:$D$109,2,FALSE),"")</f>
        <v/>
      </c>
      <c r="AW37" s="12" t="n">
        <v>19.15</v>
      </c>
      <c r="AX37" s="12">
        <f>IFERROR(VLOOKUP(AW37,'CRUCE OPORTUNIDADES'!$C$10:$D$109,2,FALSE),"")</f>
        <v/>
      </c>
      <c r="AY37" s="12" t="n">
        <v>20.15</v>
      </c>
      <c r="AZ37" s="12">
        <f>IFERROR(VLOOKUP(AY37,'CRUCE OPORTUNIDADES'!$C$10:$D$109,2,FALSE),"")</f>
        <v/>
      </c>
      <c r="BA37" s="12" t="n">
        <v>21.15</v>
      </c>
      <c r="BB37" s="12">
        <f>IFERROR(VLOOKUP(BA37,'CRUCE OPORTUNIDADES'!$C$10:$D$109,2,FALSE),"")</f>
        <v/>
      </c>
      <c r="BC37" s="12" t="n">
        <v>22.15</v>
      </c>
      <c r="BD37" s="12">
        <f>IFERROR(VLOOKUP(BC37,'CRUCE OPORTUNIDADES'!$C$10:$D$109,2,FALSE),"")</f>
        <v/>
      </c>
      <c r="BE37" s="12" t="n">
        <v>23.15</v>
      </c>
      <c r="BF37" s="12">
        <f>IFERROR(VLOOKUP(BE37,'CRUCE OPORTUNIDADES'!$C$10:$D$109,2,FALSE),"")</f>
        <v/>
      </c>
      <c r="BG37" s="12" t="n">
        <v>24.15</v>
      </c>
      <c r="BH37" s="12">
        <f>IFERROR(VLOOKUP(BG37,'CRUCE OPORTUNIDADES'!$C$10:$D$109,2,FALSE),"")</f>
        <v/>
      </c>
      <c r="BI37" s="12" t="n">
        <v>25.15</v>
      </c>
      <c r="BJ37" s="12">
        <f>IFERROR(VLOOKUP(BI37,'CRUCE OPORTUNIDADES'!$C$10:$D$109,2,FALSE),"")</f>
        <v/>
      </c>
    </row>
    <row r="38">
      <c r="N38" s="12">
        <f>IF(N39&lt;&gt;""," -O","")</f>
        <v/>
      </c>
      <c r="P38" s="12">
        <f>IF(P39&lt;&gt;""," -O","")</f>
        <v/>
      </c>
      <c r="R38" s="12">
        <f>IF(R39&lt;&gt;""," -O","")</f>
        <v/>
      </c>
      <c r="T38" s="12">
        <f>IF(T39&lt;&gt;""," -O","")</f>
        <v/>
      </c>
      <c r="V38" s="12">
        <f>IF(V39&lt;&gt;""," -O","")</f>
        <v/>
      </c>
      <c r="X38" s="12">
        <f>IF(X39&lt;&gt;""," -O","")</f>
        <v/>
      </c>
      <c r="Z38" s="12">
        <f>IF(Z39&lt;&gt;""," -O","")</f>
        <v/>
      </c>
      <c r="AB38" s="12">
        <f>IF(AB39&lt;&gt;""," -O","")</f>
        <v/>
      </c>
      <c r="AD38" s="12">
        <f>IF(AD39&lt;&gt;""," -O","")</f>
        <v/>
      </c>
      <c r="AF38" s="12">
        <f>IF(AF39&lt;&gt;""," -O","")</f>
        <v/>
      </c>
      <c r="AH38" s="12">
        <f>IF(AH39&lt;&gt;""," -O","")</f>
        <v/>
      </c>
      <c r="AJ38" s="12">
        <f>IF(AJ39&lt;&gt;""," -O","")</f>
        <v/>
      </c>
      <c r="AL38" s="12">
        <f>IF(AL39&lt;&gt;""," -O","")</f>
        <v/>
      </c>
      <c r="AN38" s="12">
        <f>IF(AN39&lt;&gt;""," -O","")</f>
        <v/>
      </c>
      <c r="AP38" s="12">
        <f>IF(AP39&lt;&gt;""," -O","")</f>
        <v/>
      </c>
      <c r="AR38" s="12">
        <f>IF(AR39&lt;&gt;""," -O","")</f>
        <v/>
      </c>
      <c r="AT38" s="12">
        <f>IF(AT39&lt;&gt;""," -O","")</f>
        <v/>
      </c>
      <c r="AV38" s="12">
        <f>IF(AV39&lt;&gt;""," -O","")</f>
        <v/>
      </c>
      <c r="AX38" s="12">
        <f>IF(AX39&lt;&gt;""," -O","")</f>
        <v/>
      </c>
      <c r="AZ38" s="12">
        <f>IF(AZ39&lt;&gt;""," -O","")</f>
        <v/>
      </c>
      <c r="BB38" s="12">
        <f>IF(BB39&lt;&gt;""," -O","")</f>
        <v/>
      </c>
      <c r="BD38" s="12">
        <f>IF(BD39&lt;&gt;""," -O","")</f>
        <v/>
      </c>
      <c r="BF38" s="12">
        <f>IF(BF39&lt;&gt;""," -O","")</f>
        <v/>
      </c>
      <c r="BH38" s="12">
        <f>IF(BH39&lt;&gt;""," -O","")</f>
        <v/>
      </c>
      <c r="BJ38" s="12">
        <f>IF(BJ39&lt;&gt;""," -O","")</f>
        <v/>
      </c>
    </row>
    <row r="39">
      <c r="M39" s="12" t="n">
        <v>1.16</v>
      </c>
      <c r="N39" s="12">
        <f>IFERROR(VLOOKUP(M39,'CRUCE OPORTUNIDADES'!$C$10:$D$109,2,FALSE),"")</f>
        <v/>
      </c>
      <c r="O39" s="12" t="n">
        <v>2.16</v>
      </c>
      <c r="P39" s="12">
        <f>IFERROR(VLOOKUP(O39,'CRUCE OPORTUNIDADES'!$C$10:$D$109,2,FALSE),"")</f>
        <v/>
      </c>
      <c r="Q39" s="12" t="n">
        <v>3.16</v>
      </c>
      <c r="R39" s="12">
        <f>IFERROR(VLOOKUP(Q39,'CRUCE OPORTUNIDADES'!$C$10:$D$109,2,FALSE),"")</f>
        <v/>
      </c>
      <c r="S39" s="12" t="n">
        <v>4.16</v>
      </c>
      <c r="T39" s="12">
        <f>IFERROR(VLOOKUP(S39,'CRUCE OPORTUNIDADES'!$C$10:$D$109,2,FALSE),"")</f>
        <v/>
      </c>
      <c r="U39" s="12" t="n">
        <v>5.16</v>
      </c>
      <c r="V39" s="12">
        <f>IFERROR(VLOOKUP(U39,'CRUCE OPORTUNIDADES'!$C$10:$D$109,2,FALSE),"")</f>
        <v/>
      </c>
      <c r="W39" s="12" t="n">
        <v>6.16</v>
      </c>
      <c r="X39" s="12">
        <f>IFERROR(VLOOKUP(W39,'CRUCE OPORTUNIDADES'!$C$10:$D$109,2,FALSE),"")</f>
        <v/>
      </c>
      <c r="Y39" s="12" t="n">
        <v>7.16</v>
      </c>
      <c r="Z39" s="12">
        <f>IFERROR(VLOOKUP(Y39,'CRUCE OPORTUNIDADES'!$C$10:$D$109,2,FALSE),"")</f>
        <v/>
      </c>
      <c r="AA39" s="12" t="n">
        <v>8.16</v>
      </c>
      <c r="AB39" s="12">
        <f>IFERROR(VLOOKUP(AA39,'CRUCE OPORTUNIDADES'!$C$10:$D$109,2,FALSE),"")</f>
        <v/>
      </c>
      <c r="AC39" s="12" t="n">
        <v>9.16</v>
      </c>
      <c r="AD39" s="12">
        <f>IFERROR(VLOOKUP(AC39,'CRUCE OPORTUNIDADES'!$C$10:$D$109,2,FALSE),"")</f>
        <v/>
      </c>
      <c r="AE39" s="12" t="n">
        <v>10.16</v>
      </c>
      <c r="AF39" s="12">
        <f>IFERROR(VLOOKUP(AE39,'CRUCE OPORTUNIDADES'!$C$10:$D$109,2,FALSE),"")</f>
        <v/>
      </c>
      <c r="AG39" s="12" t="n">
        <v>11.16</v>
      </c>
      <c r="AH39" s="12">
        <f>IFERROR(VLOOKUP(AG39,'CRUCE OPORTUNIDADES'!$C$10:$D$109,2,FALSE),"")</f>
        <v/>
      </c>
      <c r="AI39" s="12" t="n">
        <v>12.16</v>
      </c>
      <c r="AJ39" s="12">
        <f>IFERROR(VLOOKUP(AI39,'CRUCE OPORTUNIDADES'!$C$10:$D$109,2,FALSE),"")</f>
        <v/>
      </c>
      <c r="AK39" s="12" t="n">
        <v>13.16</v>
      </c>
      <c r="AL39" s="12">
        <f>IFERROR(VLOOKUP(AK39,'CRUCE OPORTUNIDADES'!$C$10:$D$109,2,FALSE),"")</f>
        <v/>
      </c>
      <c r="AM39" s="12" t="n">
        <v>14.16</v>
      </c>
      <c r="AN39" s="12">
        <f>IFERROR(VLOOKUP(AM39,'CRUCE OPORTUNIDADES'!$C$10:$D$109,2,FALSE),"")</f>
        <v/>
      </c>
      <c r="AO39" s="12" t="n">
        <v>15.16</v>
      </c>
      <c r="AP39" s="12">
        <f>IFERROR(VLOOKUP(AO39,'CRUCE OPORTUNIDADES'!$C$10:$D$109,2,FALSE),"")</f>
        <v/>
      </c>
      <c r="AQ39" s="12" t="n">
        <v>16.16</v>
      </c>
      <c r="AR39" s="12">
        <f>IFERROR(VLOOKUP(AQ39,'CRUCE OPORTUNIDADES'!$C$10:$D$109,2,FALSE),"")</f>
        <v/>
      </c>
      <c r="AS39" s="12" t="n">
        <v>17.16</v>
      </c>
      <c r="AT39" s="12">
        <f>IFERROR(VLOOKUP(AS39,'CRUCE OPORTUNIDADES'!$C$10:$D$109,2,FALSE),"")</f>
        <v/>
      </c>
      <c r="AU39" s="12" t="n">
        <v>18.16</v>
      </c>
      <c r="AV39" s="12">
        <f>IFERROR(VLOOKUP(AU39,'CRUCE OPORTUNIDADES'!$C$10:$D$109,2,FALSE),"")</f>
        <v/>
      </c>
      <c r="AW39" s="12" t="n">
        <v>19.16</v>
      </c>
      <c r="AX39" s="12">
        <f>IFERROR(VLOOKUP(AW39,'CRUCE OPORTUNIDADES'!$C$10:$D$109,2,FALSE),"")</f>
        <v/>
      </c>
      <c r="AY39" s="12" t="n">
        <v>20.16</v>
      </c>
      <c r="AZ39" s="12">
        <f>IFERROR(VLOOKUP(AY39,'CRUCE OPORTUNIDADES'!$C$10:$D$109,2,FALSE),"")</f>
        <v/>
      </c>
      <c r="BA39" s="12" t="n">
        <v>21.16</v>
      </c>
      <c r="BB39" s="12">
        <f>IFERROR(VLOOKUP(BA39,'CRUCE OPORTUNIDADES'!$C$10:$D$109,2,FALSE),"")</f>
        <v/>
      </c>
      <c r="BC39" s="12" t="n">
        <v>22.16</v>
      </c>
      <c r="BD39" s="12">
        <f>IFERROR(VLOOKUP(BC39,'CRUCE OPORTUNIDADES'!$C$10:$D$109,2,FALSE),"")</f>
        <v/>
      </c>
      <c r="BE39" s="12" t="n">
        <v>23.16</v>
      </c>
      <c r="BF39" s="12">
        <f>IFERROR(VLOOKUP(BE39,'CRUCE OPORTUNIDADES'!$C$10:$D$109,2,FALSE),"")</f>
        <v/>
      </c>
      <c r="BG39" s="12" t="n">
        <v>24.16</v>
      </c>
      <c r="BH39" s="12">
        <f>IFERROR(VLOOKUP(BG39,'CRUCE OPORTUNIDADES'!$C$10:$D$109,2,FALSE),"")</f>
        <v/>
      </c>
      <c r="BI39" s="12" t="n">
        <v>25.16</v>
      </c>
      <c r="BJ39" s="12">
        <f>IFERROR(VLOOKUP(BI39,'CRUCE OPORTUNIDADES'!$C$10:$D$109,2,FALSE),"")</f>
        <v/>
      </c>
    </row>
    <row r="40">
      <c r="N40" s="12">
        <f>IF(N41&lt;&gt;""," -O","")</f>
        <v/>
      </c>
      <c r="P40" s="12">
        <f>IF(P41&lt;&gt;""," -O","")</f>
        <v/>
      </c>
      <c r="R40" s="12">
        <f>IF(R41&lt;&gt;""," -O","")</f>
        <v/>
      </c>
      <c r="T40" s="12">
        <f>IF(T41&lt;&gt;""," -O","")</f>
        <v/>
      </c>
      <c r="V40" s="12">
        <f>IF(V41&lt;&gt;""," -O","")</f>
        <v/>
      </c>
      <c r="X40" s="12">
        <f>IF(X41&lt;&gt;""," -O","")</f>
        <v/>
      </c>
      <c r="Z40" s="12">
        <f>IF(Z41&lt;&gt;""," -O","")</f>
        <v/>
      </c>
      <c r="AB40" s="12">
        <f>IF(AB41&lt;&gt;""," -O","")</f>
        <v/>
      </c>
      <c r="AD40" s="12">
        <f>IF(AD41&lt;&gt;""," -O","")</f>
        <v/>
      </c>
      <c r="AF40" s="12">
        <f>IF(AF41&lt;&gt;""," -O","")</f>
        <v/>
      </c>
      <c r="AH40" s="12">
        <f>IF(AH41&lt;&gt;""," -O","")</f>
        <v/>
      </c>
      <c r="AJ40" s="12">
        <f>IF(AJ41&lt;&gt;""," -O","")</f>
        <v/>
      </c>
      <c r="AL40" s="12">
        <f>IF(AL41&lt;&gt;""," -O","")</f>
        <v/>
      </c>
      <c r="AN40" s="12">
        <f>IF(AN41&lt;&gt;""," -O","")</f>
        <v/>
      </c>
      <c r="AP40" s="12">
        <f>IF(AP41&lt;&gt;""," -O","")</f>
        <v/>
      </c>
      <c r="AR40" s="12">
        <f>IF(AR41&lt;&gt;""," -O","")</f>
        <v/>
      </c>
      <c r="AT40" s="12">
        <f>IF(AT41&lt;&gt;""," -O","")</f>
        <v/>
      </c>
      <c r="AV40" s="12">
        <f>IF(AV41&lt;&gt;""," -O","")</f>
        <v/>
      </c>
      <c r="AX40" s="12">
        <f>IF(AX41&lt;&gt;""," -O","")</f>
        <v/>
      </c>
      <c r="AZ40" s="12">
        <f>IF(AZ41&lt;&gt;""," -O","")</f>
        <v/>
      </c>
      <c r="BB40" s="12">
        <f>IF(BB41&lt;&gt;""," -O","")</f>
        <v/>
      </c>
      <c r="BD40" s="12">
        <f>IF(BD41&lt;&gt;""," -O","")</f>
        <v/>
      </c>
      <c r="BF40" s="12">
        <f>IF(BF41&lt;&gt;""," -O","")</f>
        <v/>
      </c>
      <c r="BH40" s="12">
        <f>IF(BH41&lt;&gt;""," -O","")</f>
        <v/>
      </c>
      <c r="BJ40" s="12">
        <f>IF(BJ41&lt;&gt;""," -O","")</f>
        <v/>
      </c>
    </row>
    <row r="41">
      <c r="M41" s="12" t="n">
        <v>1.17</v>
      </c>
      <c r="N41" s="12">
        <f>IFERROR(VLOOKUP(M41,'CRUCE OPORTUNIDADES'!$C$10:$D$109,2,FALSE),"")</f>
        <v/>
      </c>
      <c r="O41" s="12" t="n">
        <v>2.17</v>
      </c>
      <c r="P41" s="12">
        <f>IFERROR(VLOOKUP(O41,'CRUCE OPORTUNIDADES'!$C$10:$D$109,2,FALSE),"")</f>
        <v/>
      </c>
      <c r="Q41" s="12" t="n">
        <v>3.17</v>
      </c>
      <c r="R41" s="12">
        <f>IFERROR(VLOOKUP(Q41,'CRUCE OPORTUNIDADES'!$C$10:$D$109,2,FALSE),"")</f>
        <v/>
      </c>
      <c r="S41" s="12" t="n">
        <v>4.17</v>
      </c>
      <c r="T41" s="12">
        <f>IFERROR(VLOOKUP(S41,'CRUCE OPORTUNIDADES'!$C$10:$D$109,2,FALSE),"")</f>
        <v/>
      </c>
      <c r="U41" s="12" t="n">
        <v>5.17</v>
      </c>
      <c r="V41" s="12">
        <f>IFERROR(VLOOKUP(U41,'CRUCE OPORTUNIDADES'!$C$10:$D$109,2,FALSE),"")</f>
        <v/>
      </c>
      <c r="W41" s="12" t="n">
        <v>6.17</v>
      </c>
      <c r="X41" s="12">
        <f>IFERROR(VLOOKUP(W41,'CRUCE OPORTUNIDADES'!$C$10:$D$109,2,FALSE),"")</f>
        <v/>
      </c>
      <c r="Y41" s="12" t="n">
        <v>7.17</v>
      </c>
      <c r="Z41" s="12">
        <f>IFERROR(VLOOKUP(Y41,'CRUCE OPORTUNIDADES'!$C$10:$D$109,2,FALSE),"")</f>
        <v/>
      </c>
      <c r="AA41" s="12" t="n">
        <v>8.17</v>
      </c>
      <c r="AB41" s="12">
        <f>IFERROR(VLOOKUP(AA41,'CRUCE OPORTUNIDADES'!$C$10:$D$109,2,FALSE),"")</f>
        <v/>
      </c>
      <c r="AC41" s="12" t="n">
        <v>9.17</v>
      </c>
      <c r="AD41" s="12">
        <f>IFERROR(VLOOKUP(AC41,'CRUCE OPORTUNIDADES'!$C$10:$D$109,2,FALSE),"")</f>
        <v/>
      </c>
      <c r="AE41" s="12" t="n">
        <v>10.17</v>
      </c>
      <c r="AF41" s="12">
        <f>IFERROR(VLOOKUP(AE41,'CRUCE OPORTUNIDADES'!$C$10:$D$109,2,FALSE),"")</f>
        <v/>
      </c>
      <c r="AG41" s="12" t="n">
        <v>11.17</v>
      </c>
      <c r="AH41" s="12">
        <f>IFERROR(VLOOKUP(AG41,'CRUCE OPORTUNIDADES'!$C$10:$D$109,2,FALSE),"")</f>
        <v/>
      </c>
      <c r="AI41" s="12" t="n">
        <v>12.17</v>
      </c>
      <c r="AJ41" s="12">
        <f>IFERROR(VLOOKUP(AI41,'CRUCE OPORTUNIDADES'!$C$10:$D$109,2,FALSE),"")</f>
        <v/>
      </c>
      <c r="AK41" s="12" t="n">
        <v>13.17</v>
      </c>
      <c r="AL41" s="12">
        <f>IFERROR(VLOOKUP(AK41,'CRUCE OPORTUNIDADES'!$C$10:$D$109,2,FALSE),"")</f>
        <v/>
      </c>
      <c r="AM41" s="12" t="n">
        <v>14.17</v>
      </c>
      <c r="AN41" s="12">
        <f>IFERROR(VLOOKUP(AM41,'CRUCE OPORTUNIDADES'!$C$10:$D$109,2,FALSE),"")</f>
        <v/>
      </c>
      <c r="AO41" s="12" t="n">
        <v>15.17</v>
      </c>
      <c r="AP41" s="12">
        <f>IFERROR(VLOOKUP(AO41,'CRUCE OPORTUNIDADES'!$C$10:$D$109,2,FALSE),"")</f>
        <v/>
      </c>
      <c r="AQ41" s="12" t="n">
        <v>16.17</v>
      </c>
      <c r="AR41" s="12">
        <f>IFERROR(VLOOKUP(AQ41,'CRUCE OPORTUNIDADES'!$C$10:$D$109,2,FALSE),"")</f>
        <v/>
      </c>
      <c r="AS41" s="12" t="n">
        <v>17.17</v>
      </c>
      <c r="AT41" s="12">
        <f>IFERROR(VLOOKUP(AS41,'CRUCE OPORTUNIDADES'!$C$10:$D$109,2,FALSE),"")</f>
        <v/>
      </c>
      <c r="AU41" s="12" t="n">
        <v>18.17</v>
      </c>
      <c r="AV41" s="12">
        <f>IFERROR(VLOOKUP(AU41,'CRUCE OPORTUNIDADES'!$C$10:$D$109,2,FALSE),"")</f>
        <v/>
      </c>
      <c r="AW41" s="12" t="n">
        <v>19.17</v>
      </c>
      <c r="AX41" s="12">
        <f>IFERROR(VLOOKUP(AW41,'CRUCE OPORTUNIDADES'!$C$10:$D$109,2,FALSE),"")</f>
        <v/>
      </c>
      <c r="AY41" s="12" t="n">
        <v>20.17</v>
      </c>
      <c r="AZ41" s="12">
        <f>IFERROR(VLOOKUP(AY41,'CRUCE OPORTUNIDADES'!$C$10:$D$109,2,FALSE),"")</f>
        <v/>
      </c>
      <c r="BA41" s="12" t="n">
        <v>21.17</v>
      </c>
      <c r="BB41" s="12">
        <f>IFERROR(VLOOKUP(BA41,'CRUCE OPORTUNIDADES'!$C$10:$D$109,2,FALSE),"")</f>
        <v/>
      </c>
      <c r="BC41" s="12" t="n">
        <v>22.17</v>
      </c>
      <c r="BD41" s="12">
        <f>IFERROR(VLOOKUP(BC41,'CRUCE OPORTUNIDADES'!$C$10:$D$109,2,FALSE),"")</f>
        <v/>
      </c>
      <c r="BE41" s="12" t="n">
        <v>23.17</v>
      </c>
      <c r="BF41" s="12">
        <f>IFERROR(VLOOKUP(BE41,'CRUCE OPORTUNIDADES'!$C$10:$D$109,2,FALSE),"")</f>
        <v/>
      </c>
      <c r="BG41" s="12" t="n">
        <v>24.17</v>
      </c>
      <c r="BH41" s="12">
        <f>IFERROR(VLOOKUP(BG41,'CRUCE OPORTUNIDADES'!$C$10:$D$109,2,FALSE),"")</f>
        <v/>
      </c>
      <c r="BI41" s="12" t="n">
        <v>25.17</v>
      </c>
      <c r="BJ41" s="12">
        <f>IFERROR(VLOOKUP(BI41,'CRUCE OPORTUNIDADES'!$C$10:$D$109,2,FALSE),"")</f>
        <v/>
      </c>
    </row>
    <row r="42">
      <c r="N42" s="12">
        <f>IF(N43&lt;&gt;""," -O","")</f>
        <v/>
      </c>
      <c r="P42" s="12">
        <f>IF(P43&lt;&gt;""," -O","")</f>
        <v/>
      </c>
      <c r="R42" s="12">
        <f>IF(R43&lt;&gt;""," -O","")</f>
        <v/>
      </c>
      <c r="T42" s="12">
        <f>IF(T43&lt;&gt;""," -O","")</f>
        <v/>
      </c>
      <c r="V42" s="12">
        <f>IF(V43&lt;&gt;""," -O","")</f>
        <v/>
      </c>
      <c r="X42" s="12">
        <f>IF(X43&lt;&gt;""," -O","")</f>
        <v/>
      </c>
      <c r="Z42" s="12">
        <f>IF(Z43&lt;&gt;""," -O","")</f>
        <v/>
      </c>
      <c r="AB42" s="12">
        <f>IF(AB43&lt;&gt;""," -O","")</f>
        <v/>
      </c>
      <c r="AD42" s="12">
        <f>IF(AD43&lt;&gt;""," -O","")</f>
        <v/>
      </c>
      <c r="AF42" s="12">
        <f>IF(AF43&lt;&gt;""," -O","")</f>
        <v/>
      </c>
      <c r="AH42" s="12">
        <f>IF(AH43&lt;&gt;""," -O","")</f>
        <v/>
      </c>
      <c r="AJ42" s="12">
        <f>IF(AJ43&lt;&gt;""," -O","")</f>
        <v/>
      </c>
      <c r="AL42" s="12">
        <f>IF(AL43&lt;&gt;""," -O","")</f>
        <v/>
      </c>
      <c r="AN42" s="12">
        <f>IF(AN43&lt;&gt;""," -O","")</f>
        <v/>
      </c>
      <c r="AP42" s="12">
        <f>IF(AP43&lt;&gt;""," -O","")</f>
        <v/>
      </c>
      <c r="AR42" s="12">
        <f>IF(AR43&lt;&gt;""," -O","")</f>
        <v/>
      </c>
      <c r="AT42" s="12">
        <f>IF(AT43&lt;&gt;""," -O","")</f>
        <v/>
      </c>
      <c r="AV42" s="12">
        <f>IF(AV43&lt;&gt;""," -O","")</f>
        <v/>
      </c>
      <c r="AX42" s="12">
        <f>IF(AX43&lt;&gt;""," -O","")</f>
        <v/>
      </c>
      <c r="AZ42" s="12">
        <f>IF(AZ43&lt;&gt;""," -O","")</f>
        <v/>
      </c>
      <c r="BB42" s="12">
        <f>IF(BB43&lt;&gt;""," -O","")</f>
        <v/>
      </c>
      <c r="BD42" s="12">
        <f>IF(BD43&lt;&gt;""," -O","")</f>
        <v/>
      </c>
      <c r="BF42" s="12">
        <f>IF(BF43&lt;&gt;""," -O","")</f>
        <v/>
      </c>
      <c r="BH42" s="12">
        <f>IF(BH43&lt;&gt;""," -O","")</f>
        <v/>
      </c>
      <c r="BJ42" s="12">
        <f>IF(BJ43&lt;&gt;""," -O","")</f>
        <v/>
      </c>
    </row>
    <row r="43">
      <c r="M43" s="12" t="n">
        <v>1.18</v>
      </c>
      <c r="N43" s="12">
        <f>IFERROR(VLOOKUP(M43,'CRUCE OPORTUNIDADES'!$C$10:$D$109,2,FALSE),"")</f>
        <v/>
      </c>
      <c r="O43" s="12" t="n">
        <v>2.18</v>
      </c>
      <c r="P43" s="12">
        <f>IFERROR(VLOOKUP(O43,'CRUCE OPORTUNIDADES'!$C$10:$D$109,2,FALSE),"")</f>
        <v/>
      </c>
      <c r="Q43" s="12" t="n">
        <v>3.18</v>
      </c>
      <c r="R43" s="12">
        <f>IFERROR(VLOOKUP(Q43,'CRUCE OPORTUNIDADES'!$C$10:$D$109,2,FALSE),"")</f>
        <v/>
      </c>
      <c r="S43" s="12" t="n">
        <v>4.18</v>
      </c>
      <c r="T43" s="12">
        <f>IFERROR(VLOOKUP(S43,'CRUCE OPORTUNIDADES'!$C$10:$D$109,2,FALSE),"")</f>
        <v/>
      </c>
      <c r="U43" s="12" t="n">
        <v>5.18</v>
      </c>
      <c r="V43" s="12">
        <f>IFERROR(VLOOKUP(U43,'CRUCE OPORTUNIDADES'!$C$10:$D$109,2,FALSE),"")</f>
        <v/>
      </c>
      <c r="W43" s="12" t="n">
        <v>6.18</v>
      </c>
      <c r="X43" s="12">
        <f>IFERROR(VLOOKUP(W43,'CRUCE OPORTUNIDADES'!$C$10:$D$109,2,FALSE),"")</f>
        <v/>
      </c>
      <c r="Y43" s="12" t="n">
        <v>7.18</v>
      </c>
      <c r="Z43" s="12">
        <f>IFERROR(VLOOKUP(Y43,'CRUCE OPORTUNIDADES'!$C$10:$D$109,2,FALSE),"")</f>
        <v/>
      </c>
      <c r="AA43" s="12" t="n">
        <v>8.18</v>
      </c>
      <c r="AB43" s="12">
        <f>IFERROR(VLOOKUP(AA43,'CRUCE OPORTUNIDADES'!$C$10:$D$109,2,FALSE),"")</f>
        <v/>
      </c>
      <c r="AC43" s="12" t="n">
        <v>9.18</v>
      </c>
      <c r="AD43" s="12">
        <f>IFERROR(VLOOKUP(AC43,'CRUCE OPORTUNIDADES'!$C$10:$D$109,2,FALSE),"")</f>
        <v/>
      </c>
      <c r="AE43" s="12" t="n">
        <v>10.18</v>
      </c>
      <c r="AF43" s="12">
        <f>IFERROR(VLOOKUP(AE43,'CRUCE OPORTUNIDADES'!$C$10:$D$109,2,FALSE),"")</f>
        <v/>
      </c>
      <c r="AG43" s="12" t="n">
        <v>11.18</v>
      </c>
      <c r="AH43" s="12">
        <f>IFERROR(VLOOKUP(AG43,'CRUCE OPORTUNIDADES'!$C$10:$D$109,2,FALSE),"")</f>
        <v/>
      </c>
      <c r="AI43" s="12" t="n">
        <v>12.18</v>
      </c>
      <c r="AJ43" s="12">
        <f>IFERROR(VLOOKUP(AI43,'CRUCE OPORTUNIDADES'!$C$10:$D$109,2,FALSE),"")</f>
        <v/>
      </c>
      <c r="AK43" s="12" t="n">
        <v>13.18</v>
      </c>
      <c r="AL43" s="12">
        <f>IFERROR(VLOOKUP(AK43,'CRUCE OPORTUNIDADES'!$C$10:$D$109,2,FALSE),"")</f>
        <v/>
      </c>
      <c r="AM43" s="12" t="n">
        <v>14.18</v>
      </c>
      <c r="AN43" s="12">
        <f>IFERROR(VLOOKUP(AM43,'CRUCE OPORTUNIDADES'!$C$10:$D$109,2,FALSE),"")</f>
        <v/>
      </c>
      <c r="AO43" s="12" t="n">
        <v>15.18</v>
      </c>
      <c r="AP43" s="12">
        <f>IFERROR(VLOOKUP(AO43,'CRUCE OPORTUNIDADES'!$C$10:$D$109,2,FALSE),"")</f>
        <v/>
      </c>
      <c r="AQ43" s="12" t="n">
        <v>16.18</v>
      </c>
      <c r="AR43" s="12">
        <f>IFERROR(VLOOKUP(AQ43,'CRUCE OPORTUNIDADES'!$C$10:$D$109,2,FALSE),"")</f>
        <v/>
      </c>
      <c r="AS43" s="12" t="n">
        <v>17.18</v>
      </c>
      <c r="AT43" s="12">
        <f>IFERROR(VLOOKUP(AS43,'CRUCE OPORTUNIDADES'!$C$10:$D$109,2,FALSE),"")</f>
        <v/>
      </c>
      <c r="AU43" s="12" t="n">
        <v>18.18</v>
      </c>
      <c r="AV43" s="12">
        <f>IFERROR(VLOOKUP(AU43,'CRUCE OPORTUNIDADES'!$C$10:$D$109,2,FALSE),"")</f>
        <v/>
      </c>
      <c r="AW43" s="12" t="n">
        <v>19.18</v>
      </c>
      <c r="AX43" s="12">
        <f>IFERROR(VLOOKUP(AW43,'CRUCE OPORTUNIDADES'!$C$10:$D$109,2,FALSE),"")</f>
        <v/>
      </c>
      <c r="AY43" s="12" t="n">
        <v>20.18</v>
      </c>
      <c r="AZ43" s="12">
        <f>IFERROR(VLOOKUP(AY43,'CRUCE OPORTUNIDADES'!$C$10:$D$109,2,FALSE),"")</f>
        <v/>
      </c>
      <c r="BA43" s="12" t="n">
        <v>21.18</v>
      </c>
      <c r="BB43" s="12">
        <f>IFERROR(VLOOKUP(BA43,'CRUCE OPORTUNIDADES'!$C$10:$D$109,2,FALSE),"")</f>
        <v/>
      </c>
      <c r="BC43" s="12" t="n">
        <v>22.18</v>
      </c>
      <c r="BD43" s="12">
        <f>IFERROR(VLOOKUP(BC43,'CRUCE OPORTUNIDADES'!$C$10:$D$109,2,FALSE),"")</f>
        <v/>
      </c>
      <c r="BE43" s="12" t="n">
        <v>23.18</v>
      </c>
      <c r="BF43" s="12">
        <f>IFERROR(VLOOKUP(BE43,'CRUCE OPORTUNIDADES'!$C$10:$D$109,2,FALSE),"")</f>
        <v/>
      </c>
      <c r="BG43" s="12" t="n">
        <v>24.18</v>
      </c>
      <c r="BH43" s="12">
        <f>IFERROR(VLOOKUP(BG43,'CRUCE OPORTUNIDADES'!$C$10:$D$109,2,FALSE),"")</f>
        <v/>
      </c>
      <c r="BI43" s="12" t="n">
        <v>25.18</v>
      </c>
      <c r="BJ43" s="12">
        <f>IFERROR(VLOOKUP(BI43,'CRUCE OPORTUNIDADES'!$C$10:$D$109,2,FALSE),"")</f>
        <v/>
      </c>
    </row>
    <row r="44">
      <c r="N44" s="12">
        <f>IF(N45&lt;&gt;""," -O","")</f>
        <v/>
      </c>
      <c r="P44" s="12">
        <f>IF(P45&lt;&gt;""," -O","")</f>
        <v/>
      </c>
      <c r="R44" s="12">
        <f>IF(R45&lt;&gt;""," -O","")</f>
        <v/>
      </c>
      <c r="T44" s="12">
        <f>IF(T45&lt;&gt;""," -O","")</f>
        <v/>
      </c>
      <c r="V44" s="12">
        <f>IF(V45&lt;&gt;""," -O","")</f>
        <v/>
      </c>
      <c r="X44" s="12">
        <f>IF(X45&lt;&gt;""," -O","")</f>
        <v/>
      </c>
      <c r="Z44" s="12">
        <f>IF(Z45&lt;&gt;""," -O","")</f>
        <v/>
      </c>
      <c r="AB44" s="12">
        <f>IF(AB45&lt;&gt;""," -O","")</f>
        <v/>
      </c>
      <c r="AD44" s="12">
        <f>IF(AD45&lt;&gt;""," -O","")</f>
        <v/>
      </c>
      <c r="AF44" s="12">
        <f>IF(AF45&lt;&gt;""," -O","")</f>
        <v/>
      </c>
      <c r="AH44" s="12">
        <f>IF(AH45&lt;&gt;""," -O","")</f>
        <v/>
      </c>
      <c r="AJ44" s="12">
        <f>IF(AJ45&lt;&gt;""," -O","")</f>
        <v/>
      </c>
      <c r="AL44" s="12">
        <f>IF(AL45&lt;&gt;""," -O","")</f>
        <v/>
      </c>
      <c r="AN44" s="12">
        <f>IF(AN45&lt;&gt;""," -O","")</f>
        <v/>
      </c>
      <c r="AP44" s="12">
        <f>IF(AP45&lt;&gt;""," -O","")</f>
        <v/>
      </c>
      <c r="AR44" s="12">
        <f>IF(AR45&lt;&gt;""," -O","")</f>
        <v/>
      </c>
      <c r="AT44" s="12">
        <f>IF(AT45&lt;&gt;""," -O","")</f>
        <v/>
      </c>
      <c r="AV44" s="12">
        <f>IF(AV45&lt;&gt;""," -O","")</f>
        <v/>
      </c>
      <c r="AX44" s="12">
        <f>IF(AX45&lt;&gt;""," -O","")</f>
        <v/>
      </c>
      <c r="AZ44" s="12">
        <f>IF(AZ45&lt;&gt;""," -O","")</f>
        <v/>
      </c>
      <c r="BB44" s="12">
        <f>IF(BB45&lt;&gt;""," -O","")</f>
        <v/>
      </c>
      <c r="BD44" s="12">
        <f>IF(BD45&lt;&gt;""," -O","")</f>
        <v/>
      </c>
      <c r="BF44" s="12">
        <f>IF(BF45&lt;&gt;""," -O","")</f>
        <v/>
      </c>
      <c r="BH44" s="12">
        <f>IF(BH45&lt;&gt;""," -O","")</f>
        <v/>
      </c>
      <c r="BJ44" s="12">
        <f>IF(BJ45&lt;&gt;""," -O","")</f>
        <v/>
      </c>
    </row>
    <row r="45">
      <c r="M45" s="12" t="n">
        <v>1.19</v>
      </c>
      <c r="N45" s="12">
        <f>IFERROR(VLOOKUP(M45,'CRUCE OPORTUNIDADES'!$C$10:$D$109,2,FALSE),"")</f>
        <v/>
      </c>
      <c r="O45" s="12" t="n">
        <v>2.19</v>
      </c>
      <c r="P45" s="12">
        <f>IFERROR(VLOOKUP(O45,'CRUCE OPORTUNIDADES'!$C$10:$D$109,2,FALSE),"")</f>
        <v/>
      </c>
      <c r="Q45" s="12" t="n">
        <v>3.19</v>
      </c>
      <c r="R45" s="12">
        <f>IFERROR(VLOOKUP(Q45,'CRUCE OPORTUNIDADES'!$C$10:$D$109,2,FALSE),"")</f>
        <v/>
      </c>
      <c r="S45" s="12" t="n">
        <v>4.19</v>
      </c>
      <c r="T45" s="12">
        <f>IFERROR(VLOOKUP(S45,'CRUCE OPORTUNIDADES'!$C$10:$D$109,2,FALSE),"")</f>
        <v/>
      </c>
      <c r="U45" s="12" t="n">
        <v>5.19</v>
      </c>
      <c r="V45" s="12">
        <f>IFERROR(VLOOKUP(U45,'CRUCE OPORTUNIDADES'!$C$10:$D$109,2,FALSE),"")</f>
        <v/>
      </c>
      <c r="W45" s="12" t="n">
        <v>6.19</v>
      </c>
      <c r="X45" s="12">
        <f>IFERROR(VLOOKUP(W45,'CRUCE OPORTUNIDADES'!$C$10:$D$109,2,FALSE),"")</f>
        <v/>
      </c>
      <c r="Y45" s="12" t="n">
        <v>7.19</v>
      </c>
      <c r="Z45" s="12">
        <f>IFERROR(VLOOKUP(Y45,'CRUCE OPORTUNIDADES'!$C$10:$D$109,2,FALSE),"")</f>
        <v/>
      </c>
      <c r="AA45" s="12" t="n">
        <v>8.19</v>
      </c>
      <c r="AB45" s="12">
        <f>IFERROR(VLOOKUP(AA45,'CRUCE OPORTUNIDADES'!$C$10:$D$109,2,FALSE),"")</f>
        <v/>
      </c>
      <c r="AC45" s="12" t="n">
        <v>9.19</v>
      </c>
      <c r="AD45" s="12">
        <f>IFERROR(VLOOKUP(AC45,'CRUCE OPORTUNIDADES'!$C$10:$D$109,2,FALSE),"")</f>
        <v/>
      </c>
      <c r="AE45" s="12" t="n">
        <v>10.19</v>
      </c>
      <c r="AF45" s="12">
        <f>IFERROR(VLOOKUP(AE45,'CRUCE OPORTUNIDADES'!$C$10:$D$109,2,FALSE),"")</f>
        <v/>
      </c>
      <c r="AG45" s="12" t="n">
        <v>11.19</v>
      </c>
      <c r="AH45" s="12">
        <f>IFERROR(VLOOKUP(AG45,'CRUCE OPORTUNIDADES'!$C$10:$D$109,2,FALSE),"")</f>
        <v/>
      </c>
      <c r="AI45" s="12" t="n">
        <v>12.19</v>
      </c>
      <c r="AJ45" s="12">
        <f>IFERROR(VLOOKUP(AI45,'CRUCE OPORTUNIDADES'!$C$10:$D$109,2,FALSE),"")</f>
        <v/>
      </c>
      <c r="AK45" s="12" t="n">
        <v>13.19</v>
      </c>
      <c r="AL45" s="12">
        <f>IFERROR(VLOOKUP(AK45,'CRUCE OPORTUNIDADES'!$C$10:$D$109,2,FALSE),"")</f>
        <v/>
      </c>
      <c r="AM45" s="12" t="n">
        <v>14.19</v>
      </c>
      <c r="AN45" s="12">
        <f>IFERROR(VLOOKUP(AM45,'CRUCE OPORTUNIDADES'!$C$10:$D$109,2,FALSE),"")</f>
        <v/>
      </c>
      <c r="AO45" s="12" t="n">
        <v>15.19</v>
      </c>
      <c r="AP45" s="12">
        <f>IFERROR(VLOOKUP(AO45,'CRUCE OPORTUNIDADES'!$C$10:$D$109,2,FALSE),"")</f>
        <v/>
      </c>
      <c r="AQ45" s="12" t="n">
        <v>16.19</v>
      </c>
      <c r="AR45" s="12">
        <f>IFERROR(VLOOKUP(AQ45,'CRUCE OPORTUNIDADES'!$C$10:$D$109,2,FALSE),"")</f>
        <v/>
      </c>
      <c r="AS45" s="12" t="n">
        <v>17.19</v>
      </c>
      <c r="AT45" s="12">
        <f>IFERROR(VLOOKUP(AS45,'CRUCE OPORTUNIDADES'!$C$10:$D$109,2,FALSE),"")</f>
        <v/>
      </c>
      <c r="AU45" s="12" t="n">
        <v>18.19</v>
      </c>
      <c r="AV45" s="12">
        <f>IFERROR(VLOOKUP(AU45,'CRUCE OPORTUNIDADES'!$C$10:$D$109,2,FALSE),"")</f>
        <v/>
      </c>
      <c r="AW45" s="12" t="n">
        <v>19.19</v>
      </c>
      <c r="AX45" s="12">
        <f>IFERROR(VLOOKUP(AW45,'CRUCE OPORTUNIDADES'!$C$10:$D$109,2,FALSE),"")</f>
        <v/>
      </c>
      <c r="AY45" s="12" t="n">
        <v>20.19</v>
      </c>
      <c r="AZ45" s="12">
        <f>IFERROR(VLOOKUP(AY45,'CRUCE OPORTUNIDADES'!$C$10:$D$109,2,FALSE),"")</f>
        <v/>
      </c>
      <c r="BA45" s="12" t="n">
        <v>21.19</v>
      </c>
      <c r="BB45" s="12">
        <f>IFERROR(VLOOKUP(BA45,'CRUCE OPORTUNIDADES'!$C$10:$D$109,2,FALSE),"")</f>
        <v/>
      </c>
      <c r="BC45" s="12" t="n">
        <v>22.19</v>
      </c>
      <c r="BD45" s="12">
        <f>IFERROR(VLOOKUP(BC45,'CRUCE OPORTUNIDADES'!$C$10:$D$109,2,FALSE),"")</f>
        <v/>
      </c>
      <c r="BE45" s="12" t="n">
        <v>23.19</v>
      </c>
      <c r="BF45" s="12">
        <f>IFERROR(VLOOKUP(BE45,'CRUCE OPORTUNIDADES'!$C$10:$D$109,2,FALSE),"")</f>
        <v/>
      </c>
      <c r="BG45" s="12" t="n">
        <v>24.19</v>
      </c>
      <c r="BH45" s="12">
        <f>IFERROR(VLOOKUP(BG45,'CRUCE OPORTUNIDADES'!$C$10:$D$109,2,FALSE),"")</f>
        <v/>
      </c>
      <c r="BI45" s="12" t="n">
        <v>25.19</v>
      </c>
      <c r="BJ45" s="12">
        <f>IFERROR(VLOOKUP(BI45,'CRUCE OPORTUNIDADES'!$C$10:$D$109,2,FALSE),"")</f>
        <v/>
      </c>
    </row>
    <row r="46">
      <c r="N46" s="12">
        <f>IF(N47&lt;&gt;""," -O","")</f>
        <v/>
      </c>
      <c r="P46" s="12">
        <f>IF(P47&lt;&gt;""," -O","")</f>
        <v/>
      </c>
      <c r="R46" s="12">
        <f>IF(R47&lt;&gt;""," -O","")</f>
        <v/>
      </c>
      <c r="T46" s="12">
        <f>IF(T47&lt;&gt;""," -O","")</f>
        <v/>
      </c>
      <c r="V46" s="12">
        <f>IF(V47&lt;&gt;""," -O","")</f>
        <v/>
      </c>
      <c r="X46" s="12">
        <f>IF(X47&lt;&gt;""," -O","")</f>
        <v/>
      </c>
      <c r="Z46" s="12">
        <f>IF(Z47&lt;&gt;""," -O","")</f>
        <v/>
      </c>
      <c r="AB46" s="12">
        <f>IF(AB47&lt;&gt;""," -O","")</f>
        <v/>
      </c>
      <c r="AD46" s="12">
        <f>IF(AD47&lt;&gt;""," -O","")</f>
        <v/>
      </c>
      <c r="AF46" s="12">
        <f>IF(AF47&lt;&gt;""," -O","")</f>
        <v/>
      </c>
      <c r="AH46" s="12">
        <f>IF(AH47&lt;&gt;""," -O","")</f>
        <v/>
      </c>
      <c r="AJ46" s="12">
        <f>IF(AJ47&lt;&gt;""," -O","")</f>
        <v/>
      </c>
      <c r="AL46" s="12">
        <f>IF(AL47&lt;&gt;""," -O","")</f>
        <v/>
      </c>
      <c r="AN46" s="12">
        <f>IF(AN47&lt;&gt;""," -O","")</f>
        <v/>
      </c>
      <c r="AP46" s="12">
        <f>IF(AP47&lt;&gt;""," -O","")</f>
        <v/>
      </c>
      <c r="AR46" s="12">
        <f>IF(AR47&lt;&gt;""," -O","")</f>
        <v/>
      </c>
      <c r="AT46" s="12">
        <f>IF(AT47&lt;&gt;""," -O","")</f>
        <v/>
      </c>
      <c r="AV46" s="12">
        <f>IF(AV47&lt;&gt;""," -O","")</f>
        <v/>
      </c>
      <c r="AX46" s="12">
        <f>IF(AX47&lt;&gt;""," -O","")</f>
        <v/>
      </c>
      <c r="AZ46" s="12">
        <f>IF(AZ47&lt;&gt;""," -O","")</f>
        <v/>
      </c>
      <c r="BB46" s="12">
        <f>IF(BB47&lt;&gt;""," -O","")</f>
        <v/>
      </c>
      <c r="BD46" s="12">
        <f>IF(BD47&lt;&gt;""," -O","")</f>
        <v/>
      </c>
      <c r="BF46" s="12">
        <f>IF(BF47&lt;&gt;""," -O","")</f>
        <v/>
      </c>
      <c r="BH46" s="12">
        <f>IF(BH47&lt;&gt;""," -O","")</f>
        <v/>
      </c>
      <c r="BJ46" s="12">
        <f>IF(BJ47&lt;&gt;""," -O","")</f>
        <v/>
      </c>
    </row>
    <row r="47">
      <c r="M47" s="12" t="n">
        <v>1.2</v>
      </c>
      <c r="N47" s="12">
        <f>IFERROR(VLOOKUP(M47,'CRUCE OPORTUNIDADES'!$C$10:$D$109,2,FALSE),"")</f>
        <v/>
      </c>
      <c r="O47" s="12" t="n">
        <v>2.2</v>
      </c>
      <c r="P47" s="12">
        <f>IFERROR(VLOOKUP(O47,'CRUCE OPORTUNIDADES'!$C$10:$D$109,2,FALSE),"")</f>
        <v/>
      </c>
      <c r="Q47" s="12" t="n">
        <v>3.2</v>
      </c>
      <c r="R47" s="12">
        <f>IFERROR(VLOOKUP(Q47,'CRUCE OPORTUNIDADES'!$C$10:$D$109,2,FALSE),"")</f>
        <v/>
      </c>
      <c r="S47" s="12" t="n">
        <v>4.2</v>
      </c>
      <c r="T47" s="12">
        <f>IFERROR(VLOOKUP(S47,'CRUCE OPORTUNIDADES'!$C$10:$D$109,2,FALSE),"")</f>
        <v/>
      </c>
      <c r="U47" s="12" t="n">
        <v>5.2</v>
      </c>
      <c r="V47" s="12">
        <f>IFERROR(VLOOKUP(U47,'CRUCE OPORTUNIDADES'!$C$10:$D$109,2,FALSE),"")</f>
        <v/>
      </c>
      <c r="W47" s="12" t="n">
        <v>6.2</v>
      </c>
      <c r="X47" s="12">
        <f>IFERROR(VLOOKUP(W47,'CRUCE OPORTUNIDADES'!$C$10:$D$109,2,FALSE),"")</f>
        <v/>
      </c>
      <c r="Y47" s="12" t="n">
        <v>7.2</v>
      </c>
      <c r="Z47" s="12">
        <f>IFERROR(VLOOKUP(Y47,'CRUCE OPORTUNIDADES'!$C$10:$D$109,2,FALSE),"")</f>
        <v/>
      </c>
      <c r="AA47" s="12" t="n">
        <v>8.199999999999999</v>
      </c>
      <c r="AB47" s="12">
        <f>IFERROR(VLOOKUP(AA47,'CRUCE OPORTUNIDADES'!$C$10:$D$109,2,FALSE),"")</f>
        <v/>
      </c>
      <c r="AC47" s="12" t="n">
        <v>9.199999999999999</v>
      </c>
      <c r="AD47" s="12">
        <f>IFERROR(VLOOKUP(AC47,'CRUCE OPORTUNIDADES'!$C$10:$D$109,2,FALSE),"")</f>
        <v/>
      </c>
      <c r="AE47" s="12" t="n">
        <v>10.2</v>
      </c>
      <c r="AF47" s="12">
        <f>IFERROR(VLOOKUP(AE47,'CRUCE OPORTUNIDADES'!$C$10:$D$109,2,FALSE),"")</f>
        <v/>
      </c>
      <c r="AG47" s="12" t="n">
        <v>11.2</v>
      </c>
      <c r="AH47" s="12">
        <f>IFERROR(VLOOKUP(AG47,'CRUCE OPORTUNIDADES'!$C$10:$D$109,2,FALSE),"")</f>
        <v/>
      </c>
      <c r="AI47" s="12" t="n">
        <v>12.2</v>
      </c>
      <c r="AJ47" s="12">
        <f>IFERROR(VLOOKUP(AI47,'CRUCE OPORTUNIDADES'!$C$10:$D$109,2,FALSE),"")</f>
        <v/>
      </c>
      <c r="AK47" s="12" t="n">
        <v>13.2</v>
      </c>
      <c r="AL47" s="12">
        <f>IFERROR(VLOOKUP(AK47,'CRUCE OPORTUNIDADES'!$C$10:$D$109,2,FALSE),"")</f>
        <v/>
      </c>
      <c r="AM47" s="12" t="n">
        <v>14.2</v>
      </c>
      <c r="AN47" s="12">
        <f>IFERROR(VLOOKUP(AM47,'CRUCE OPORTUNIDADES'!$C$10:$D$109,2,FALSE),"")</f>
        <v/>
      </c>
      <c r="AO47" s="12" t="n">
        <v>15.2</v>
      </c>
      <c r="AP47" s="12">
        <f>IFERROR(VLOOKUP(AO47,'CRUCE OPORTUNIDADES'!$C$10:$D$109,2,FALSE),"")</f>
        <v/>
      </c>
      <c r="AQ47" s="12" t="n">
        <v>16.2</v>
      </c>
      <c r="AR47" s="12">
        <f>IFERROR(VLOOKUP(AQ47,'CRUCE OPORTUNIDADES'!$C$10:$D$109,2,FALSE),"")</f>
        <v/>
      </c>
      <c r="AS47" s="12" t="n">
        <v>17.2</v>
      </c>
      <c r="AT47" s="12">
        <f>IFERROR(VLOOKUP(AS47,'CRUCE OPORTUNIDADES'!$C$10:$D$109,2,FALSE),"")</f>
        <v/>
      </c>
      <c r="AU47" s="12" t="n">
        <v>18.2</v>
      </c>
      <c r="AV47" s="12">
        <f>IFERROR(VLOOKUP(AU47,'CRUCE OPORTUNIDADES'!$C$10:$D$109,2,FALSE),"")</f>
        <v/>
      </c>
      <c r="AW47" s="12" t="n">
        <v>19.2</v>
      </c>
      <c r="AX47" s="12">
        <f>IFERROR(VLOOKUP(AW47,'CRUCE OPORTUNIDADES'!$C$10:$D$109,2,FALSE),"")</f>
        <v/>
      </c>
      <c r="AY47" s="12" t="n">
        <v>20.2</v>
      </c>
      <c r="AZ47" s="12">
        <f>IFERROR(VLOOKUP(AY47,'CRUCE OPORTUNIDADES'!$C$10:$D$109,2,FALSE),"")</f>
        <v/>
      </c>
      <c r="BA47" s="12" t="n">
        <v>21.2</v>
      </c>
      <c r="BB47" s="12">
        <f>IFERROR(VLOOKUP(BA47,'CRUCE OPORTUNIDADES'!$C$10:$D$109,2,FALSE),"")</f>
        <v/>
      </c>
      <c r="BC47" s="12" t="n">
        <v>22.2</v>
      </c>
      <c r="BD47" s="12">
        <f>IFERROR(VLOOKUP(BC47,'CRUCE OPORTUNIDADES'!$C$10:$D$109,2,FALSE),"")</f>
        <v/>
      </c>
      <c r="BE47" s="12" t="n">
        <v>23.2</v>
      </c>
      <c r="BF47" s="12">
        <f>IFERROR(VLOOKUP(BE47,'CRUCE OPORTUNIDADES'!$C$10:$D$109,2,FALSE),"")</f>
        <v/>
      </c>
      <c r="BG47" s="12" t="n">
        <v>24.2</v>
      </c>
      <c r="BH47" s="12">
        <f>IFERROR(VLOOKUP(BG47,'CRUCE OPORTUNIDADES'!$C$10:$D$109,2,FALSE),"")</f>
        <v/>
      </c>
      <c r="BI47" s="12" t="n">
        <v>25.2</v>
      </c>
      <c r="BJ47" s="12">
        <f>IFERROR(VLOOKUP(BI47,'CRUCE OPORTUNIDADES'!$C$10:$D$109,2,FALSE),"")</f>
        <v/>
      </c>
    </row>
    <row r="48">
      <c r="N48" s="12">
        <f>IF(N49&lt;&gt;""," -O","")</f>
        <v/>
      </c>
      <c r="P48" s="12">
        <f>IF(P49&lt;&gt;""," -O","")</f>
        <v/>
      </c>
      <c r="R48" s="12">
        <f>IF(R49&lt;&gt;""," -O","")</f>
        <v/>
      </c>
      <c r="T48" s="12">
        <f>IF(T49&lt;&gt;""," -O","")</f>
        <v/>
      </c>
      <c r="V48" s="12">
        <f>IF(V49&lt;&gt;""," -O","")</f>
        <v/>
      </c>
      <c r="X48" s="12">
        <f>IF(X49&lt;&gt;""," -O","")</f>
        <v/>
      </c>
      <c r="Z48" s="12">
        <f>IF(Z49&lt;&gt;""," -O","")</f>
        <v/>
      </c>
      <c r="AB48" s="12">
        <f>IF(AB49&lt;&gt;""," -O","")</f>
        <v/>
      </c>
      <c r="AD48" s="12">
        <f>IF(AD49&lt;&gt;""," -O","")</f>
        <v/>
      </c>
      <c r="AF48" s="12">
        <f>IF(AF49&lt;&gt;""," -O","")</f>
        <v/>
      </c>
      <c r="AH48" s="12">
        <f>IF(AH49&lt;&gt;""," -O","")</f>
        <v/>
      </c>
      <c r="AJ48" s="12">
        <f>IF(AJ49&lt;&gt;""," -O","")</f>
        <v/>
      </c>
      <c r="AL48" s="12">
        <f>IF(AL49&lt;&gt;""," -O","")</f>
        <v/>
      </c>
      <c r="AN48" s="12">
        <f>IF(AN49&lt;&gt;""," -O","")</f>
        <v/>
      </c>
      <c r="AP48" s="12">
        <f>IF(AP49&lt;&gt;""," -O","")</f>
        <v/>
      </c>
      <c r="AR48" s="12">
        <f>IF(AR49&lt;&gt;""," -O","")</f>
        <v/>
      </c>
      <c r="AT48" s="12">
        <f>IF(AT49&lt;&gt;""," -O","")</f>
        <v/>
      </c>
      <c r="AV48" s="12">
        <f>IF(AV49&lt;&gt;""," -O","")</f>
        <v/>
      </c>
      <c r="AX48" s="12">
        <f>IF(AX49&lt;&gt;""," -O","")</f>
        <v/>
      </c>
      <c r="AZ48" s="12">
        <f>IF(AZ49&lt;&gt;""," -O","")</f>
        <v/>
      </c>
      <c r="BB48" s="12">
        <f>IF(BB49&lt;&gt;""," -O","")</f>
        <v/>
      </c>
      <c r="BD48" s="12">
        <f>IF(BD49&lt;&gt;""," -O","")</f>
        <v/>
      </c>
      <c r="BF48" s="12">
        <f>IF(BF49&lt;&gt;""," -O","")</f>
        <v/>
      </c>
      <c r="BH48" s="12">
        <f>IF(BH49&lt;&gt;""," -O","")</f>
        <v/>
      </c>
      <c r="BJ48" s="12">
        <f>IF(BJ49&lt;&gt;""," -O","")</f>
        <v/>
      </c>
    </row>
    <row r="49">
      <c r="M49" s="12" t="n">
        <v>1.21</v>
      </c>
      <c r="N49" s="12">
        <f>IFERROR(VLOOKUP(M49,'CRUCE OPORTUNIDADES'!$C$10:$D$109,2,FALSE),"")</f>
        <v/>
      </c>
      <c r="O49" s="12" t="n">
        <v>2.21</v>
      </c>
      <c r="P49" s="12">
        <f>IFERROR(VLOOKUP(O49,'CRUCE OPORTUNIDADES'!$C$10:$D$109,2,FALSE),"")</f>
        <v/>
      </c>
      <c r="Q49" s="12" t="n">
        <v>3.21</v>
      </c>
      <c r="R49" s="12">
        <f>IFERROR(VLOOKUP(Q49,'CRUCE OPORTUNIDADES'!$C$10:$D$109,2,FALSE),"")</f>
        <v/>
      </c>
      <c r="S49" s="12" t="n">
        <v>4.21</v>
      </c>
      <c r="T49" s="12">
        <f>IFERROR(VLOOKUP(S49,'CRUCE OPORTUNIDADES'!$C$10:$D$109,2,FALSE),"")</f>
        <v/>
      </c>
      <c r="U49" s="12" t="n">
        <v>5.21</v>
      </c>
      <c r="V49" s="12">
        <f>IFERROR(VLOOKUP(U49,'CRUCE OPORTUNIDADES'!$C$10:$D$109,2,FALSE),"")</f>
        <v/>
      </c>
      <c r="W49" s="12" t="n">
        <v>6.21</v>
      </c>
      <c r="X49" s="12">
        <f>IFERROR(VLOOKUP(W49,'CRUCE OPORTUNIDADES'!$C$10:$D$109,2,FALSE),"")</f>
        <v/>
      </c>
      <c r="Y49" s="12" t="n">
        <v>7.21</v>
      </c>
      <c r="Z49" s="12">
        <f>IFERROR(VLOOKUP(Y49,'CRUCE OPORTUNIDADES'!$C$10:$D$109,2,FALSE),"")</f>
        <v/>
      </c>
      <c r="AA49" s="12" t="n">
        <v>8.210000000000001</v>
      </c>
      <c r="AB49" s="12">
        <f>IFERROR(VLOOKUP(AA49,'CRUCE OPORTUNIDADES'!$C$10:$D$109,2,FALSE),"")</f>
        <v/>
      </c>
      <c r="AC49" s="12" t="n">
        <v>9.210000000000001</v>
      </c>
      <c r="AD49" s="12">
        <f>IFERROR(VLOOKUP(AC49,'CRUCE OPORTUNIDADES'!$C$10:$D$109,2,FALSE),"")</f>
        <v/>
      </c>
      <c r="AE49" s="12" t="n">
        <v>10.21</v>
      </c>
      <c r="AF49" s="12">
        <f>IFERROR(VLOOKUP(AE49,'CRUCE OPORTUNIDADES'!$C$10:$D$109,2,FALSE),"")</f>
        <v/>
      </c>
      <c r="AG49" s="12" t="n">
        <v>11.21</v>
      </c>
      <c r="AH49" s="12">
        <f>IFERROR(VLOOKUP(AG49,'CRUCE OPORTUNIDADES'!$C$10:$D$109,2,FALSE),"")</f>
        <v/>
      </c>
      <c r="AI49" s="12" t="n">
        <v>12.21</v>
      </c>
      <c r="AJ49" s="12">
        <f>IFERROR(VLOOKUP(AI49,'CRUCE OPORTUNIDADES'!$C$10:$D$109,2,FALSE),"")</f>
        <v/>
      </c>
      <c r="AK49" s="12" t="n">
        <v>13.21</v>
      </c>
      <c r="AL49" s="12">
        <f>IFERROR(VLOOKUP(AK49,'CRUCE OPORTUNIDADES'!$C$10:$D$109,2,FALSE),"")</f>
        <v/>
      </c>
      <c r="AM49" s="12" t="n">
        <v>14.21</v>
      </c>
      <c r="AN49" s="12">
        <f>IFERROR(VLOOKUP(AM49,'CRUCE OPORTUNIDADES'!$C$10:$D$109,2,FALSE),"")</f>
        <v/>
      </c>
      <c r="AO49" s="12" t="n">
        <v>15.21</v>
      </c>
      <c r="AP49" s="12">
        <f>IFERROR(VLOOKUP(AO49,'CRUCE OPORTUNIDADES'!$C$10:$D$109,2,FALSE),"")</f>
        <v/>
      </c>
      <c r="AQ49" s="12" t="n">
        <v>16.21</v>
      </c>
      <c r="AR49" s="12">
        <f>IFERROR(VLOOKUP(AQ49,'CRUCE OPORTUNIDADES'!$C$10:$D$109,2,FALSE),"")</f>
        <v/>
      </c>
      <c r="AS49" s="12" t="n">
        <v>17.21</v>
      </c>
      <c r="AT49" s="12">
        <f>IFERROR(VLOOKUP(AS49,'CRUCE OPORTUNIDADES'!$C$10:$D$109,2,FALSE),"")</f>
        <v/>
      </c>
      <c r="AU49" s="12" t="n">
        <v>18.21</v>
      </c>
      <c r="AV49" s="12">
        <f>IFERROR(VLOOKUP(AU49,'CRUCE OPORTUNIDADES'!$C$10:$D$109,2,FALSE),"")</f>
        <v/>
      </c>
      <c r="AW49" s="12" t="n">
        <v>19.21</v>
      </c>
      <c r="AX49" s="12">
        <f>IFERROR(VLOOKUP(AW49,'CRUCE OPORTUNIDADES'!$C$10:$D$109,2,FALSE),"")</f>
        <v/>
      </c>
      <c r="AY49" s="12" t="n">
        <v>20.21</v>
      </c>
      <c r="AZ49" s="12">
        <f>IFERROR(VLOOKUP(AY49,'CRUCE OPORTUNIDADES'!$C$10:$D$109,2,FALSE),"")</f>
        <v/>
      </c>
      <c r="BA49" s="12" t="n">
        <v>21.21</v>
      </c>
      <c r="BB49" s="12">
        <f>IFERROR(VLOOKUP(BA49,'CRUCE OPORTUNIDADES'!$C$10:$D$109,2,FALSE),"")</f>
        <v/>
      </c>
      <c r="BC49" s="12" t="n">
        <v>22.21</v>
      </c>
      <c r="BD49" s="12">
        <f>IFERROR(VLOOKUP(BC49,'CRUCE OPORTUNIDADES'!$C$10:$D$109,2,FALSE),"")</f>
        <v/>
      </c>
      <c r="BE49" s="12" t="n">
        <v>23.21</v>
      </c>
      <c r="BF49" s="12">
        <f>IFERROR(VLOOKUP(BE49,'CRUCE OPORTUNIDADES'!$C$10:$D$109,2,FALSE),"")</f>
        <v/>
      </c>
      <c r="BG49" s="12" t="n">
        <v>24.21</v>
      </c>
      <c r="BH49" s="12">
        <f>IFERROR(VLOOKUP(BG49,'CRUCE OPORTUNIDADES'!$C$10:$D$109,2,FALSE),"")</f>
        <v/>
      </c>
      <c r="BI49" s="12" t="n">
        <v>25.21</v>
      </c>
      <c r="BJ49" s="12">
        <f>IFERROR(VLOOKUP(BI49,'CRUCE OPORTUNIDADES'!$C$10:$D$109,2,FALSE),"")</f>
        <v/>
      </c>
    </row>
    <row r="50">
      <c r="N50" s="12">
        <f>IF(N51&lt;&gt;""," -O","")</f>
        <v/>
      </c>
      <c r="P50" s="12">
        <f>IF(P51&lt;&gt;""," -O","")</f>
        <v/>
      </c>
      <c r="R50" s="12">
        <f>IF(R51&lt;&gt;""," -O","")</f>
        <v/>
      </c>
      <c r="T50" s="12">
        <f>IF(T51&lt;&gt;""," -O","")</f>
        <v/>
      </c>
      <c r="V50" s="12">
        <f>IF(V51&lt;&gt;""," -O","")</f>
        <v/>
      </c>
      <c r="X50" s="12">
        <f>IF(X51&lt;&gt;""," -O","")</f>
        <v/>
      </c>
      <c r="Z50" s="12">
        <f>IF(Z51&lt;&gt;""," -O","")</f>
        <v/>
      </c>
      <c r="AB50" s="12">
        <f>IF(AB51&lt;&gt;""," -O","")</f>
        <v/>
      </c>
      <c r="AD50" s="12">
        <f>IF(AD51&lt;&gt;""," -O","")</f>
        <v/>
      </c>
      <c r="AF50" s="12">
        <f>IF(AF51&lt;&gt;""," -O","")</f>
        <v/>
      </c>
      <c r="AH50" s="12">
        <f>IF(AH51&lt;&gt;""," -O","")</f>
        <v/>
      </c>
      <c r="AJ50" s="12">
        <f>IF(AJ51&lt;&gt;""," -O","")</f>
        <v/>
      </c>
      <c r="AL50" s="12">
        <f>IF(AL51&lt;&gt;""," -O","")</f>
        <v/>
      </c>
      <c r="AN50" s="12">
        <f>IF(AN51&lt;&gt;""," -O","")</f>
        <v/>
      </c>
      <c r="AP50" s="12">
        <f>IF(AP51&lt;&gt;""," -O","")</f>
        <v/>
      </c>
      <c r="AR50" s="12">
        <f>IF(AR51&lt;&gt;""," -O","")</f>
        <v/>
      </c>
      <c r="AT50" s="12">
        <f>IF(AT51&lt;&gt;""," -O","")</f>
        <v/>
      </c>
      <c r="AV50" s="12">
        <f>IF(AV51&lt;&gt;""," -O","")</f>
        <v/>
      </c>
      <c r="AX50" s="12">
        <f>IF(AX51&lt;&gt;""," -O","")</f>
        <v/>
      </c>
      <c r="AZ50" s="12">
        <f>IF(AZ51&lt;&gt;""," -O","")</f>
        <v/>
      </c>
      <c r="BB50" s="12">
        <f>IF(BB51&lt;&gt;""," -O","")</f>
        <v/>
      </c>
      <c r="BD50" s="12">
        <f>IF(BD51&lt;&gt;""," -O","")</f>
        <v/>
      </c>
      <c r="BF50" s="12">
        <f>IF(BF51&lt;&gt;""," -O","")</f>
        <v/>
      </c>
      <c r="BH50" s="12">
        <f>IF(BH51&lt;&gt;""," -O","")</f>
        <v/>
      </c>
      <c r="BJ50" s="12">
        <f>IF(BJ51&lt;&gt;""," -O","")</f>
        <v/>
      </c>
    </row>
    <row r="51">
      <c r="M51" s="12" t="n">
        <v>1.22</v>
      </c>
      <c r="N51" s="12">
        <f>IFERROR(VLOOKUP(M51,'CRUCE OPORTUNIDADES'!$C$10:$D$109,2,FALSE),"")</f>
        <v/>
      </c>
      <c r="O51" s="12" t="n">
        <v>2.22</v>
      </c>
      <c r="P51" s="12">
        <f>IFERROR(VLOOKUP(O51,'CRUCE OPORTUNIDADES'!$C$10:$D$109,2,FALSE),"")</f>
        <v/>
      </c>
      <c r="Q51" s="12" t="n">
        <v>3.22</v>
      </c>
      <c r="R51" s="12">
        <f>IFERROR(VLOOKUP(Q51,'CRUCE OPORTUNIDADES'!$C$10:$D$109,2,FALSE),"")</f>
        <v/>
      </c>
      <c r="S51" s="12" t="n">
        <v>4.22</v>
      </c>
      <c r="T51" s="12">
        <f>IFERROR(VLOOKUP(S51,'CRUCE OPORTUNIDADES'!$C$10:$D$109,2,FALSE),"")</f>
        <v/>
      </c>
      <c r="U51" s="12" t="n">
        <v>5.22</v>
      </c>
      <c r="V51" s="12">
        <f>IFERROR(VLOOKUP(U51,'CRUCE OPORTUNIDADES'!$C$10:$D$109,2,FALSE),"")</f>
        <v/>
      </c>
      <c r="W51" s="12" t="n">
        <v>6.22</v>
      </c>
      <c r="X51" s="12">
        <f>IFERROR(VLOOKUP(W51,'CRUCE OPORTUNIDADES'!$C$10:$D$109,2,FALSE),"")</f>
        <v/>
      </c>
      <c r="Y51" s="12" t="n">
        <v>7.22</v>
      </c>
      <c r="Z51" s="12">
        <f>IFERROR(VLOOKUP(Y51,'CRUCE OPORTUNIDADES'!$C$10:$D$109,2,FALSE),"")</f>
        <v/>
      </c>
      <c r="AA51" s="12" t="n">
        <v>8.220000000000001</v>
      </c>
      <c r="AB51" s="12">
        <f>IFERROR(VLOOKUP(AA51,'CRUCE OPORTUNIDADES'!$C$10:$D$109,2,FALSE),"")</f>
        <v/>
      </c>
      <c r="AC51" s="12" t="n">
        <v>9.220000000000001</v>
      </c>
      <c r="AD51" s="12">
        <f>IFERROR(VLOOKUP(AC51,'CRUCE OPORTUNIDADES'!$C$10:$D$109,2,FALSE),"")</f>
        <v/>
      </c>
      <c r="AE51" s="12" t="n">
        <v>10.22</v>
      </c>
      <c r="AF51" s="12">
        <f>IFERROR(VLOOKUP(AE51,'CRUCE OPORTUNIDADES'!$C$10:$D$109,2,FALSE),"")</f>
        <v/>
      </c>
      <c r="AG51" s="12" t="n">
        <v>11.22</v>
      </c>
      <c r="AH51" s="12">
        <f>IFERROR(VLOOKUP(AG51,'CRUCE OPORTUNIDADES'!$C$10:$D$109,2,FALSE),"")</f>
        <v/>
      </c>
      <c r="AI51" s="12" t="n">
        <v>12.22</v>
      </c>
      <c r="AJ51" s="12">
        <f>IFERROR(VLOOKUP(AI51,'CRUCE OPORTUNIDADES'!$C$10:$D$109,2,FALSE),"")</f>
        <v/>
      </c>
      <c r="AK51" s="12" t="n">
        <v>13.22</v>
      </c>
      <c r="AL51" s="12">
        <f>IFERROR(VLOOKUP(AK51,'CRUCE OPORTUNIDADES'!$C$10:$D$109,2,FALSE),"")</f>
        <v/>
      </c>
      <c r="AM51" s="12" t="n">
        <v>14.22</v>
      </c>
      <c r="AN51" s="12">
        <f>IFERROR(VLOOKUP(AM51,'CRUCE OPORTUNIDADES'!$C$10:$D$109,2,FALSE),"")</f>
        <v/>
      </c>
      <c r="AO51" s="12" t="n">
        <v>15.22</v>
      </c>
      <c r="AP51" s="12">
        <f>IFERROR(VLOOKUP(AO51,'CRUCE OPORTUNIDADES'!$C$10:$D$109,2,FALSE),"")</f>
        <v/>
      </c>
      <c r="AQ51" s="12" t="n">
        <v>16.22</v>
      </c>
      <c r="AR51" s="12">
        <f>IFERROR(VLOOKUP(AQ51,'CRUCE OPORTUNIDADES'!$C$10:$D$109,2,FALSE),"")</f>
        <v/>
      </c>
      <c r="AS51" s="12" t="n">
        <v>17.22</v>
      </c>
      <c r="AT51" s="12">
        <f>IFERROR(VLOOKUP(AS51,'CRUCE OPORTUNIDADES'!$C$10:$D$109,2,FALSE),"")</f>
        <v/>
      </c>
      <c r="AU51" s="12" t="n">
        <v>18.22</v>
      </c>
      <c r="AV51" s="12">
        <f>IFERROR(VLOOKUP(AU51,'CRUCE OPORTUNIDADES'!$C$10:$D$109,2,FALSE),"")</f>
        <v/>
      </c>
      <c r="AW51" s="12" t="n">
        <v>19.22</v>
      </c>
      <c r="AX51" s="12">
        <f>IFERROR(VLOOKUP(AW51,'CRUCE OPORTUNIDADES'!$C$10:$D$109,2,FALSE),"")</f>
        <v/>
      </c>
      <c r="AY51" s="12" t="n">
        <v>20.22</v>
      </c>
      <c r="AZ51" s="12">
        <f>IFERROR(VLOOKUP(AY51,'CRUCE OPORTUNIDADES'!$C$10:$D$109,2,FALSE),"")</f>
        <v/>
      </c>
      <c r="BA51" s="12" t="n">
        <v>21.22</v>
      </c>
      <c r="BB51" s="12">
        <f>IFERROR(VLOOKUP(BA51,'CRUCE OPORTUNIDADES'!$C$10:$D$109,2,FALSE),"")</f>
        <v/>
      </c>
      <c r="BC51" s="12" t="n">
        <v>22.22</v>
      </c>
      <c r="BD51" s="12">
        <f>IFERROR(VLOOKUP(BC51,'CRUCE OPORTUNIDADES'!$C$10:$D$109,2,FALSE),"")</f>
        <v/>
      </c>
      <c r="BE51" s="12" t="n">
        <v>23.22</v>
      </c>
      <c r="BF51" s="12">
        <f>IFERROR(VLOOKUP(BE51,'CRUCE OPORTUNIDADES'!$C$10:$D$109,2,FALSE),"")</f>
        <v/>
      </c>
      <c r="BG51" s="12" t="n">
        <v>24.22</v>
      </c>
      <c r="BH51" s="12">
        <f>IFERROR(VLOOKUP(BG51,'CRUCE OPORTUNIDADES'!$C$10:$D$109,2,FALSE),"")</f>
        <v/>
      </c>
      <c r="BI51" s="12" t="n">
        <v>25.22</v>
      </c>
      <c r="BJ51" s="12">
        <f>IFERROR(VLOOKUP(BI51,'CRUCE OPORTUNIDADES'!$C$10:$D$109,2,FALSE),"")</f>
        <v/>
      </c>
    </row>
    <row r="52">
      <c r="N52" s="12">
        <f>IF(N53&lt;&gt;""," -O","")</f>
        <v/>
      </c>
      <c r="P52" s="12">
        <f>IF(P53&lt;&gt;""," -O","")</f>
        <v/>
      </c>
      <c r="R52" s="12">
        <f>IF(R53&lt;&gt;""," -O","")</f>
        <v/>
      </c>
      <c r="T52" s="12">
        <f>IF(T53&lt;&gt;""," -O","")</f>
        <v/>
      </c>
      <c r="V52" s="12">
        <f>IF(V53&lt;&gt;""," -O","")</f>
        <v/>
      </c>
      <c r="X52" s="12">
        <f>IF(X53&lt;&gt;""," -O","")</f>
        <v/>
      </c>
      <c r="Z52" s="12">
        <f>IF(Z53&lt;&gt;""," -O","")</f>
        <v/>
      </c>
      <c r="AB52" s="12">
        <f>IF(AB53&lt;&gt;""," -O","")</f>
        <v/>
      </c>
      <c r="AD52" s="12">
        <f>IF(AD53&lt;&gt;""," -O","")</f>
        <v/>
      </c>
      <c r="AF52" s="12">
        <f>IF(AF53&lt;&gt;""," -O","")</f>
        <v/>
      </c>
      <c r="AH52" s="12">
        <f>IF(AH53&lt;&gt;""," -O","")</f>
        <v/>
      </c>
      <c r="AJ52" s="12">
        <f>IF(AJ53&lt;&gt;""," -O","")</f>
        <v/>
      </c>
      <c r="AL52" s="12">
        <f>IF(AL53&lt;&gt;""," -O","")</f>
        <v/>
      </c>
      <c r="AN52" s="12">
        <f>IF(AN53&lt;&gt;""," -O","")</f>
        <v/>
      </c>
      <c r="AP52" s="12">
        <f>IF(AP53&lt;&gt;""," -O","")</f>
        <v/>
      </c>
      <c r="AR52" s="12">
        <f>IF(AR53&lt;&gt;""," -O","")</f>
        <v/>
      </c>
      <c r="AT52" s="12">
        <f>IF(AT53&lt;&gt;""," -O","")</f>
        <v/>
      </c>
      <c r="AV52" s="12">
        <f>IF(AV53&lt;&gt;""," -O","")</f>
        <v/>
      </c>
      <c r="AX52" s="12">
        <f>IF(AX53&lt;&gt;""," -O","")</f>
        <v/>
      </c>
      <c r="AZ52" s="12">
        <f>IF(AZ53&lt;&gt;""," -O","")</f>
        <v/>
      </c>
      <c r="BB52" s="12">
        <f>IF(BB53&lt;&gt;""," -O","")</f>
        <v/>
      </c>
      <c r="BD52" s="12">
        <f>IF(BD53&lt;&gt;""," -O","")</f>
        <v/>
      </c>
      <c r="BF52" s="12">
        <f>IF(BF53&lt;&gt;""," -O","")</f>
        <v/>
      </c>
      <c r="BH52" s="12">
        <f>IF(BH53&lt;&gt;""," -O","")</f>
        <v/>
      </c>
      <c r="BJ52" s="12">
        <f>IF(BJ53&lt;&gt;""," -O","")</f>
        <v/>
      </c>
    </row>
    <row r="53">
      <c r="M53" s="12" t="n">
        <v>1.23</v>
      </c>
      <c r="N53" s="12">
        <f>IFERROR(VLOOKUP(M53,'CRUCE OPORTUNIDADES'!$C$10:$D$109,2,FALSE),"")</f>
        <v/>
      </c>
      <c r="O53" s="12" t="n">
        <v>2.23</v>
      </c>
      <c r="P53" s="12">
        <f>IFERROR(VLOOKUP(O53,'CRUCE OPORTUNIDADES'!$C$10:$D$109,2,FALSE),"")</f>
        <v/>
      </c>
      <c r="Q53" s="12" t="n">
        <v>3.23</v>
      </c>
      <c r="R53" s="12">
        <f>IFERROR(VLOOKUP(Q53,'CRUCE OPORTUNIDADES'!$C$10:$D$109,2,FALSE),"")</f>
        <v/>
      </c>
      <c r="S53" s="12" t="n">
        <v>4.23</v>
      </c>
      <c r="T53" s="12">
        <f>IFERROR(VLOOKUP(S53,'CRUCE OPORTUNIDADES'!$C$10:$D$109,2,FALSE),"")</f>
        <v/>
      </c>
      <c r="U53" s="12" t="n">
        <v>5.23</v>
      </c>
      <c r="V53" s="12">
        <f>IFERROR(VLOOKUP(U53,'CRUCE OPORTUNIDADES'!$C$10:$D$109,2,FALSE),"")</f>
        <v/>
      </c>
      <c r="W53" s="12" t="n">
        <v>6.23</v>
      </c>
      <c r="X53" s="12">
        <f>IFERROR(VLOOKUP(W53,'CRUCE OPORTUNIDADES'!$C$10:$D$109,2,FALSE),"")</f>
        <v/>
      </c>
      <c r="Y53" s="12" t="n">
        <v>7.23</v>
      </c>
      <c r="Z53" s="12">
        <f>IFERROR(VLOOKUP(Y53,'CRUCE OPORTUNIDADES'!$C$10:$D$109,2,FALSE),"")</f>
        <v/>
      </c>
      <c r="AA53" s="12" t="n">
        <v>8.23</v>
      </c>
      <c r="AB53" s="12">
        <f>IFERROR(VLOOKUP(AA53,'CRUCE OPORTUNIDADES'!$C$10:$D$109,2,FALSE),"")</f>
        <v/>
      </c>
      <c r="AC53" s="12" t="n">
        <v>9.23</v>
      </c>
      <c r="AD53" s="12">
        <f>IFERROR(VLOOKUP(AC53,'CRUCE OPORTUNIDADES'!$C$10:$D$109,2,FALSE),"")</f>
        <v/>
      </c>
      <c r="AE53" s="12" t="n">
        <v>10.23</v>
      </c>
      <c r="AF53" s="12">
        <f>IFERROR(VLOOKUP(AE53,'CRUCE OPORTUNIDADES'!$C$10:$D$109,2,FALSE),"")</f>
        <v/>
      </c>
      <c r="AG53" s="12" t="n">
        <v>11.23</v>
      </c>
      <c r="AH53" s="12">
        <f>IFERROR(VLOOKUP(AG53,'CRUCE OPORTUNIDADES'!$C$10:$D$109,2,FALSE),"")</f>
        <v/>
      </c>
      <c r="AI53" s="12" t="n">
        <v>12.23</v>
      </c>
      <c r="AJ53" s="12">
        <f>IFERROR(VLOOKUP(AI53,'CRUCE OPORTUNIDADES'!$C$10:$D$109,2,FALSE),"")</f>
        <v/>
      </c>
      <c r="AK53" s="12" t="n">
        <v>13.23</v>
      </c>
      <c r="AL53" s="12">
        <f>IFERROR(VLOOKUP(AK53,'CRUCE OPORTUNIDADES'!$C$10:$D$109,2,FALSE),"")</f>
        <v/>
      </c>
      <c r="AM53" s="12" t="n">
        <v>14.23</v>
      </c>
      <c r="AN53" s="12">
        <f>IFERROR(VLOOKUP(AM53,'CRUCE OPORTUNIDADES'!$C$10:$D$109,2,FALSE),"")</f>
        <v/>
      </c>
      <c r="AO53" s="12" t="n">
        <v>15.23</v>
      </c>
      <c r="AP53" s="12">
        <f>IFERROR(VLOOKUP(AO53,'CRUCE OPORTUNIDADES'!$C$10:$D$109,2,FALSE),"")</f>
        <v/>
      </c>
      <c r="AQ53" s="12" t="n">
        <v>16.23</v>
      </c>
      <c r="AR53" s="12">
        <f>IFERROR(VLOOKUP(AQ53,'CRUCE OPORTUNIDADES'!$C$10:$D$109,2,FALSE),"")</f>
        <v/>
      </c>
      <c r="AS53" s="12" t="n">
        <v>17.23</v>
      </c>
      <c r="AT53" s="12">
        <f>IFERROR(VLOOKUP(AS53,'CRUCE OPORTUNIDADES'!$C$10:$D$109,2,FALSE),"")</f>
        <v/>
      </c>
      <c r="AU53" s="12" t="n">
        <v>18.23</v>
      </c>
      <c r="AV53" s="12">
        <f>IFERROR(VLOOKUP(AU53,'CRUCE OPORTUNIDADES'!$C$10:$D$109,2,FALSE),"")</f>
        <v/>
      </c>
      <c r="AW53" s="12" t="n">
        <v>19.23</v>
      </c>
      <c r="AX53" s="12">
        <f>IFERROR(VLOOKUP(AW53,'CRUCE OPORTUNIDADES'!$C$10:$D$109,2,FALSE),"")</f>
        <v/>
      </c>
      <c r="AY53" s="12" t="n">
        <v>20.23</v>
      </c>
      <c r="AZ53" s="12">
        <f>IFERROR(VLOOKUP(AY53,'CRUCE OPORTUNIDADES'!$C$10:$D$109,2,FALSE),"")</f>
        <v/>
      </c>
      <c r="BA53" s="12" t="n">
        <v>21.23</v>
      </c>
      <c r="BB53" s="12">
        <f>IFERROR(VLOOKUP(BA53,'CRUCE OPORTUNIDADES'!$C$10:$D$109,2,FALSE),"")</f>
        <v/>
      </c>
      <c r="BC53" s="12" t="n">
        <v>22.23</v>
      </c>
      <c r="BD53" s="12">
        <f>IFERROR(VLOOKUP(BC53,'CRUCE OPORTUNIDADES'!$C$10:$D$109,2,FALSE),"")</f>
        <v/>
      </c>
      <c r="BE53" s="12" t="n">
        <v>23.23</v>
      </c>
      <c r="BF53" s="12">
        <f>IFERROR(VLOOKUP(BE53,'CRUCE OPORTUNIDADES'!$C$10:$D$109,2,FALSE),"")</f>
        <v/>
      </c>
      <c r="BG53" s="12" t="n">
        <v>24.23</v>
      </c>
      <c r="BH53" s="12">
        <f>IFERROR(VLOOKUP(BG53,'CRUCE OPORTUNIDADES'!$C$10:$D$109,2,FALSE),"")</f>
        <v/>
      </c>
      <c r="BI53" s="12" t="n">
        <v>25.23</v>
      </c>
      <c r="BJ53" s="12">
        <f>IFERROR(VLOOKUP(BI53,'CRUCE OPORTUNIDADES'!$C$10:$D$109,2,FALSE),"")</f>
        <v/>
      </c>
    </row>
    <row r="54">
      <c r="N54" s="12">
        <f>IF(N55&lt;&gt;""," -O","")</f>
        <v/>
      </c>
      <c r="P54" s="12">
        <f>IF(P55&lt;&gt;""," -O","")</f>
        <v/>
      </c>
      <c r="R54" s="12">
        <f>IF(R55&lt;&gt;""," -O","")</f>
        <v/>
      </c>
      <c r="T54" s="12">
        <f>IF(T55&lt;&gt;""," -O","")</f>
        <v/>
      </c>
      <c r="V54" s="12">
        <f>IF(V55&lt;&gt;""," -O","")</f>
        <v/>
      </c>
      <c r="X54" s="12">
        <f>IF(X55&lt;&gt;""," -O","")</f>
        <v/>
      </c>
      <c r="Z54" s="12">
        <f>IF(Z55&lt;&gt;""," -O","")</f>
        <v/>
      </c>
      <c r="AB54" s="12">
        <f>IF(AB55&lt;&gt;""," -O","")</f>
        <v/>
      </c>
      <c r="AD54" s="12">
        <f>IF(AD55&lt;&gt;""," -O","")</f>
        <v/>
      </c>
      <c r="AF54" s="12">
        <f>IF(AF55&lt;&gt;""," -O","")</f>
        <v/>
      </c>
      <c r="AH54" s="12">
        <f>IF(AH55&lt;&gt;""," -O","")</f>
        <v/>
      </c>
      <c r="AJ54" s="12">
        <f>IF(AJ55&lt;&gt;""," -O","")</f>
        <v/>
      </c>
      <c r="AL54" s="12">
        <f>IF(AL55&lt;&gt;""," -O","")</f>
        <v/>
      </c>
      <c r="AN54" s="12">
        <f>IF(AN55&lt;&gt;""," -O","")</f>
        <v/>
      </c>
      <c r="AP54" s="12">
        <f>IF(AP55&lt;&gt;""," -O","")</f>
        <v/>
      </c>
      <c r="AR54" s="12">
        <f>IF(AR55&lt;&gt;""," -O","")</f>
        <v/>
      </c>
      <c r="AT54" s="12">
        <f>IF(AT55&lt;&gt;""," -O","")</f>
        <v/>
      </c>
      <c r="AV54" s="12">
        <f>IF(AV55&lt;&gt;""," -O","")</f>
        <v/>
      </c>
      <c r="AX54" s="12">
        <f>IF(AX55&lt;&gt;""," -O","")</f>
        <v/>
      </c>
      <c r="AZ54" s="12">
        <f>IF(AZ55&lt;&gt;""," -O","")</f>
        <v/>
      </c>
      <c r="BB54" s="12">
        <f>IF(BB55&lt;&gt;""," -O","")</f>
        <v/>
      </c>
      <c r="BD54" s="12">
        <f>IF(BD55&lt;&gt;""," -O","")</f>
        <v/>
      </c>
      <c r="BF54" s="12">
        <f>IF(BF55&lt;&gt;""," -O","")</f>
        <v/>
      </c>
      <c r="BH54" s="12">
        <f>IF(BH55&lt;&gt;""," -O","")</f>
        <v/>
      </c>
      <c r="BJ54" s="12">
        <f>IF(BJ55&lt;&gt;""," -O","")</f>
        <v/>
      </c>
    </row>
    <row r="55">
      <c r="M55" s="12" t="n">
        <v>1.24</v>
      </c>
      <c r="N55" s="12">
        <f>IFERROR(VLOOKUP(M55,'CRUCE OPORTUNIDADES'!$C$10:$D$109,2,FALSE),"")</f>
        <v/>
      </c>
      <c r="O55" s="12" t="n">
        <v>2.24</v>
      </c>
      <c r="P55" s="12">
        <f>IFERROR(VLOOKUP(O55,'CRUCE OPORTUNIDADES'!$C$10:$D$109,2,FALSE),"")</f>
        <v/>
      </c>
      <c r="Q55" s="12" t="n">
        <v>3.24</v>
      </c>
      <c r="R55" s="12">
        <f>IFERROR(VLOOKUP(Q55,'CRUCE OPORTUNIDADES'!$C$10:$D$109,2,FALSE),"")</f>
        <v/>
      </c>
      <c r="S55" s="12" t="n">
        <v>4.24</v>
      </c>
      <c r="T55" s="12">
        <f>IFERROR(VLOOKUP(S55,'CRUCE OPORTUNIDADES'!$C$10:$D$109,2,FALSE),"")</f>
        <v/>
      </c>
      <c r="U55" s="12" t="n">
        <v>5.24</v>
      </c>
      <c r="V55" s="12">
        <f>IFERROR(VLOOKUP(U55,'CRUCE OPORTUNIDADES'!$C$10:$D$109,2,FALSE),"")</f>
        <v/>
      </c>
      <c r="W55" s="12" t="n">
        <v>6.24</v>
      </c>
      <c r="X55" s="12">
        <f>IFERROR(VLOOKUP(W55,'CRUCE OPORTUNIDADES'!$C$10:$D$109,2,FALSE),"")</f>
        <v/>
      </c>
      <c r="Y55" s="12" t="n">
        <v>7.24</v>
      </c>
      <c r="Z55" s="12">
        <f>IFERROR(VLOOKUP(Y55,'CRUCE OPORTUNIDADES'!$C$10:$D$109,2,FALSE),"")</f>
        <v/>
      </c>
      <c r="AA55" s="12" t="n">
        <v>8.24</v>
      </c>
      <c r="AB55" s="12">
        <f>IFERROR(VLOOKUP(AA55,'CRUCE OPORTUNIDADES'!$C$10:$D$109,2,FALSE),"")</f>
        <v/>
      </c>
      <c r="AC55" s="12" t="n">
        <v>9.24</v>
      </c>
      <c r="AD55" s="12">
        <f>IFERROR(VLOOKUP(AC55,'CRUCE OPORTUNIDADES'!$C$10:$D$109,2,FALSE),"")</f>
        <v/>
      </c>
      <c r="AE55" s="12" t="n">
        <v>10.24</v>
      </c>
      <c r="AF55" s="12">
        <f>IFERROR(VLOOKUP(AE55,'CRUCE OPORTUNIDADES'!$C$10:$D$109,2,FALSE),"")</f>
        <v/>
      </c>
      <c r="AG55" s="12" t="n">
        <v>11.24</v>
      </c>
      <c r="AH55" s="12">
        <f>IFERROR(VLOOKUP(AG55,'CRUCE OPORTUNIDADES'!$C$10:$D$109,2,FALSE),"")</f>
        <v/>
      </c>
      <c r="AI55" s="12" t="n">
        <v>12.24</v>
      </c>
      <c r="AJ55" s="12">
        <f>IFERROR(VLOOKUP(AI55,'CRUCE OPORTUNIDADES'!$C$10:$D$109,2,FALSE),"")</f>
        <v/>
      </c>
      <c r="AK55" s="12" t="n">
        <v>13.24</v>
      </c>
      <c r="AL55" s="12">
        <f>IFERROR(VLOOKUP(AK55,'CRUCE OPORTUNIDADES'!$C$10:$D$109,2,FALSE),"")</f>
        <v/>
      </c>
      <c r="AM55" s="12" t="n">
        <v>14.24</v>
      </c>
      <c r="AN55" s="12">
        <f>IFERROR(VLOOKUP(AM55,'CRUCE OPORTUNIDADES'!$C$10:$D$109,2,FALSE),"")</f>
        <v/>
      </c>
      <c r="AO55" s="12" t="n">
        <v>15.24</v>
      </c>
      <c r="AP55" s="12">
        <f>IFERROR(VLOOKUP(AO55,'CRUCE OPORTUNIDADES'!$C$10:$D$109,2,FALSE),"")</f>
        <v/>
      </c>
      <c r="AQ55" s="12" t="n">
        <v>16.24</v>
      </c>
      <c r="AR55" s="12">
        <f>IFERROR(VLOOKUP(AQ55,'CRUCE OPORTUNIDADES'!$C$10:$D$109,2,FALSE),"")</f>
        <v/>
      </c>
      <c r="AS55" s="12" t="n">
        <v>17.24</v>
      </c>
      <c r="AT55" s="12">
        <f>IFERROR(VLOOKUP(AS55,'CRUCE OPORTUNIDADES'!$C$10:$D$109,2,FALSE),"")</f>
        <v/>
      </c>
      <c r="AU55" s="12" t="n">
        <v>18.24</v>
      </c>
      <c r="AV55" s="12">
        <f>IFERROR(VLOOKUP(AU55,'CRUCE OPORTUNIDADES'!$C$10:$D$109,2,FALSE),"")</f>
        <v/>
      </c>
      <c r="AW55" s="12" t="n">
        <v>19.24</v>
      </c>
      <c r="AX55" s="12">
        <f>IFERROR(VLOOKUP(AW55,'CRUCE OPORTUNIDADES'!$C$10:$D$109,2,FALSE),"")</f>
        <v/>
      </c>
      <c r="AY55" s="12" t="n">
        <v>20.24</v>
      </c>
      <c r="AZ55" s="12">
        <f>IFERROR(VLOOKUP(AY55,'CRUCE OPORTUNIDADES'!$C$10:$D$109,2,FALSE),"")</f>
        <v/>
      </c>
      <c r="BA55" s="12" t="n">
        <v>21.24</v>
      </c>
      <c r="BB55" s="12">
        <f>IFERROR(VLOOKUP(BA55,'CRUCE OPORTUNIDADES'!$C$10:$D$109,2,FALSE),"")</f>
        <v/>
      </c>
      <c r="BC55" s="12" t="n">
        <v>22.24</v>
      </c>
      <c r="BD55" s="12">
        <f>IFERROR(VLOOKUP(BC55,'CRUCE OPORTUNIDADES'!$C$10:$D$109,2,FALSE),"")</f>
        <v/>
      </c>
      <c r="BE55" s="12" t="n">
        <v>23.24</v>
      </c>
      <c r="BF55" s="12">
        <f>IFERROR(VLOOKUP(BE55,'CRUCE OPORTUNIDADES'!$C$10:$D$109,2,FALSE),"")</f>
        <v/>
      </c>
      <c r="BG55" s="12" t="n">
        <v>24.24</v>
      </c>
      <c r="BH55" s="12">
        <f>IFERROR(VLOOKUP(BG55,'CRUCE OPORTUNIDADES'!$C$10:$D$109,2,FALSE),"")</f>
        <v/>
      </c>
      <c r="BI55" s="12" t="n">
        <v>25.24</v>
      </c>
      <c r="BJ55" s="12">
        <f>IFERROR(VLOOKUP(BI55,'CRUCE OPORTUNIDADES'!$C$10:$D$109,2,FALSE),"")</f>
        <v/>
      </c>
    </row>
    <row r="56">
      <c r="N56" s="12">
        <f>IF(N57&lt;&gt;""," -O","")</f>
        <v/>
      </c>
      <c r="P56" s="12">
        <f>IF(P57&lt;&gt;""," -O","")</f>
        <v/>
      </c>
      <c r="R56" s="12">
        <f>IF(R57&lt;&gt;""," -O","")</f>
        <v/>
      </c>
      <c r="T56" s="12">
        <f>IF(T57&lt;&gt;""," -O","")</f>
        <v/>
      </c>
      <c r="V56" s="12">
        <f>IF(V57&lt;&gt;""," -O","")</f>
        <v/>
      </c>
      <c r="X56" s="12">
        <f>IF(X57&lt;&gt;""," -O","")</f>
        <v/>
      </c>
      <c r="Z56" s="12">
        <f>IF(Z57&lt;&gt;""," -O","")</f>
        <v/>
      </c>
      <c r="AB56" s="12">
        <f>IF(AB57&lt;&gt;""," -O","")</f>
        <v/>
      </c>
      <c r="AD56" s="12">
        <f>IF(AD57&lt;&gt;""," -O","")</f>
        <v/>
      </c>
      <c r="AF56" s="12">
        <f>IF(AF57&lt;&gt;""," -O","")</f>
        <v/>
      </c>
      <c r="AH56" s="12">
        <f>IF(AH57&lt;&gt;""," -O","")</f>
        <v/>
      </c>
      <c r="AJ56" s="12">
        <f>IF(AJ57&lt;&gt;""," -O","")</f>
        <v/>
      </c>
      <c r="AL56" s="12">
        <f>IF(AL57&lt;&gt;""," -O","")</f>
        <v/>
      </c>
      <c r="AN56" s="12">
        <f>IF(AN57&lt;&gt;""," -O","")</f>
        <v/>
      </c>
      <c r="AP56" s="12">
        <f>IF(AP57&lt;&gt;""," -O","")</f>
        <v/>
      </c>
      <c r="AR56" s="12">
        <f>IF(AR57&lt;&gt;""," -O","")</f>
        <v/>
      </c>
      <c r="AT56" s="12">
        <f>IF(AT57&lt;&gt;""," -O","")</f>
        <v/>
      </c>
      <c r="AV56" s="12">
        <f>IF(AV57&lt;&gt;""," -O","")</f>
        <v/>
      </c>
      <c r="AX56" s="12">
        <f>IF(AX57&lt;&gt;""," -O","")</f>
        <v/>
      </c>
      <c r="AZ56" s="12">
        <f>IF(AZ57&lt;&gt;""," -O","")</f>
        <v/>
      </c>
      <c r="BB56" s="12">
        <f>IF(BB57&lt;&gt;""," -O","")</f>
        <v/>
      </c>
      <c r="BD56" s="12">
        <f>IF(BD57&lt;&gt;""," -O","")</f>
        <v/>
      </c>
      <c r="BF56" s="12">
        <f>IF(BF57&lt;&gt;""," -O","")</f>
        <v/>
      </c>
      <c r="BH56" s="12">
        <f>IF(BH57&lt;&gt;""," -O","")</f>
        <v/>
      </c>
      <c r="BJ56" s="12">
        <f>IF(BJ57&lt;&gt;""," -O","")</f>
        <v/>
      </c>
    </row>
    <row r="57">
      <c r="M57" s="12" t="n">
        <v>1.25</v>
      </c>
      <c r="N57" s="12">
        <f>IFERROR(VLOOKUP(M57,'CRUCE OPORTUNIDADES'!$C$10:$D$109,2,FALSE),"")</f>
        <v/>
      </c>
      <c r="O57" s="12" t="n">
        <v>2.25</v>
      </c>
      <c r="P57" s="12">
        <f>IFERROR(VLOOKUP(O57,'CRUCE OPORTUNIDADES'!$C$10:$D$109,2,FALSE),"")</f>
        <v/>
      </c>
      <c r="Q57" s="12" t="n">
        <v>3.25</v>
      </c>
      <c r="R57" s="12">
        <f>IFERROR(VLOOKUP(Q57,'CRUCE OPORTUNIDADES'!$C$10:$D$109,2,FALSE),"")</f>
        <v/>
      </c>
      <c r="S57" s="12" t="n">
        <v>4.25</v>
      </c>
      <c r="T57" s="12">
        <f>IFERROR(VLOOKUP(S57,'CRUCE OPORTUNIDADES'!$C$10:$D$109,2,FALSE),"")</f>
        <v/>
      </c>
      <c r="U57" s="12" t="n">
        <v>5.25</v>
      </c>
      <c r="V57" s="12">
        <f>IFERROR(VLOOKUP(U57,'CRUCE OPORTUNIDADES'!$C$10:$D$109,2,FALSE),"")</f>
        <v/>
      </c>
      <c r="W57" s="12" t="n">
        <v>6.25</v>
      </c>
      <c r="X57" s="12">
        <f>IFERROR(VLOOKUP(W57,'CRUCE OPORTUNIDADES'!$C$10:$D$109,2,FALSE),"")</f>
        <v/>
      </c>
      <c r="Y57" s="12" t="n">
        <v>7.25</v>
      </c>
      <c r="Z57" s="12">
        <f>IFERROR(VLOOKUP(Y57,'CRUCE OPORTUNIDADES'!$C$10:$D$109,2,FALSE),"")</f>
        <v/>
      </c>
      <c r="AA57" s="12" t="n">
        <v>8.25</v>
      </c>
      <c r="AB57" s="12">
        <f>IFERROR(VLOOKUP(AA57,'CRUCE OPORTUNIDADES'!$C$10:$D$109,2,FALSE),"")</f>
        <v/>
      </c>
      <c r="AC57" s="12" t="n">
        <v>9.25</v>
      </c>
      <c r="AD57" s="12">
        <f>IFERROR(VLOOKUP(AC57,'CRUCE OPORTUNIDADES'!$C$10:$D$109,2,FALSE),"")</f>
        <v/>
      </c>
      <c r="AE57" s="12" t="n">
        <v>10.25</v>
      </c>
      <c r="AF57" s="12">
        <f>IFERROR(VLOOKUP(AE57,'CRUCE OPORTUNIDADES'!$C$10:$D$109,2,FALSE),"")</f>
        <v/>
      </c>
      <c r="AG57" s="12" t="n">
        <v>11.25</v>
      </c>
      <c r="AH57" s="12">
        <f>IFERROR(VLOOKUP(AG57,'CRUCE OPORTUNIDADES'!$C$10:$D$109,2,FALSE),"")</f>
        <v/>
      </c>
      <c r="AI57" s="12" t="n">
        <v>12.25</v>
      </c>
      <c r="AJ57" s="12">
        <f>IFERROR(VLOOKUP(AI57,'CRUCE OPORTUNIDADES'!$C$10:$D$109,2,FALSE),"")</f>
        <v/>
      </c>
      <c r="AK57" s="12" t="n">
        <v>13.25</v>
      </c>
      <c r="AL57" s="12">
        <f>IFERROR(VLOOKUP(AK57,'CRUCE OPORTUNIDADES'!$C$10:$D$109,2,FALSE),"")</f>
        <v/>
      </c>
      <c r="AM57" s="12" t="n">
        <v>14.25</v>
      </c>
      <c r="AN57" s="12">
        <f>IFERROR(VLOOKUP(AM57,'CRUCE OPORTUNIDADES'!$C$10:$D$109,2,FALSE),"")</f>
        <v/>
      </c>
      <c r="AO57" s="12" t="n">
        <v>15.25</v>
      </c>
      <c r="AP57" s="12">
        <f>IFERROR(VLOOKUP(AO57,'CRUCE OPORTUNIDADES'!$C$10:$D$109,2,FALSE),"")</f>
        <v/>
      </c>
      <c r="AQ57" s="12" t="n">
        <v>16.25</v>
      </c>
      <c r="AR57" s="12">
        <f>IFERROR(VLOOKUP(AQ57,'CRUCE OPORTUNIDADES'!$C$10:$D$109,2,FALSE),"")</f>
        <v/>
      </c>
      <c r="AS57" s="12" t="n">
        <v>17.25</v>
      </c>
      <c r="AT57" s="12">
        <f>IFERROR(VLOOKUP(AS57,'CRUCE OPORTUNIDADES'!$C$10:$D$109,2,FALSE),"")</f>
        <v/>
      </c>
      <c r="AU57" s="12" t="n">
        <v>18.25</v>
      </c>
      <c r="AV57" s="12">
        <f>IFERROR(VLOOKUP(AU57,'CRUCE OPORTUNIDADES'!$C$10:$D$109,2,FALSE),"")</f>
        <v/>
      </c>
      <c r="AW57" s="12" t="n">
        <v>19.25</v>
      </c>
      <c r="AX57" s="12">
        <f>IFERROR(VLOOKUP(AW57,'CRUCE OPORTUNIDADES'!$C$10:$D$109,2,FALSE),"")</f>
        <v/>
      </c>
      <c r="AY57" s="12" t="n">
        <v>20.25</v>
      </c>
      <c r="AZ57" s="12">
        <f>IFERROR(VLOOKUP(AY57,'CRUCE OPORTUNIDADES'!$C$10:$D$109,2,FALSE),"")</f>
        <v/>
      </c>
      <c r="BA57" s="12" t="n">
        <v>21.25</v>
      </c>
      <c r="BB57" s="12">
        <f>IFERROR(VLOOKUP(BA57,'CRUCE OPORTUNIDADES'!$C$10:$D$109,2,FALSE),"")</f>
        <v/>
      </c>
      <c r="BC57" s="12" t="n">
        <v>22.25</v>
      </c>
      <c r="BD57" s="12">
        <f>IFERROR(VLOOKUP(BC57,'CRUCE OPORTUNIDADES'!$C$10:$D$109,2,FALSE),"")</f>
        <v/>
      </c>
      <c r="BE57" s="12" t="n">
        <v>23.25</v>
      </c>
      <c r="BF57" s="12">
        <f>IFERROR(VLOOKUP(BE57,'CRUCE OPORTUNIDADES'!$C$10:$D$109,2,FALSE),"")</f>
        <v/>
      </c>
      <c r="BG57" s="12" t="n">
        <v>24.25</v>
      </c>
      <c r="BH57" s="12">
        <f>IFERROR(VLOOKUP(BG57,'CRUCE OPORTUNIDADES'!$C$10:$D$109,2,FALSE),"")</f>
        <v/>
      </c>
      <c r="BI57" s="12" t="n">
        <v>25.25</v>
      </c>
      <c r="BJ57" s="12">
        <f>IFERROR(VLOOKUP(BI57,'CRUCE OPORTUNIDADES'!$C$10:$D$109,2,FALSE),"")</f>
        <v/>
      </c>
    </row>
    <row r="58">
      <c r="N58" s="12">
        <f>IF(N59&lt;&gt;""," -O","")</f>
        <v/>
      </c>
      <c r="P58" s="12">
        <f>IF(P59&lt;&gt;""," -O","")</f>
        <v/>
      </c>
      <c r="R58" s="12">
        <f>IF(R59&lt;&gt;""," -O","")</f>
        <v/>
      </c>
      <c r="T58" s="12">
        <f>IF(T59&lt;&gt;""," -O","")</f>
        <v/>
      </c>
      <c r="V58" s="12">
        <f>IF(V59&lt;&gt;""," -O","")</f>
        <v/>
      </c>
      <c r="X58" s="12">
        <f>IF(X59&lt;&gt;""," -O","")</f>
        <v/>
      </c>
      <c r="Z58" s="12">
        <f>IF(Z59&lt;&gt;""," -O","")</f>
        <v/>
      </c>
      <c r="AB58" s="12">
        <f>IF(AB59&lt;&gt;""," -O","")</f>
        <v/>
      </c>
      <c r="AD58" s="12">
        <f>IF(AD59&lt;&gt;""," -O","")</f>
        <v/>
      </c>
      <c r="AF58" s="12">
        <f>IF(AF59&lt;&gt;""," -O","")</f>
        <v/>
      </c>
      <c r="AH58" s="12">
        <f>IF(AH59&lt;&gt;""," -O","")</f>
        <v/>
      </c>
      <c r="AJ58" s="12">
        <f>IF(AJ59&lt;&gt;""," -O","")</f>
        <v/>
      </c>
      <c r="AL58" s="12">
        <f>IF(AL59&lt;&gt;""," -O","")</f>
        <v/>
      </c>
      <c r="AN58" s="12">
        <f>IF(AN59&lt;&gt;""," -O","")</f>
        <v/>
      </c>
      <c r="AP58" s="12">
        <f>IF(AP59&lt;&gt;""," -O","")</f>
        <v/>
      </c>
      <c r="AR58" s="12">
        <f>IF(AR59&lt;&gt;""," -O","")</f>
        <v/>
      </c>
      <c r="AT58" s="12">
        <f>IF(AT59&lt;&gt;""," -O","")</f>
        <v/>
      </c>
      <c r="AV58" s="12">
        <f>IF(AV59&lt;&gt;""," -O","")</f>
        <v/>
      </c>
      <c r="AX58" s="12">
        <f>IF(AX59&lt;&gt;""," -O","")</f>
        <v/>
      </c>
      <c r="AZ58" s="12">
        <f>IF(AZ59&lt;&gt;""," -O","")</f>
        <v/>
      </c>
      <c r="BB58" s="12">
        <f>IF(BB59&lt;&gt;""," -O","")</f>
        <v/>
      </c>
      <c r="BD58" s="12">
        <f>IF(BD59&lt;&gt;""," -O","")</f>
        <v/>
      </c>
      <c r="BF58" s="12">
        <f>IF(BF59&lt;&gt;""," -O","")</f>
        <v/>
      </c>
      <c r="BH58" s="12">
        <f>IF(BH59&lt;&gt;""," -O","")</f>
        <v/>
      </c>
      <c r="BJ58" s="12">
        <f>IF(BJ59&lt;&gt;""," -O","")</f>
        <v/>
      </c>
    </row>
    <row r="59">
      <c r="M59" s="12" t="n">
        <v>1.26</v>
      </c>
      <c r="N59" s="12">
        <f>IFERROR(VLOOKUP(M59,'CRUCE OPORTUNIDADES'!$C$10:$D$109,2,FALSE),"")</f>
        <v/>
      </c>
      <c r="O59" s="12" t="n">
        <v>2.26</v>
      </c>
      <c r="P59" s="12">
        <f>IFERROR(VLOOKUP(O59,'CRUCE OPORTUNIDADES'!$C$10:$D$109,2,FALSE),"")</f>
        <v/>
      </c>
      <c r="Q59" s="12" t="n">
        <v>3.26</v>
      </c>
      <c r="R59" s="12">
        <f>IFERROR(VLOOKUP(Q59,'CRUCE OPORTUNIDADES'!$C$10:$D$109,2,FALSE),"")</f>
        <v/>
      </c>
      <c r="S59" s="12" t="n">
        <v>4.26</v>
      </c>
      <c r="T59" s="12">
        <f>IFERROR(VLOOKUP(S59,'CRUCE OPORTUNIDADES'!$C$10:$D$109,2,FALSE),"")</f>
        <v/>
      </c>
      <c r="U59" s="12" t="n">
        <v>5.26</v>
      </c>
      <c r="V59" s="12">
        <f>IFERROR(VLOOKUP(U59,'CRUCE OPORTUNIDADES'!$C$10:$D$109,2,FALSE),"")</f>
        <v/>
      </c>
      <c r="W59" s="12" t="n">
        <v>6.26</v>
      </c>
      <c r="X59" s="12">
        <f>IFERROR(VLOOKUP(W59,'CRUCE OPORTUNIDADES'!$C$10:$D$109,2,FALSE),"")</f>
        <v/>
      </c>
      <c r="Y59" s="12" t="n">
        <v>7.26</v>
      </c>
      <c r="Z59" s="12">
        <f>IFERROR(VLOOKUP(Y59,'CRUCE OPORTUNIDADES'!$C$10:$D$109,2,FALSE),"")</f>
        <v/>
      </c>
      <c r="AA59" s="12" t="n">
        <v>8.26</v>
      </c>
      <c r="AB59" s="12">
        <f>IFERROR(VLOOKUP(AA59,'CRUCE OPORTUNIDADES'!$C$10:$D$109,2,FALSE),"")</f>
        <v/>
      </c>
      <c r="AC59" s="12" t="n">
        <v>9.26</v>
      </c>
      <c r="AD59" s="12">
        <f>IFERROR(VLOOKUP(AC59,'CRUCE OPORTUNIDADES'!$C$10:$D$109,2,FALSE),"")</f>
        <v/>
      </c>
      <c r="AE59" s="12" t="n">
        <v>10.26</v>
      </c>
      <c r="AF59" s="12">
        <f>IFERROR(VLOOKUP(AE59,'CRUCE OPORTUNIDADES'!$C$10:$D$109,2,FALSE),"")</f>
        <v/>
      </c>
      <c r="AG59" s="12" t="n">
        <v>11.26</v>
      </c>
      <c r="AH59" s="12">
        <f>IFERROR(VLOOKUP(AG59,'CRUCE OPORTUNIDADES'!$C$10:$D$109,2,FALSE),"")</f>
        <v/>
      </c>
      <c r="AI59" s="12" t="n">
        <v>12.26</v>
      </c>
      <c r="AJ59" s="12">
        <f>IFERROR(VLOOKUP(AI59,'CRUCE OPORTUNIDADES'!$C$10:$D$109,2,FALSE),"")</f>
        <v/>
      </c>
      <c r="AK59" s="12" t="n">
        <v>13.26</v>
      </c>
      <c r="AL59" s="12">
        <f>IFERROR(VLOOKUP(AK59,'CRUCE OPORTUNIDADES'!$C$10:$D$109,2,FALSE),"")</f>
        <v/>
      </c>
      <c r="AM59" s="12" t="n">
        <v>14.26</v>
      </c>
      <c r="AN59" s="12">
        <f>IFERROR(VLOOKUP(AM59,'CRUCE OPORTUNIDADES'!$C$10:$D$109,2,FALSE),"")</f>
        <v/>
      </c>
      <c r="AO59" s="12" t="n">
        <v>15.26</v>
      </c>
      <c r="AP59" s="12">
        <f>IFERROR(VLOOKUP(AO59,'CRUCE OPORTUNIDADES'!$C$10:$D$109,2,FALSE),"")</f>
        <v/>
      </c>
      <c r="AQ59" s="12" t="n">
        <v>16.26</v>
      </c>
      <c r="AR59" s="12">
        <f>IFERROR(VLOOKUP(AQ59,'CRUCE OPORTUNIDADES'!$C$10:$D$109,2,FALSE),"")</f>
        <v/>
      </c>
      <c r="AS59" s="12" t="n">
        <v>17.26</v>
      </c>
      <c r="AT59" s="12">
        <f>IFERROR(VLOOKUP(AS59,'CRUCE OPORTUNIDADES'!$C$10:$D$109,2,FALSE),"")</f>
        <v/>
      </c>
      <c r="AU59" s="12" t="n">
        <v>18.26</v>
      </c>
      <c r="AV59" s="12">
        <f>IFERROR(VLOOKUP(AU59,'CRUCE OPORTUNIDADES'!$C$10:$D$109,2,FALSE),"")</f>
        <v/>
      </c>
      <c r="AW59" s="12" t="n">
        <v>19.26</v>
      </c>
      <c r="AX59" s="12">
        <f>IFERROR(VLOOKUP(AW59,'CRUCE OPORTUNIDADES'!$C$10:$D$109,2,FALSE),"")</f>
        <v/>
      </c>
      <c r="AY59" s="12" t="n">
        <v>20.26</v>
      </c>
      <c r="AZ59" s="12">
        <f>IFERROR(VLOOKUP(AY59,'CRUCE OPORTUNIDADES'!$C$10:$D$109,2,FALSE),"")</f>
        <v/>
      </c>
      <c r="BA59" s="12" t="n">
        <v>21.26</v>
      </c>
      <c r="BB59" s="12">
        <f>IFERROR(VLOOKUP(BA59,'CRUCE OPORTUNIDADES'!$C$10:$D$109,2,FALSE),"")</f>
        <v/>
      </c>
      <c r="BC59" s="12" t="n">
        <v>22.26</v>
      </c>
      <c r="BD59" s="12">
        <f>IFERROR(VLOOKUP(BC59,'CRUCE OPORTUNIDADES'!$C$10:$D$109,2,FALSE),"")</f>
        <v/>
      </c>
      <c r="BE59" s="12" t="n">
        <v>23.26</v>
      </c>
      <c r="BF59" s="12">
        <f>IFERROR(VLOOKUP(BE59,'CRUCE OPORTUNIDADES'!$C$10:$D$109,2,FALSE),"")</f>
        <v/>
      </c>
      <c r="BG59" s="12" t="n">
        <v>24.26</v>
      </c>
      <c r="BH59" s="12">
        <f>IFERROR(VLOOKUP(BG59,'CRUCE OPORTUNIDADES'!$C$10:$D$109,2,FALSE),"")</f>
        <v/>
      </c>
      <c r="BI59" s="12" t="n">
        <v>25.26</v>
      </c>
      <c r="BJ59" s="12">
        <f>IFERROR(VLOOKUP(BI59,'CRUCE OPORTUNIDADES'!$C$10:$D$109,2,FALSE),"")</f>
        <v/>
      </c>
    </row>
    <row r="60">
      <c r="N60" s="12">
        <f>IF(N61&lt;&gt;""," -O","")</f>
        <v/>
      </c>
      <c r="P60" s="12">
        <f>IF(P61&lt;&gt;""," -O","")</f>
        <v/>
      </c>
      <c r="R60" s="12">
        <f>IF(R61&lt;&gt;""," -O","")</f>
        <v/>
      </c>
      <c r="T60" s="12">
        <f>IF(T61&lt;&gt;""," -O","")</f>
        <v/>
      </c>
      <c r="V60" s="12">
        <f>IF(V61&lt;&gt;""," -O","")</f>
        <v/>
      </c>
      <c r="X60" s="12">
        <f>IF(X61&lt;&gt;""," -O","")</f>
        <v/>
      </c>
      <c r="Z60" s="12">
        <f>IF(Z61&lt;&gt;""," -O","")</f>
        <v/>
      </c>
      <c r="AB60" s="12">
        <f>IF(AB61&lt;&gt;""," -O","")</f>
        <v/>
      </c>
      <c r="AD60" s="12">
        <f>IF(AD61&lt;&gt;""," -O","")</f>
        <v/>
      </c>
      <c r="AF60" s="12">
        <f>IF(AF61&lt;&gt;""," -O","")</f>
        <v/>
      </c>
      <c r="AH60" s="12">
        <f>IF(AH61&lt;&gt;""," -O","")</f>
        <v/>
      </c>
      <c r="AJ60" s="12">
        <f>IF(AJ61&lt;&gt;""," -O","")</f>
        <v/>
      </c>
      <c r="AL60" s="12">
        <f>IF(AL61&lt;&gt;""," -O","")</f>
        <v/>
      </c>
      <c r="AN60" s="12">
        <f>IF(AN61&lt;&gt;""," -O","")</f>
        <v/>
      </c>
      <c r="AP60" s="12">
        <f>IF(AP61&lt;&gt;""," -O","")</f>
        <v/>
      </c>
      <c r="AR60" s="12">
        <f>IF(AR61&lt;&gt;""," -O","")</f>
        <v/>
      </c>
      <c r="AT60" s="12">
        <f>IF(AT61&lt;&gt;""," -O","")</f>
        <v/>
      </c>
      <c r="AV60" s="12">
        <f>IF(AV61&lt;&gt;""," -O","")</f>
        <v/>
      </c>
      <c r="AX60" s="12">
        <f>IF(AX61&lt;&gt;""," -O","")</f>
        <v/>
      </c>
      <c r="AZ60" s="12">
        <f>IF(AZ61&lt;&gt;""," -O","")</f>
        <v/>
      </c>
      <c r="BB60" s="12">
        <f>IF(BB61&lt;&gt;""," -O","")</f>
        <v/>
      </c>
      <c r="BD60" s="12">
        <f>IF(BD61&lt;&gt;""," -O","")</f>
        <v/>
      </c>
      <c r="BF60" s="12">
        <f>IF(BF61&lt;&gt;""," -O","")</f>
        <v/>
      </c>
      <c r="BH60" s="12">
        <f>IF(BH61&lt;&gt;""," -O","")</f>
        <v/>
      </c>
      <c r="BJ60" s="12">
        <f>IF(BJ61&lt;&gt;""," -O","")</f>
        <v/>
      </c>
    </row>
    <row r="61">
      <c r="M61" s="12" t="n">
        <v>1.27</v>
      </c>
      <c r="N61" s="12">
        <f>IFERROR(VLOOKUP(M61,'CRUCE OPORTUNIDADES'!$C$10:$D$109,2,FALSE),"")</f>
        <v/>
      </c>
      <c r="O61" s="12" t="n">
        <v>2.27000000000001</v>
      </c>
      <c r="P61" s="12">
        <f>IFERROR(VLOOKUP(O61,'CRUCE OPORTUNIDADES'!$C$10:$D$109,2,FALSE),"")</f>
        <v/>
      </c>
      <c r="Q61" s="12" t="n">
        <v>3.27000000000002</v>
      </c>
      <c r="R61" s="12">
        <f>IFERROR(VLOOKUP(Q61,'CRUCE OPORTUNIDADES'!$C$10:$D$109,2,FALSE),"")</f>
        <v/>
      </c>
      <c r="S61" s="12" t="n">
        <v>4.27000000000003</v>
      </c>
      <c r="T61" s="12">
        <f>IFERROR(VLOOKUP(S61,'CRUCE OPORTUNIDADES'!$C$10:$D$109,2,FALSE),"")</f>
        <v/>
      </c>
      <c r="U61" s="12" t="n">
        <v>5.27000000000004</v>
      </c>
      <c r="V61" s="12">
        <f>IFERROR(VLOOKUP(U61,'CRUCE OPORTUNIDADES'!$C$10:$D$109,2,FALSE),"")</f>
        <v/>
      </c>
      <c r="W61" s="12" t="n">
        <v>6.27000000000005</v>
      </c>
      <c r="X61" s="12">
        <f>IFERROR(VLOOKUP(W61,'CRUCE OPORTUNIDADES'!$C$10:$D$109,2,FALSE),"")</f>
        <v/>
      </c>
      <c r="Y61" s="12" t="n">
        <v>7.27000000000006</v>
      </c>
      <c r="Z61" s="12">
        <f>IFERROR(VLOOKUP(Y61,'CRUCE OPORTUNIDADES'!$C$10:$D$109,2,FALSE),"")</f>
        <v/>
      </c>
      <c r="AA61" s="12" t="n">
        <v>8.270000000000071</v>
      </c>
      <c r="AB61" s="12">
        <f>IFERROR(VLOOKUP(AA61,'CRUCE OPORTUNIDADES'!$C$10:$D$109,2,FALSE),"")</f>
        <v/>
      </c>
      <c r="AC61" s="12" t="n">
        <v>9.27000000000008</v>
      </c>
      <c r="AD61" s="12">
        <f>IFERROR(VLOOKUP(AC61,'CRUCE OPORTUNIDADES'!$C$10:$D$109,2,FALSE),"")</f>
        <v/>
      </c>
      <c r="AE61" s="12" t="n">
        <v>10.2700000000001</v>
      </c>
      <c r="AF61" s="12">
        <f>IFERROR(VLOOKUP(AE61,'CRUCE OPORTUNIDADES'!$C$10:$D$109,2,FALSE),"")</f>
        <v/>
      </c>
      <c r="AG61" s="12" t="n">
        <v>11.2700000000001</v>
      </c>
      <c r="AH61" s="12">
        <f>IFERROR(VLOOKUP(AG61,'CRUCE OPORTUNIDADES'!$C$10:$D$109,2,FALSE),"")</f>
        <v/>
      </c>
      <c r="AI61" s="12" t="n">
        <v>12.2700000000001</v>
      </c>
      <c r="AJ61" s="12">
        <f>IFERROR(VLOOKUP(AI61,'CRUCE OPORTUNIDADES'!$C$10:$D$109,2,FALSE),"")</f>
        <v/>
      </c>
      <c r="AK61" s="12" t="n">
        <v>13.2700000000001</v>
      </c>
      <c r="AL61" s="12">
        <f>IFERROR(VLOOKUP(AK61,'CRUCE OPORTUNIDADES'!$C$10:$D$109,2,FALSE),"")</f>
        <v/>
      </c>
      <c r="AM61" s="12" t="n">
        <v>14.2700000000001</v>
      </c>
      <c r="AN61" s="12">
        <f>IFERROR(VLOOKUP(AM61,'CRUCE OPORTUNIDADES'!$C$10:$D$109,2,FALSE),"")</f>
        <v/>
      </c>
      <c r="AO61" s="12" t="n">
        <v>15.2700000000001</v>
      </c>
      <c r="AP61" s="12">
        <f>IFERROR(VLOOKUP(AO61,'CRUCE OPORTUNIDADES'!$C$10:$D$109,2,FALSE),"")</f>
        <v/>
      </c>
      <c r="AQ61" s="12" t="n">
        <v>16.2700000000001</v>
      </c>
      <c r="AR61" s="12">
        <f>IFERROR(VLOOKUP(AQ61,'CRUCE OPORTUNIDADES'!$C$10:$D$109,2,FALSE),"")</f>
        <v/>
      </c>
      <c r="AS61" s="12" t="n">
        <v>17.2700000000002</v>
      </c>
      <c r="AT61" s="12">
        <f>IFERROR(VLOOKUP(AS61,'CRUCE OPORTUNIDADES'!$C$10:$D$109,2,FALSE),"")</f>
        <v/>
      </c>
      <c r="AU61" s="12" t="n">
        <v>18.2700000000002</v>
      </c>
      <c r="AV61" s="12">
        <f>IFERROR(VLOOKUP(AU61,'CRUCE OPORTUNIDADES'!$C$10:$D$109,2,FALSE),"")</f>
        <v/>
      </c>
      <c r="AW61" s="12" t="n">
        <v>19.2700000000002</v>
      </c>
      <c r="AX61" s="12">
        <f>IFERROR(VLOOKUP(AW61,'CRUCE OPORTUNIDADES'!$C$10:$D$109,2,FALSE),"")</f>
        <v/>
      </c>
      <c r="AY61" s="12" t="n">
        <v>20.2700000000002</v>
      </c>
      <c r="AZ61" s="12">
        <f>IFERROR(VLOOKUP(AY61,'CRUCE OPORTUNIDADES'!$C$10:$D$109,2,FALSE),"")</f>
        <v/>
      </c>
      <c r="BA61" s="12" t="n">
        <v>21.2700000000002</v>
      </c>
      <c r="BB61" s="12">
        <f>IFERROR(VLOOKUP(BA61,'CRUCE OPORTUNIDADES'!$C$10:$D$109,2,FALSE),"")</f>
        <v/>
      </c>
      <c r="BC61" s="12" t="n">
        <v>22.2700000000002</v>
      </c>
      <c r="BD61" s="12">
        <f>IFERROR(VLOOKUP(BC61,'CRUCE OPORTUNIDADES'!$C$10:$D$109,2,FALSE),"")</f>
        <v/>
      </c>
      <c r="BE61" s="12" t="n">
        <v>23.2700000000002</v>
      </c>
      <c r="BF61" s="12">
        <f>IFERROR(VLOOKUP(BE61,'CRUCE OPORTUNIDADES'!$C$10:$D$109,2,FALSE),"")</f>
        <v/>
      </c>
      <c r="BG61" s="12" t="n">
        <v>24.2700000000002</v>
      </c>
      <c r="BH61" s="12">
        <f>IFERROR(VLOOKUP(BG61,'CRUCE OPORTUNIDADES'!$C$10:$D$109,2,FALSE),"")</f>
        <v/>
      </c>
      <c r="BI61" s="12" t="n">
        <v>25.2700000000002</v>
      </c>
      <c r="BJ61" s="12">
        <f>IFERROR(VLOOKUP(BI61,'CRUCE OPORTUNIDADES'!$C$10:$D$109,2,FALSE),"")</f>
        <v/>
      </c>
    </row>
    <row r="62">
      <c r="N62" s="12">
        <f>IF(N63&lt;&gt;""," -O","")</f>
        <v/>
      </c>
      <c r="P62" s="12">
        <f>IF(P63&lt;&gt;""," -O","")</f>
        <v/>
      </c>
      <c r="R62" s="12">
        <f>IF(R63&lt;&gt;""," -O","")</f>
        <v/>
      </c>
      <c r="T62" s="12">
        <f>IF(T63&lt;&gt;""," -O","")</f>
        <v/>
      </c>
      <c r="V62" s="12">
        <f>IF(V63&lt;&gt;""," -O","")</f>
        <v/>
      </c>
      <c r="X62" s="12">
        <f>IF(X63&lt;&gt;""," -O","")</f>
        <v/>
      </c>
      <c r="Z62" s="12">
        <f>IF(Z63&lt;&gt;""," -O","")</f>
        <v/>
      </c>
      <c r="AB62" s="12">
        <f>IF(AB63&lt;&gt;""," -O","")</f>
        <v/>
      </c>
      <c r="AD62" s="12">
        <f>IF(AD63&lt;&gt;""," -O","")</f>
        <v/>
      </c>
      <c r="AF62" s="12">
        <f>IF(AF63&lt;&gt;""," -O","")</f>
        <v/>
      </c>
      <c r="AH62" s="12">
        <f>IF(AH63&lt;&gt;""," -O","")</f>
        <v/>
      </c>
      <c r="AJ62" s="12">
        <f>IF(AJ63&lt;&gt;""," -O","")</f>
        <v/>
      </c>
      <c r="AL62" s="12">
        <f>IF(AL63&lt;&gt;""," -O","")</f>
        <v/>
      </c>
      <c r="AN62" s="12">
        <f>IF(AN63&lt;&gt;""," -O","")</f>
        <v/>
      </c>
      <c r="AP62" s="12">
        <f>IF(AP63&lt;&gt;""," -O","")</f>
        <v/>
      </c>
      <c r="AR62" s="12">
        <f>IF(AR63&lt;&gt;""," -O","")</f>
        <v/>
      </c>
      <c r="AT62" s="12">
        <f>IF(AT63&lt;&gt;""," -O","")</f>
        <v/>
      </c>
      <c r="AV62" s="12">
        <f>IF(AV63&lt;&gt;""," -O","")</f>
        <v/>
      </c>
      <c r="AX62" s="12">
        <f>IF(AX63&lt;&gt;""," -O","")</f>
        <v/>
      </c>
      <c r="AZ62" s="12">
        <f>IF(AZ63&lt;&gt;""," -O","")</f>
        <v/>
      </c>
      <c r="BB62" s="12">
        <f>IF(BB63&lt;&gt;""," -O","")</f>
        <v/>
      </c>
      <c r="BD62" s="12">
        <f>IF(BD63&lt;&gt;""," -O","")</f>
        <v/>
      </c>
      <c r="BF62" s="12">
        <f>IF(BF63&lt;&gt;""," -O","")</f>
        <v/>
      </c>
      <c r="BH62" s="12">
        <f>IF(BH63&lt;&gt;""," -O","")</f>
        <v/>
      </c>
      <c r="BJ62" s="12">
        <f>IF(BJ63&lt;&gt;""," -O","")</f>
        <v/>
      </c>
    </row>
    <row r="63">
      <c r="M63" s="12" t="n">
        <v>1.28</v>
      </c>
      <c r="N63" s="12">
        <f>IFERROR(VLOOKUP(M63,'CRUCE OPORTUNIDADES'!$C$10:$D$109,2,FALSE),"")</f>
        <v/>
      </c>
      <c r="O63" s="12" t="n">
        <v>2.28000000000001</v>
      </c>
      <c r="P63" s="12">
        <f>IFERROR(VLOOKUP(O63,'CRUCE OPORTUNIDADES'!$C$10:$D$109,2,FALSE),"")</f>
        <v/>
      </c>
      <c r="Q63" s="12" t="n">
        <v>3.28000000000002</v>
      </c>
      <c r="R63" s="12">
        <f>IFERROR(VLOOKUP(Q63,'CRUCE OPORTUNIDADES'!$C$10:$D$109,2,FALSE),"")</f>
        <v/>
      </c>
      <c r="S63" s="12" t="n">
        <v>4.28000000000003</v>
      </c>
      <c r="T63" s="12">
        <f>IFERROR(VLOOKUP(S63,'CRUCE OPORTUNIDADES'!$C$10:$D$109,2,FALSE),"")</f>
        <v/>
      </c>
      <c r="U63" s="12" t="n">
        <v>5.28000000000004</v>
      </c>
      <c r="V63" s="12">
        <f>IFERROR(VLOOKUP(U63,'CRUCE OPORTUNIDADES'!$C$10:$D$109,2,FALSE),"")</f>
        <v/>
      </c>
      <c r="W63" s="12" t="n">
        <v>6.28000000000005</v>
      </c>
      <c r="X63" s="12">
        <f>IFERROR(VLOOKUP(W63,'CRUCE OPORTUNIDADES'!$C$10:$D$109,2,FALSE),"")</f>
        <v/>
      </c>
      <c r="Y63" s="12" t="n">
        <v>7.28000000000006</v>
      </c>
      <c r="Z63" s="12">
        <f>IFERROR(VLOOKUP(Y63,'CRUCE OPORTUNIDADES'!$C$10:$D$109,2,FALSE),"")</f>
        <v/>
      </c>
      <c r="AA63" s="12" t="n">
        <v>8.28000000000007</v>
      </c>
      <c r="AB63" s="12">
        <f>IFERROR(VLOOKUP(AA63,'CRUCE OPORTUNIDADES'!$C$10:$D$109,2,FALSE),"")</f>
        <v/>
      </c>
      <c r="AC63" s="12" t="n">
        <v>9.280000000000079</v>
      </c>
      <c r="AD63" s="12">
        <f>IFERROR(VLOOKUP(AC63,'CRUCE OPORTUNIDADES'!$C$10:$D$109,2,FALSE),"")</f>
        <v/>
      </c>
      <c r="AE63" s="12" t="n">
        <v>10.2800000000001</v>
      </c>
      <c r="AF63" s="12">
        <f>IFERROR(VLOOKUP(AE63,'CRUCE OPORTUNIDADES'!$C$10:$D$109,2,FALSE),"")</f>
        <v/>
      </c>
      <c r="AG63" s="12" t="n">
        <v>11.2800000000001</v>
      </c>
      <c r="AH63" s="12">
        <f>IFERROR(VLOOKUP(AG63,'CRUCE OPORTUNIDADES'!$C$10:$D$109,2,FALSE),"")</f>
        <v/>
      </c>
      <c r="AI63" s="12" t="n">
        <v>12.2800000000001</v>
      </c>
      <c r="AJ63" s="12">
        <f>IFERROR(VLOOKUP(AI63,'CRUCE OPORTUNIDADES'!$C$10:$D$109,2,FALSE),"")</f>
        <v/>
      </c>
      <c r="AK63" s="12" t="n">
        <v>13.2800000000001</v>
      </c>
      <c r="AL63" s="12">
        <f>IFERROR(VLOOKUP(AK63,'CRUCE OPORTUNIDADES'!$C$10:$D$109,2,FALSE),"")</f>
        <v/>
      </c>
      <c r="AM63" s="12" t="n">
        <v>14.2800000000001</v>
      </c>
      <c r="AN63" s="12">
        <f>IFERROR(VLOOKUP(AM63,'CRUCE OPORTUNIDADES'!$C$10:$D$109,2,FALSE),"")</f>
        <v/>
      </c>
      <c r="AO63" s="12" t="n">
        <v>15.2800000000001</v>
      </c>
      <c r="AP63" s="12">
        <f>IFERROR(VLOOKUP(AO63,'CRUCE OPORTUNIDADES'!$C$10:$D$109,2,FALSE),"")</f>
        <v/>
      </c>
      <c r="AQ63" s="12" t="n">
        <v>16.2800000000001</v>
      </c>
      <c r="AR63" s="12">
        <f>IFERROR(VLOOKUP(AQ63,'CRUCE OPORTUNIDADES'!$C$10:$D$109,2,FALSE),"")</f>
        <v/>
      </c>
      <c r="AS63" s="12" t="n">
        <v>17.2800000000002</v>
      </c>
      <c r="AT63" s="12">
        <f>IFERROR(VLOOKUP(AS63,'CRUCE OPORTUNIDADES'!$C$10:$D$109,2,FALSE),"")</f>
        <v/>
      </c>
      <c r="AU63" s="12" t="n">
        <v>18.2800000000002</v>
      </c>
      <c r="AV63" s="12">
        <f>IFERROR(VLOOKUP(AU63,'CRUCE OPORTUNIDADES'!$C$10:$D$109,2,FALSE),"")</f>
        <v/>
      </c>
      <c r="AW63" s="12" t="n">
        <v>19.2800000000002</v>
      </c>
      <c r="AX63" s="12">
        <f>IFERROR(VLOOKUP(AW63,'CRUCE OPORTUNIDADES'!$C$10:$D$109,2,FALSE),"")</f>
        <v/>
      </c>
      <c r="AY63" s="12" t="n">
        <v>20.2800000000002</v>
      </c>
      <c r="AZ63" s="12">
        <f>IFERROR(VLOOKUP(AY63,'CRUCE OPORTUNIDADES'!$C$10:$D$109,2,FALSE),"")</f>
        <v/>
      </c>
      <c r="BA63" s="12" t="n">
        <v>21.2800000000002</v>
      </c>
      <c r="BB63" s="12">
        <f>IFERROR(VLOOKUP(BA63,'CRUCE OPORTUNIDADES'!$C$10:$D$109,2,FALSE),"")</f>
        <v/>
      </c>
      <c r="BC63" s="12" t="n">
        <v>22.2800000000002</v>
      </c>
      <c r="BD63" s="12">
        <f>IFERROR(VLOOKUP(BC63,'CRUCE OPORTUNIDADES'!$C$10:$D$109,2,FALSE),"")</f>
        <v/>
      </c>
      <c r="BE63" s="12" t="n">
        <v>23.2800000000002</v>
      </c>
      <c r="BF63" s="12">
        <f>IFERROR(VLOOKUP(BE63,'CRUCE OPORTUNIDADES'!$C$10:$D$109,2,FALSE),"")</f>
        <v/>
      </c>
      <c r="BG63" s="12" t="n">
        <v>24.2800000000002</v>
      </c>
      <c r="BH63" s="12">
        <f>IFERROR(VLOOKUP(BG63,'CRUCE OPORTUNIDADES'!$C$10:$D$109,2,FALSE),"")</f>
        <v/>
      </c>
      <c r="BI63" s="12" t="n">
        <v>25.2800000000002</v>
      </c>
      <c r="BJ63" s="12">
        <f>IFERROR(VLOOKUP(BI63,'CRUCE OPORTUNIDADES'!$C$10:$D$109,2,FALSE),"")</f>
        <v/>
      </c>
    </row>
    <row r="64">
      <c r="N64" s="12">
        <f>IF(N65&lt;&gt;""," -O","")</f>
        <v/>
      </c>
      <c r="P64" s="12">
        <f>IF(P65&lt;&gt;""," -O","")</f>
        <v/>
      </c>
      <c r="R64" s="12">
        <f>IF(R65&lt;&gt;""," -O","")</f>
        <v/>
      </c>
      <c r="T64" s="12">
        <f>IF(T65&lt;&gt;""," -O","")</f>
        <v/>
      </c>
      <c r="V64" s="12">
        <f>IF(V65&lt;&gt;""," -O","")</f>
        <v/>
      </c>
      <c r="X64" s="12">
        <f>IF(X65&lt;&gt;""," -O","")</f>
        <v/>
      </c>
      <c r="Z64" s="12">
        <f>IF(Z65&lt;&gt;""," -O","")</f>
        <v/>
      </c>
      <c r="AB64" s="12">
        <f>IF(AB65&lt;&gt;""," -O","")</f>
        <v/>
      </c>
      <c r="AD64" s="12">
        <f>IF(AD65&lt;&gt;""," -O","")</f>
        <v/>
      </c>
      <c r="AF64" s="12">
        <f>IF(AF65&lt;&gt;""," -O","")</f>
        <v/>
      </c>
      <c r="AH64" s="12">
        <f>IF(AH65&lt;&gt;""," -O","")</f>
        <v/>
      </c>
      <c r="AJ64" s="12">
        <f>IF(AJ65&lt;&gt;""," -O","")</f>
        <v/>
      </c>
      <c r="AL64" s="12">
        <f>IF(AL65&lt;&gt;""," -O","")</f>
        <v/>
      </c>
      <c r="AN64" s="12">
        <f>IF(AN65&lt;&gt;""," -O","")</f>
        <v/>
      </c>
      <c r="AP64" s="12">
        <f>IF(AP65&lt;&gt;""," -O","")</f>
        <v/>
      </c>
      <c r="AR64" s="12">
        <f>IF(AR65&lt;&gt;""," -O","")</f>
        <v/>
      </c>
      <c r="AT64" s="12">
        <f>IF(AT65&lt;&gt;""," -O","")</f>
        <v/>
      </c>
      <c r="AV64" s="12">
        <f>IF(AV65&lt;&gt;""," -O","")</f>
        <v/>
      </c>
      <c r="AX64" s="12">
        <f>IF(AX65&lt;&gt;""," -O","")</f>
        <v/>
      </c>
      <c r="AZ64" s="12">
        <f>IF(AZ65&lt;&gt;""," -O","")</f>
        <v/>
      </c>
      <c r="BB64" s="12">
        <f>IF(BB65&lt;&gt;""," -O","")</f>
        <v/>
      </c>
      <c r="BD64" s="12">
        <f>IF(BD65&lt;&gt;""," -O","")</f>
        <v/>
      </c>
      <c r="BF64" s="12">
        <f>IF(BF65&lt;&gt;""," -O","")</f>
        <v/>
      </c>
      <c r="BH64" s="12">
        <f>IF(BH65&lt;&gt;""," -O","")</f>
        <v/>
      </c>
      <c r="BJ64" s="12">
        <f>IF(BJ65&lt;&gt;""," -O","")</f>
        <v/>
      </c>
    </row>
    <row r="65">
      <c r="M65" s="12" t="n">
        <v>1.29</v>
      </c>
      <c r="N65" s="12">
        <f>IFERROR(VLOOKUP(M65,'CRUCE OPORTUNIDADES'!$C$10:$D$109,2,FALSE),"")</f>
        <v/>
      </c>
      <c r="O65" s="12" t="n">
        <v>2.29000000000001</v>
      </c>
      <c r="P65" s="12">
        <f>IFERROR(VLOOKUP(O65,'CRUCE OPORTUNIDADES'!$C$10:$D$109,2,FALSE),"")</f>
        <v/>
      </c>
      <c r="Q65" s="12" t="n">
        <v>3.29000000000002</v>
      </c>
      <c r="R65" s="12">
        <f>IFERROR(VLOOKUP(Q65,'CRUCE OPORTUNIDADES'!$C$10:$D$109,2,FALSE),"")</f>
        <v/>
      </c>
      <c r="S65" s="12" t="n">
        <v>4.29000000000003</v>
      </c>
      <c r="T65" s="12">
        <f>IFERROR(VLOOKUP(S65,'CRUCE OPORTUNIDADES'!$C$10:$D$109,2,FALSE),"")</f>
        <v/>
      </c>
      <c r="U65" s="12" t="n">
        <v>5.29000000000004</v>
      </c>
      <c r="V65" s="12">
        <f>IFERROR(VLOOKUP(U65,'CRUCE OPORTUNIDADES'!$C$10:$D$109,2,FALSE),"")</f>
        <v/>
      </c>
      <c r="W65" s="12" t="n">
        <v>6.29000000000005</v>
      </c>
      <c r="X65" s="12">
        <f>IFERROR(VLOOKUP(W65,'CRUCE OPORTUNIDADES'!$C$10:$D$109,2,FALSE),"")</f>
        <v/>
      </c>
      <c r="Y65" s="12" t="n">
        <v>7.29000000000006</v>
      </c>
      <c r="Z65" s="12">
        <f>IFERROR(VLOOKUP(Y65,'CRUCE OPORTUNIDADES'!$C$10:$D$109,2,FALSE),"")</f>
        <v/>
      </c>
      <c r="AA65" s="12" t="n">
        <v>8.29000000000007</v>
      </c>
      <c r="AB65" s="12">
        <f>IFERROR(VLOOKUP(AA65,'CRUCE OPORTUNIDADES'!$C$10:$D$109,2,FALSE),"")</f>
        <v/>
      </c>
      <c r="AC65" s="12" t="n">
        <v>9.290000000000081</v>
      </c>
      <c r="AD65" s="12">
        <f>IFERROR(VLOOKUP(AC65,'CRUCE OPORTUNIDADES'!$C$10:$D$109,2,FALSE),"")</f>
        <v/>
      </c>
      <c r="AE65" s="12" t="n">
        <v>10.2900000000001</v>
      </c>
      <c r="AF65" s="12">
        <f>IFERROR(VLOOKUP(AE65,'CRUCE OPORTUNIDADES'!$C$10:$D$109,2,FALSE),"")</f>
        <v/>
      </c>
      <c r="AG65" s="12" t="n">
        <v>11.2900000000001</v>
      </c>
      <c r="AH65" s="12">
        <f>IFERROR(VLOOKUP(AG65,'CRUCE OPORTUNIDADES'!$C$10:$D$109,2,FALSE),"")</f>
        <v/>
      </c>
      <c r="AI65" s="12" t="n">
        <v>12.2900000000001</v>
      </c>
      <c r="AJ65" s="12">
        <f>IFERROR(VLOOKUP(AI65,'CRUCE OPORTUNIDADES'!$C$10:$D$109,2,FALSE),"")</f>
        <v/>
      </c>
      <c r="AK65" s="12" t="n">
        <v>13.2900000000001</v>
      </c>
      <c r="AL65" s="12">
        <f>IFERROR(VLOOKUP(AK65,'CRUCE OPORTUNIDADES'!$C$10:$D$109,2,FALSE),"")</f>
        <v/>
      </c>
      <c r="AM65" s="12" t="n">
        <v>14.2900000000001</v>
      </c>
      <c r="AN65" s="12">
        <f>IFERROR(VLOOKUP(AM65,'CRUCE OPORTUNIDADES'!$C$10:$D$109,2,FALSE),"")</f>
        <v/>
      </c>
      <c r="AO65" s="12" t="n">
        <v>15.2900000000001</v>
      </c>
      <c r="AP65" s="12">
        <f>IFERROR(VLOOKUP(AO65,'CRUCE OPORTUNIDADES'!$C$10:$D$109,2,FALSE),"")</f>
        <v/>
      </c>
      <c r="AQ65" s="12" t="n">
        <v>16.2900000000001</v>
      </c>
      <c r="AR65" s="12">
        <f>IFERROR(VLOOKUP(AQ65,'CRUCE OPORTUNIDADES'!$C$10:$D$109,2,FALSE),"")</f>
        <v/>
      </c>
      <c r="AS65" s="12" t="n">
        <v>17.2900000000002</v>
      </c>
      <c r="AT65" s="12">
        <f>IFERROR(VLOOKUP(AS65,'CRUCE OPORTUNIDADES'!$C$10:$D$109,2,FALSE),"")</f>
        <v/>
      </c>
      <c r="AU65" s="12" t="n">
        <v>18.2900000000002</v>
      </c>
      <c r="AV65" s="12">
        <f>IFERROR(VLOOKUP(AU65,'CRUCE OPORTUNIDADES'!$C$10:$D$109,2,FALSE),"")</f>
        <v/>
      </c>
      <c r="AW65" s="12" t="n">
        <v>19.2900000000002</v>
      </c>
      <c r="AX65" s="12">
        <f>IFERROR(VLOOKUP(AW65,'CRUCE OPORTUNIDADES'!$C$10:$D$109,2,FALSE),"")</f>
        <v/>
      </c>
      <c r="AY65" s="12" t="n">
        <v>20.2900000000002</v>
      </c>
      <c r="AZ65" s="12">
        <f>IFERROR(VLOOKUP(AY65,'CRUCE OPORTUNIDADES'!$C$10:$D$109,2,FALSE),"")</f>
        <v/>
      </c>
      <c r="BA65" s="12" t="n">
        <v>21.2900000000002</v>
      </c>
      <c r="BB65" s="12">
        <f>IFERROR(VLOOKUP(BA65,'CRUCE OPORTUNIDADES'!$C$10:$D$109,2,FALSE),"")</f>
        <v/>
      </c>
      <c r="BC65" s="12" t="n">
        <v>22.2900000000002</v>
      </c>
      <c r="BD65" s="12">
        <f>IFERROR(VLOOKUP(BC65,'CRUCE OPORTUNIDADES'!$C$10:$D$109,2,FALSE),"")</f>
        <v/>
      </c>
      <c r="BE65" s="12" t="n">
        <v>23.2900000000002</v>
      </c>
      <c r="BF65" s="12">
        <f>IFERROR(VLOOKUP(BE65,'CRUCE OPORTUNIDADES'!$C$10:$D$109,2,FALSE),"")</f>
        <v/>
      </c>
      <c r="BG65" s="12" t="n">
        <v>24.2900000000002</v>
      </c>
      <c r="BH65" s="12">
        <f>IFERROR(VLOOKUP(BG65,'CRUCE OPORTUNIDADES'!$C$10:$D$109,2,FALSE),"")</f>
        <v/>
      </c>
      <c r="BI65" s="12" t="n">
        <v>25.2900000000002</v>
      </c>
      <c r="BJ65" s="12">
        <f>IFERROR(VLOOKUP(BI65,'CRUCE OPORTUNIDADES'!$C$10:$D$109,2,FALSE),"")</f>
        <v/>
      </c>
    </row>
    <row r="66">
      <c r="N66" s="12">
        <f>IF(N67&lt;&gt;""," -O","")</f>
        <v/>
      </c>
      <c r="P66" s="12">
        <f>IF(P67&lt;&gt;""," -O","")</f>
        <v/>
      </c>
      <c r="R66" s="12">
        <f>IF(R67&lt;&gt;""," -O","")</f>
        <v/>
      </c>
      <c r="T66" s="12">
        <f>IF(T67&lt;&gt;""," -O","")</f>
        <v/>
      </c>
      <c r="V66" s="12">
        <f>IF(V67&lt;&gt;""," -O","")</f>
        <v/>
      </c>
      <c r="X66" s="12">
        <f>IF(X67&lt;&gt;""," -O","")</f>
        <v/>
      </c>
      <c r="Z66" s="12">
        <f>IF(Z67&lt;&gt;""," -O","")</f>
        <v/>
      </c>
      <c r="AB66" s="12">
        <f>IF(AB67&lt;&gt;""," -O","")</f>
        <v/>
      </c>
      <c r="AD66" s="12">
        <f>IF(AD67&lt;&gt;""," -O","")</f>
        <v/>
      </c>
      <c r="AF66" s="12">
        <f>IF(AF67&lt;&gt;""," -O","")</f>
        <v/>
      </c>
      <c r="AH66" s="12">
        <f>IF(AH67&lt;&gt;""," -O","")</f>
        <v/>
      </c>
      <c r="AJ66" s="12">
        <f>IF(AJ67&lt;&gt;""," -O","")</f>
        <v/>
      </c>
      <c r="AL66" s="12">
        <f>IF(AL67&lt;&gt;""," -O","")</f>
        <v/>
      </c>
      <c r="AN66" s="12">
        <f>IF(AN67&lt;&gt;""," -O","")</f>
        <v/>
      </c>
      <c r="AP66" s="12">
        <f>IF(AP67&lt;&gt;""," -O","")</f>
        <v/>
      </c>
      <c r="AR66" s="12">
        <f>IF(AR67&lt;&gt;""," -O","")</f>
        <v/>
      </c>
      <c r="AT66" s="12">
        <f>IF(AT67&lt;&gt;""," -O","")</f>
        <v/>
      </c>
      <c r="AV66" s="12">
        <f>IF(AV67&lt;&gt;""," -O","")</f>
        <v/>
      </c>
      <c r="AX66" s="12">
        <f>IF(AX67&lt;&gt;""," -O","")</f>
        <v/>
      </c>
      <c r="AZ66" s="12">
        <f>IF(AZ67&lt;&gt;""," -O","")</f>
        <v/>
      </c>
      <c r="BB66" s="12">
        <f>IF(BB67&lt;&gt;""," -O","")</f>
        <v/>
      </c>
      <c r="BD66" s="12">
        <f>IF(BD67&lt;&gt;""," -O","")</f>
        <v/>
      </c>
      <c r="BF66" s="12">
        <f>IF(BF67&lt;&gt;""," -O","")</f>
        <v/>
      </c>
      <c r="BH66" s="12">
        <f>IF(BH67&lt;&gt;""," -O","")</f>
        <v/>
      </c>
      <c r="BJ66" s="12">
        <f>IF(BJ67&lt;&gt;""," -O","")</f>
        <v/>
      </c>
    </row>
    <row r="67">
      <c r="M67" s="12" t="n">
        <v>1.3</v>
      </c>
      <c r="N67" s="12">
        <f>IFERROR(VLOOKUP(M67,'CRUCE OPORTUNIDADES'!$C$10:$D$109,2,FALSE),"")</f>
        <v/>
      </c>
      <c r="O67" s="12" t="n">
        <v>2.30000000000001</v>
      </c>
      <c r="P67" s="12">
        <f>IFERROR(VLOOKUP(O67,'CRUCE OPORTUNIDADES'!$C$10:$D$109,2,FALSE),"")</f>
        <v/>
      </c>
      <c r="Q67" s="12" t="n">
        <v>3.30000000000002</v>
      </c>
      <c r="R67" s="12">
        <f>IFERROR(VLOOKUP(Q67,'CRUCE OPORTUNIDADES'!$C$10:$D$109,2,FALSE),"")</f>
        <v/>
      </c>
      <c r="S67" s="12" t="n">
        <v>4.30000000000003</v>
      </c>
      <c r="T67" s="12">
        <f>IFERROR(VLOOKUP(S67,'CRUCE OPORTUNIDADES'!$C$10:$D$109,2,FALSE),"")</f>
        <v/>
      </c>
      <c r="U67" s="12" t="n">
        <v>5.30000000000004</v>
      </c>
      <c r="V67" s="12">
        <f>IFERROR(VLOOKUP(U67,'CRUCE OPORTUNIDADES'!$C$10:$D$109,2,FALSE),"")</f>
        <v/>
      </c>
      <c r="W67" s="12" t="n">
        <v>6.30000000000005</v>
      </c>
      <c r="X67" s="12">
        <f>IFERROR(VLOOKUP(W67,'CRUCE OPORTUNIDADES'!$C$10:$D$109,2,FALSE),"")</f>
        <v/>
      </c>
      <c r="Y67" s="12" t="n">
        <v>7.30000000000006</v>
      </c>
      <c r="Z67" s="12">
        <f>IFERROR(VLOOKUP(Y67,'CRUCE OPORTUNIDADES'!$C$10:$D$109,2,FALSE),"")</f>
        <v/>
      </c>
      <c r="AA67" s="12" t="n">
        <v>8.30000000000007</v>
      </c>
      <c r="AB67" s="12">
        <f>IFERROR(VLOOKUP(AA67,'CRUCE OPORTUNIDADES'!$C$10:$D$109,2,FALSE),"")</f>
        <v/>
      </c>
      <c r="AC67" s="12" t="n">
        <v>9.300000000000081</v>
      </c>
      <c r="AD67" s="12">
        <f>IFERROR(VLOOKUP(AC67,'CRUCE OPORTUNIDADES'!$C$10:$D$109,2,FALSE),"")</f>
        <v/>
      </c>
      <c r="AE67" s="12" t="n">
        <v>10.3000000000001</v>
      </c>
      <c r="AF67" s="12">
        <f>IFERROR(VLOOKUP(AE67,'CRUCE OPORTUNIDADES'!$C$10:$D$109,2,FALSE),"")</f>
        <v/>
      </c>
      <c r="AG67" s="12" t="n">
        <v>11.3000000000001</v>
      </c>
      <c r="AH67" s="12">
        <f>IFERROR(VLOOKUP(AG67,'CRUCE OPORTUNIDADES'!$C$10:$D$109,2,FALSE),"")</f>
        <v/>
      </c>
      <c r="AI67" s="12" t="n">
        <v>12.3000000000001</v>
      </c>
      <c r="AJ67" s="12">
        <f>IFERROR(VLOOKUP(AI67,'CRUCE OPORTUNIDADES'!$C$10:$D$109,2,FALSE),"")</f>
        <v/>
      </c>
      <c r="AK67" s="12" t="n">
        <v>13.3000000000001</v>
      </c>
      <c r="AL67" s="12">
        <f>IFERROR(VLOOKUP(AK67,'CRUCE OPORTUNIDADES'!$C$10:$D$109,2,FALSE),"")</f>
        <v/>
      </c>
      <c r="AM67" s="12" t="n">
        <v>14.3000000000001</v>
      </c>
      <c r="AN67" s="12">
        <f>IFERROR(VLOOKUP(AM67,'CRUCE OPORTUNIDADES'!$C$10:$D$109,2,FALSE),"")</f>
        <v/>
      </c>
      <c r="AO67" s="12" t="n">
        <v>15.3000000000001</v>
      </c>
      <c r="AP67" s="12">
        <f>IFERROR(VLOOKUP(AO67,'CRUCE OPORTUNIDADES'!$C$10:$D$109,2,FALSE),"")</f>
        <v/>
      </c>
      <c r="AQ67" s="12" t="n">
        <v>16.3000000000001</v>
      </c>
      <c r="AR67" s="12">
        <f>IFERROR(VLOOKUP(AQ67,'CRUCE OPORTUNIDADES'!$C$10:$D$109,2,FALSE),"")</f>
        <v/>
      </c>
      <c r="AS67" s="12" t="n">
        <v>17.3000000000002</v>
      </c>
      <c r="AT67" s="12">
        <f>IFERROR(VLOOKUP(AS67,'CRUCE OPORTUNIDADES'!$C$10:$D$109,2,FALSE),"")</f>
        <v/>
      </c>
      <c r="AU67" s="12" t="n">
        <v>18.3000000000002</v>
      </c>
      <c r="AV67" s="12">
        <f>IFERROR(VLOOKUP(AU67,'CRUCE OPORTUNIDADES'!$C$10:$D$109,2,FALSE),"")</f>
        <v/>
      </c>
      <c r="AW67" s="12" t="n">
        <v>19.3000000000002</v>
      </c>
      <c r="AX67" s="12">
        <f>IFERROR(VLOOKUP(AW67,'CRUCE OPORTUNIDADES'!$C$10:$D$109,2,FALSE),"")</f>
        <v/>
      </c>
      <c r="AY67" s="12" t="n">
        <v>20.3000000000002</v>
      </c>
      <c r="AZ67" s="12">
        <f>IFERROR(VLOOKUP(AY67,'CRUCE OPORTUNIDADES'!$C$10:$D$109,2,FALSE),"")</f>
        <v/>
      </c>
      <c r="BA67" s="12" t="n">
        <v>21.3000000000002</v>
      </c>
      <c r="BB67" s="12">
        <f>IFERROR(VLOOKUP(BA67,'CRUCE OPORTUNIDADES'!$C$10:$D$109,2,FALSE),"")</f>
        <v/>
      </c>
      <c r="BC67" s="12" t="n">
        <v>22.3000000000002</v>
      </c>
      <c r="BD67" s="12">
        <f>IFERROR(VLOOKUP(BC67,'CRUCE OPORTUNIDADES'!$C$10:$D$109,2,FALSE),"")</f>
        <v/>
      </c>
      <c r="BE67" s="12" t="n">
        <v>23.3000000000002</v>
      </c>
      <c r="BF67" s="12">
        <f>IFERROR(VLOOKUP(BE67,'CRUCE OPORTUNIDADES'!$C$10:$D$109,2,FALSE),"")</f>
        <v/>
      </c>
      <c r="BG67" s="12" t="n">
        <v>24.3000000000002</v>
      </c>
      <c r="BH67" s="12">
        <f>IFERROR(VLOOKUP(BG67,'CRUCE OPORTUNIDADES'!$C$10:$D$109,2,FALSE),"")</f>
        <v/>
      </c>
      <c r="BI67" s="12" t="n">
        <v>25.3000000000002</v>
      </c>
      <c r="BJ67" s="12">
        <f>IFERROR(VLOOKUP(BI67,'CRUCE OPORTUNIDADES'!$C$10:$D$109,2,FALSE),"")</f>
        <v/>
      </c>
    </row>
    <row r="68">
      <c r="N68" s="12">
        <f>IF(N69&lt;&gt;""," -O","")</f>
        <v/>
      </c>
      <c r="P68" s="12">
        <f>IF(P69&lt;&gt;""," -O","")</f>
        <v/>
      </c>
      <c r="R68" s="12">
        <f>IF(R69&lt;&gt;""," -O","")</f>
        <v/>
      </c>
      <c r="T68" s="12">
        <f>IF(T69&lt;&gt;""," -O","")</f>
        <v/>
      </c>
      <c r="V68" s="12">
        <f>IF(V69&lt;&gt;""," -O","")</f>
        <v/>
      </c>
      <c r="X68" s="12">
        <f>IF(X69&lt;&gt;""," -O","")</f>
        <v/>
      </c>
      <c r="Z68" s="12">
        <f>IF(Z69&lt;&gt;""," -O","")</f>
        <v/>
      </c>
      <c r="AB68" s="12">
        <f>IF(AB69&lt;&gt;""," -O","")</f>
        <v/>
      </c>
      <c r="AD68" s="12">
        <f>IF(AD69&lt;&gt;""," -O","")</f>
        <v/>
      </c>
      <c r="AF68" s="12">
        <f>IF(AF69&lt;&gt;""," -O","")</f>
        <v/>
      </c>
      <c r="AH68" s="12">
        <f>IF(AH69&lt;&gt;""," -O","")</f>
        <v/>
      </c>
      <c r="AJ68" s="12">
        <f>IF(AJ69&lt;&gt;""," -O","")</f>
        <v/>
      </c>
      <c r="AL68" s="12">
        <f>IF(AL69&lt;&gt;""," -O","")</f>
        <v/>
      </c>
      <c r="AN68" s="12">
        <f>IF(AN69&lt;&gt;""," -O","")</f>
        <v/>
      </c>
      <c r="AP68" s="12">
        <f>IF(AP69&lt;&gt;""," -O","")</f>
        <v/>
      </c>
      <c r="AR68" s="12">
        <f>IF(AR69&lt;&gt;""," -O","")</f>
        <v/>
      </c>
      <c r="AT68" s="12">
        <f>IF(AT69&lt;&gt;""," -O","")</f>
        <v/>
      </c>
      <c r="AV68" s="12">
        <f>IF(AV69&lt;&gt;""," -O","")</f>
        <v/>
      </c>
      <c r="AX68" s="12">
        <f>IF(AX69&lt;&gt;""," -O","")</f>
        <v/>
      </c>
      <c r="AZ68" s="12">
        <f>IF(AZ69&lt;&gt;""," -O","")</f>
        <v/>
      </c>
      <c r="BB68" s="12">
        <f>IF(BB69&lt;&gt;""," -O","")</f>
        <v/>
      </c>
      <c r="BD68" s="12">
        <f>IF(BD69&lt;&gt;""," -O","")</f>
        <v/>
      </c>
      <c r="BF68" s="12">
        <f>IF(BF69&lt;&gt;""," -O","")</f>
        <v/>
      </c>
      <c r="BH68" s="12">
        <f>IF(BH69&lt;&gt;""," -O","")</f>
        <v/>
      </c>
      <c r="BJ68" s="12">
        <f>IF(BJ69&lt;&gt;""," -O","")</f>
        <v/>
      </c>
    </row>
    <row r="69">
      <c r="M69" s="12" t="n">
        <v>1.31</v>
      </c>
      <c r="N69" s="12">
        <f>IFERROR(VLOOKUP(M69,'CRUCE OPORTUNIDADES'!$C$10:$D$109,2,FALSE),"")</f>
        <v/>
      </c>
      <c r="O69" s="12" t="n">
        <v>2.31000000000001</v>
      </c>
      <c r="P69" s="12">
        <f>IFERROR(VLOOKUP(O69,'CRUCE OPORTUNIDADES'!$C$10:$D$109,2,FALSE),"")</f>
        <v/>
      </c>
      <c r="Q69" s="12" t="n">
        <v>3.31000000000002</v>
      </c>
      <c r="R69" s="12">
        <f>IFERROR(VLOOKUP(Q69,'CRUCE OPORTUNIDADES'!$C$10:$D$109,2,FALSE),"")</f>
        <v/>
      </c>
      <c r="S69" s="12" t="n">
        <v>4.31000000000003</v>
      </c>
      <c r="T69" s="12">
        <f>IFERROR(VLOOKUP(S69,'CRUCE OPORTUNIDADES'!$C$10:$D$109,2,FALSE),"")</f>
        <v/>
      </c>
      <c r="U69" s="12" t="n">
        <v>5.31000000000004</v>
      </c>
      <c r="V69" s="12">
        <f>IFERROR(VLOOKUP(U69,'CRUCE OPORTUNIDADES'!$C$10:$D$109,2,FALSE),"")</f>
        <v/>
      </c>
      <c r="W69" s="12" t="n">
        <v>6.31000000000005</v>
      </c>
      <c r="X69" s="12">
        <f>IFERROR(VLOOKUP(W69,'CRUCE OPORTUNIDADES'!$C$10:$D$109,2,FALSE),"")</f>
        <v/>
      </c>
      <c r="Y69" s="12" t="n">
        <v>7.31000000000006</v>
      </c>
      <c r="Z69" s="12">
        <f>IFERROR(VLOOKUP(Y69,'CRUCE OPORTUNIDADES'!$C$10:$D$109,2,FALSE),"")</f>
        <v/>
      </c>
      <c r="AA69" s="12" t="n">
        <v>8.31000000000007</v>
      </c>
      <c r="AB69" s="12">
        <f>IFERROR(VLOOKUP(AA69,'CRUCE OPORTUNIDADES'!$C$10:$D$109,2,FALSE),"")</f>
        <v/>
      </c>
      <c r="AC69" s="12" t="n">
        <v>9.31000000000008</v>
      </c>
      <c r="AD69" s="12">
        <f>IFERROR(VLOOKUP(AC69,'CRUCE OPORTUNIDADES'!$C$10:$D$109,2,FALSE),"")</f>
        <v/>
      </c>
      <c r="AE69" s="12" t="n">
        <v>10.3100000000001</v>
      </c>
      <c r="AF69" s="12">
        <f>IFERROR(VLOOKUP(AE69,'CRUCE OPORTUNIDADES'!$C$10:$D$109,2,FALSE),"")</f>
        <v/>
      </c>
      <c r="AG69" s="12" t="n">
        <v>11.3100000000001</v>
      </c>
      <c r="AH69" s="12">
        <f>IFERROR(VLOOKUP(AG69,'CRUCE OPORTUNIDADES'!$C$10:$D$109,2,FALSE),"")</f>
        <v/>
      </c>
      <c r="AI69" s="12" t="n">
        <v>12.3100000000001</v>
      </c>
      <c r="AJ69" s="12">
        <f>IFERROR(VLOOKUP(AI69,'CRUCE OPORTUNIDADES'!$C$10:$D$109,2,FALSE),"")</f>
        <v/>
      </c>
      <c r="AK69" s="12" t="n">
        <v>13.3100000000001</v>
      </c>
      <c r="AL69" s="12">
        <f>IFERROR(VLOOKUP(AK69,'CRUCE OPORTUNIDADES'!$C$10:$D$109,2,FALSE),"")</f>
        <v/>
      </c>
      <c r="AM69" s="12" t="n">
        <v>14.3100000000001</v>
      </c>
      <c r="AN69" s="12">
        <f>IFERROR(VLOOKUP(AM69,'CRUCE OPORTUNIDADES'!$C$10:$D$109,2,FALSE),"")</f>
        <v/>
      </c>
      <c r="AO69" s="12" t="n">
        <v>15.3100000000001</v>
      </c>
      <c r="AP69" s="12">
        <f>IFERROR(VLOOKUP(AO69,'CRUCE OPORTUNIDADES'!$C$10:$D$109,2,FALSE),"")</f>
        <v/>
      </c>
      <c r="AQ69" s="12" t="n">
        <v>16.3100000000001</v>
      </c>
      <c r="AR69" s="12">
        <f>IFERROR(VLOOKUP(AQ69,'CRUCE OPORTUNIDADES'!$C$10:$D$109,2,FALSE),"")</f>
        <v/>
      </c>
      <c r="AS69" s="12" t="n">
        <v>17.3100000000002</v>
      </c>
      <c r="AT69" s="12">
        <f>IFERROR(VLOOKUP(AS69,'CRUCE OPORTUNIDADES'!$C$10:$D$109,2,FALSE),"")</f>
        <v/>
      </c>
      <c r="AU69" s="12" t="n">
        <v>18.3100000000002</v>
      </c>
      <c r="AV69" s="12">
        <f>IFERROR(VLOOKUP(AU69,'CRUCE OPORTUNIDADES'!$C$10:$D$109,2,FALSE),"")</f>
        <v/>
      </c>
      <c r="AW69" s="12" t="n">
        <v>19.3100000000002</v>
      </c>
      <c r="AX69" s="12">
        <f>IFERROR(VLOOKUP(AW69,'CRUCE OPORTUNIDADES'!$C$10:$D$109,2,FALSE),"")</f>
        <v/>
      </c>
      <c r="AY69" s="12" t="n">
        <v>20.3100000000002</v>
      </c>
      <c r="AZ69" s="12">
        <f>IFERROR(VLOOKUP(AY69,'CRUCE OPORTUNIDADES'!$C$10:$D$109,2,FALSE),"")</f>
        <v/>
      </c>
      <c r="BA69" s="12" t="n">
        <v>21.3100000000002</v>
      </c>
      <c r="BB69" s="12">
        <f>IFERROR(VLOOKUP(BA69,'CRUCE OPORTUNIDADES'!$C$10:$D$109,2,FALSE),"")</f>
        <v/>
      </c>
      <c r="BC69" s="12" t="n">
        <v>22.3100000000002</v>
      </c>
      <c r="BD69" s="12">
        <f>IFERROR(VLOOKUP(BC69,'CRUCE OPORTUNIDADES'!$C$10:$D$109,2,FALSE),"")</f>
        <v/>
      </c>
      <c r="BE69" s="12" t="n">
        <v>23.3100000000002</v>
      </c>
      <c r="BF69" s="12">
        <f>IFERROR(VLOOKUP(BE69,'CRUCE OPORTUNIDADES'!$C$10:$D$109,2,FALSE),"")</f>
        <v/>
      </c>
      <c r="BG69" s="12" t="n">
        <v>24.3100000000002</v>
      </c>
      <c r="BH69" s="12">
        <f>IFERROR(VLOOKUP(BG69,'CRUCE OPORTUNIDADES'!$C$10:$D$109,2,FALSE),"")</f>
        <v/>
      </c>
      <c r="BI69" s="12" t="n">
        <v>25.3100000000002</v>
      </c>
      <c r="BJ69" s="12">
        <f>IFERROR(VLOOKUP(BI69,'CRUCE OPORTUNIDADES'!$C$10:$D$109,2,FALSE),"")</f>
        <v/>
      </c>
    </row>
    <row r="70">
      <c r="N70" s="12">
        <f>IF(N71&lt;&gt;""," -O","")</f>
        <v/>
      </c>
      <c r="P70" s="12">
        <f>IF(P71&lt;&gt;""," -O","")</f>
        <v/>
      </c>
      <c r="R70" s="12">
        <f>IF(R71&lt;&gt;""," -O","")</f>
        <v/>
      </c>
      <c r="T70" s="12">
        <f>IF(T71&lt;&gt;""," -O","")</f>
        <v/>
      </c>
      <c r="V70" s="12">
        <f>IF(V71&lt;&gt;""," -O","")</f>
        <v/>
      </c>
      <c r="X70" s="12">
        <f>IF(X71&lt;&gt;""," -O","")</f>
        <v/>
      </c>
      <c r="Z70" s="12">
        <f>IF(Z71&lt;&gt;""," -O","")</f>
        <v/>
      </c>
      <c r="AB70" s="12">
        <f>IF(AB71&lt;&gt;""," -O","")</f>
        <v/>
      </c>
      <c r="AD70" s="12">
        <f>IF(AD71&lt;&gt;""," -O","")</f>
        <v/>
      </c>
      <c r="AF70" s="12">
        <f>IF(AF71&lt;&gt;""," -O","")</f>
        <v/>
      </c>
      <c r="AH70" s="12">
        <f>IF(AH71&lt;&gt;""," -O","")</f>
        <v/>
      </c>
      <c r="AJ70" s="12">
        <f>IF(AJ71&lt;&gt;""," -O","")</f>
        <v/>
      </c>
      <c r="AL70" s="12">
        <f>IF(AL71&lt;&gt;""," -O","")</f>
        <v/>
      </c>
      <c r="AN70" s="12">
        <f>IF(AN71&lt;&gt;""," -O","")</f>
        <v/>
      </c>
      <c r="AP70" s="12">
        <f>IF(AP71&lt;&gt;""," -O","")</f>
        <v/>
      </c>
      <c r="AR70" s="12">
        <f>IF(AR71&lt;&gt;""," -O","")</f>
        <v/>
      </c>
      <c r="AT70" s="12">
        <f>IF(AT71&lt;&gt;""," -O","")</f>
        <v/>
      </c>
      <c r="AV70" s="12">
        <f>IF(AV71&lt;&gt;""," -O","")</f>
        <v/>
      </c>
      <c r="AX70" s="12">
        <f>IF(AX71&lt;&gt;""," -O","")</f>
        <v/>
      </c>
      <c r="AZ70" s="12">
        <f>IF(AZ71&lt;&gt;""," -O","")</f>
        <v/>
      </c>
      <c r="BB70" s="12">
        <f>IF(BB71&lt;&gt;""," -O","")</f>
        <v/>
      </c>
      <c r="BD70" s="12">
        <f>IF(BD71&lt;&gt;""," -O","")</f>
        <v/>
      </c>
      <c r="BF70" s="12">
        <f>IF(BF71&lt;&gt;""," -O","")</f>
        <v/>
      </c>
      <c r="BH70" s="12">
        <f>IF(BH71&lt;&gt;""," -O","")</f>
        <v/>
      </c>
      <c r="BJ70" s="12">
        <f>IF(BJ71&lt;&gt;""," -O","")</f>
        <v/>
      </c>
    </row>
    <row r="71">
      <c r="M71" s="12" t="n">
        <v>1.32</v>
      </c>
      <c r="N71" s="12">
        <f>IFERROR(VLOOKUP(M71,'CRUCE OPORTUNIDADES'!$C$10:$D$109,2,FALSE),"")</f>
        <v/>
      </c>
      <c r="O71" s="12" t="n">
        <v>2.32000000000001</v>
      </c>
      <c r="P71" s="12">
        <f>IFERROR(VLOOKUP(O71,'CRUCE OPORTUNIDADES'!$C$10:$D$109,2,FALSE),"")</f>
        <v/>
      </c>
      <c r="Q71" s="12" t="n">
        <v>3.32000000000002</v>
      </c>
      <c r="R71" s="12">
        <f>IFERROR(VLOOKUP(Q71,'CRUCE OPORTUNIDADES'!$C$10:$D$109,2,FALSE),"")</f>
        <v/>
      </c>
      <c r="S71" s="12" t="n">
        <v>4.32000000000003</v>
      </c>
      <c r="T71" s="12">
        <f>IFERROR(VLOOKUP(S71,'CRUCE OPORTUNIDADES'!$C$10:$D$109,2,FALSE),"")</f>
        <v/>
      </c>
      <c r="U71" s="12" t="n">
        <v>5.32000000000004</v>
      </c>
      <c r="V71" s="12">
        <f>IFERROR(VLOOKUP(U71,'CRUCE OPORTUNIDADES'!$C$10:$D$109,2,FALSE),"")</f>
        <v/>
      </c>
      <c r="W71" s="12" t="n">
        <v>6.32000000000005</v>
      </c>
      <c r="X71" s="12">
        <f>IFERROR(VLOOKUP(W71,'CRUCE OPORTUNIDADES'!$C$10:$D$109,2,FALSE),"")</f>
        <v/>
      </c>
      <c r="Y71" s="12" t="n">
        <v>7.32000000000006</v>
      </c>
      <c r="Z71" s="12">
        <f>IFERROR(VLOOKUP(Y71,'CRUCE OPORTUNIDADES'!$C$10:$D$109,2,FALSE),"")</f>
        <v/>
      </c>
      <c r="AA71" s="12" t="n">
        <v>8.32000000000007</v>
      </c>
      <c r="AB71" s="12">
        <f>IFERROR(VLOOKUP(AA71,'CRUCE OPORTUNIDADES'!$C$10:$D$109,2,FALSE),"")</f>
        <v/>
      </c>
      <c r="AC71" s="12" t="n">
        <v>9.32000000000008</v>
      </c>
      <c r="AD71" s="12">
        <f>IFERROR(VLOOKUP(AC71,'CRUCE OPORTUNIDADES'!$C$10:$D$109,2,FALSE),"")</f>
        <v/>
      </c>
      <c r="AE71" s="12" t="n">
        <v>10.3200000000001</v>
      </c>
      <c r="AF71" s="12">
        <f>IFERROR(VLOOKUP(AE71,'CRUCE OPORTUNIDADES'!$C$10:$D$109,2,FALSE),"")</f>
        <v/>
      </c>
      <c r="AG71" s="12" t="n">
        <v>11.3200000000001</v>
      </c>
      <c r="AH71" s="12">
        <f>IFERROR(VLOOKUP(AG71,'CRUCE OPORTUNIDADES'!$C$10:$D$109,2,FALSE),"")</f>
        <v/>
      </c>
      <c r="AI71" s="12" t="n">
        <v>12.3200000000001</v>
      </c>
      <c r="AJ71" s="12">
        <f>IFERROR(VLOOKUP(AI71,'CRUCE OPORTUNIDADES'!$C$10:$D$109,2,FALSE),"")</f>
        <v/>
      </c>
      <c r="AK71" s="12" t="n">
        <v>13.3200000000001</v>
      </c>
      <c r="AL71" s="12">
        <f>IFERROR(VLOOKUP(AK71,'CRUCE OPORTUNIDADES'!$C$10:$D$109,2,FALSE),"")</f>
        <v/>
      </c>
      <c r="AM71" s="12" t="n">
        <v>14.3200000000001</v>
      </c>
      <c r="AN71" s="12">
        <f>IFERROR(VLOOKUP(AM71,'CRUCE OPORTUNIDADES'!$C$10:$D$109,2,FALSE),"")</f>
        <v/>
      </c>
      <c r="AO71" s="12" t="n">
        <v>15.3200000000001</v>
      </c>
      <c r="AP71" s="12">
        <f>IFERROR(VLOOKUP(AO71,'CRUCE OPORTUNIDADES'!$C$10:$D$109,2,FALSE),"")</f>
        <v/>
      </c>
      <c r="AQ71" s="12" t="n">
        <v>16.3200000000001</v>
      </c>
      <c r="AR71" s="12">
        <f>IFERROR(VLOOKUP(AQ71,'CRUCE OPORTUNIDADES'!$C$10:$D$109,2,FALSE),"")</f>
        <v/>
      </c>
      <c r="AS71" s="12" t="n">
        <v>17.3200000000002</v>
      </c>
      <c r="AT71" s="12">
        <f>IFERROR(VLOOKUP(AS71,'CRUCE OPORTUNIDADES'!$C$10:$D$109,2,FALSE),"")</f>
        <v/>
      </c>
      <c r="AU71" s="12" t="n">
        <v>18.3200000000002</v>
      </c>
      <c r="AV71" s="12">
        <f>IFERROR(VLOOKUP(AU71,'CRUCE OPORTUNIDADES'!$C$10:$D$109,2,FALSE),"")</f>
        <v/>
      </c>
      <c r="AW71" s="12" t="n">
        <v>19.3200000000002</v>
      </c>
      <c r="AX71" s="12">
        <f>IFERROR(VLOOKUP(AW71,'CRUCE OPORTUNIDADES'!$C$10:$D$109,2,FALSE),"")</f>
        <v/>
      </c>
      <c r="AY71" s="12" t="n">
        <v>20.3200000000002</v>
      </c>
      <c r="AZ71" s="12">
        <f>IFERROR(VLOOKUP(AY71,'CRUCE OPORTUNIDADES'!$C$10:$D$109,2,FALSE),"")</f>
        <v/>
      </c>
      <c r="BA71" s="12" t="n">
        <v>21.3200000000002</v>
      </c>
      <c r="BB71" s="12">
        <f>IFERROR(VLOOKUP(BA71,'CRUCE OPORTUNIDADES'!$C$10:$D$109,2,FALSE),"")</f>
        <v/>
      </c>
      <c r="BC71" s="12" t="n">
        <v>22.3200000000002</v>
      </c>
      <c r="BD71" s="12">
        <f>IFERROR(VLOOKUP(BC71,'CRUCE OPORTUNIDADES'!$C$10:$D$109,2,FALSE),"")</f>
        <v/>
      </c>
      <c r="BE71" s="12" t="n">
        <v>23.3200000000002</v>
      </c>
      <c r="BF71" s="12">
        <f>IFERROR(VLOOKUP(BE71,'CRUCE OPORTUNIDADES'!$C$10:$D$109,2,FALSE),"")</f>
        <v/>
      </c>
      <c r="BG71" s="12" t="n">
        <v>24.3200000000002</v>
      </c>
      <c r="BH71" s="12">
        <f>IFERROR(VLOOKUP(BG71,'CRUCE OPORTUNIDADES'!$C$10:$D$109,2,FALSE),"")</f>
        <v/>
      </c>
      <c r="BI71" s="12" t="n">
        <v>25.3200000000002</v>
      </c>
      <c r="BJ71" s="12">
        <f>IFERROR(VLOOKUP(BI71,'CRUCE OPORTUNIDADES'!$C$10:$D$109,2,FALSE),"")</f>
        <v/>
      </c>
    </row>
    <row r="72">
      <c r="N72" s="12">
        <f>IF(N73&lt;&gt;""," -O","")</f>
        <v/>
      </c>
      <c r="P72" s="12">
        <f>IF(P73&lt;&gt;""," -O","")</f>
        <v/>
      </c>
      <c r="R72" s="12">
        <f>IF(R73&lt;&gt;""," -O","")</f>
        <v/>
      </c>
      <c r="T72" s="12">
        <f>IF(T73&lt;&gt;""," -O","")</f>
        <v/>
      </c>
      <c r="V72" s="12">
        <f>IF(V73&lt;&gt;""," -O","")</f>
        <v/>
      </c>
      <c r="X72" s="12">
        <f>IF(X73&lt;&gt;""," -O","")</f>
        <v/>
      </c>
      <c r="Z72" s="12">
        <f>IF(Z73&lt;&gt;""," -O","")</f>
        <v/>
      </c>
      <c r="AB72" s="12">
        <f>IF(AB73&lt;&gt;""," -O","")</f>
        <v/>
      </c>
      <c r="AD72" s="12">
        <f>IF(AD73&lt;&gt;""," -O","")</f>
        <v/>
      </c>
      <c r="AF72" s="12">
        <f>IF(AF73&lt;&gt;""," -O","")</f>
        <v/>
      </c>
      <c r="AH72" s="12">
        <f>IF(AH73&lt;&gt;""," -O","")</f>
        <v/>
      </c>
      <c r="AJ72" s="12">
        <f>IF(AJ73&lt;&gt;""," -O","")</f>
        <v/>
      </c>
      <c r="AL72" s="12">
        <f>IF(AL73&lt;&gt;""," -O","")</f>
        <v/>
      </c>
      <c r="AN72" s="12">
        <f>IF(AN73&lt;&gt;""," -O","")</f>
        <v/>
      </c>
      <c r="AP72" s="12">
        <f>IF(AP73&lt;&gt;""," -O","")</f>
        <v/>
      </c>
      <c r="AR72" s="12">
        <f>IF(AR73&lt;&gt;""," -O","")</f>
        <v/>
      </c>
      <c r="AT72" s="12">
        <f>IF(AT73&lt;&gt;""," -O","")</f>
        <v/>
      </c>
      <c r="AV72" s="12">
        <f>IF(AV73&lt;&gt;""," -O","")</f>
        <v/>
      </c>
      <c r="AX72" s="12">
        <f>IF(AX73&lt;&gt;""," -O","")</f>
        <v/>
      </c>
      <c r="AZ72" s="12">
        <f>IF(AZ73&lt;&gt;""," -O","")</f>
        <v/>
      </c>
      <c r="BB72" s="12">
        <f>IF(BB73&lt;&gt;""," -O","")</f>
        <v/>
      </c>
      <c r="BD72" s="12">
        <f>IF(BD73&lt;&gt;""," -O","")</f>
        <v/>
      </c>
      <c r="BF72" s="12">
        <f>IF(BF73&lt;&gt;""," -O","")</f>
        <v/>
      </c>
      <c r="BH72" s="12">
        <f>IF(BH73&lt;&gt;""," -O","")</f>
        <v/>
      </c>
      <c r="BJ72" s="12">
        <f>IF(BJ73&lt;&gt;""," -O","")</f>
        <v/>
      </c>
    </row>
    <row r="73">
      <c r="M73" s="12" t="n">
        <v>1.33</v>
      </c>
      <c r="N73" s="12">
        <f>IFERROR(VLOOKUP(M73,'CRUCE OPORTUNIDADES'!$C$10:$D$109,2,FALSE),"")</f>
        <v/>
      </c>
      <c r="O73" s="12" t="n">
        <v>2.33000000000001</v>
      </c>
      <c r="P73" s="12">
        <f>IFERROR(VLOOKUP(O73,'CRUCE OPORTUNIDADES'!$C$10:$D$109,2,FALSE),"")</f>
        <v/>
      </c>
      <c r="Q73" s="12" t="n">
        <v>3.33000000000002</v>
      </c>
      <c r="R73" s="12">
        <f>IFERROR(VLOOKUP(Q73,'CRUCE OPORTUNIDADES'!$C$10:$D$109,2,FALSE),"")</f>
        <v/>
      </c>
      <c r="S73" s="12" t="n">
        <v>4.33000000000003</v>
      </c>
      <c r="T73" s="12">
        <f>IFERROR(VLOOKUP(S73,'CRUCE OPORTUNIDADES'!$C$10:$D$109,2,FALSE),"")</f>
        <v/>
      </c>
      <c r="U73" s="12" t="n">
        <v>5.33000000000004</v>
      </c>
      <c r="V73" s="12">
        <f>IFERROR(VLOOKUP(U73,'CRUCE OPORTUNIDADES'!$C$10:$D$109,2,FALSE),"")</f>
        <v/>
      </c>
      <c r="W73" s="12" t="n">
        <v>6.33000000000005</v>
      </c>
      <c r="X73" s="12">
        <f>IFERROR(VLOOKUP(W73,'CRUCE OPORTUNIDADES'!$C$10:$D$109,2,FALSE),"")</f>
        <v/>
      </c>
      <c r="Y73" s="12" t="n">
        <v>7.33000000000006</v>
      </c>
      <c r="Z73" s="12">
        <f>IFERROR(VLOOKUP(Y73,'CRUCE OPORTUNIDADES'!$C$10:$D$109,2,FALSE),"")</f>
        <v/>
      </c>
      <c r="AA73" s="12" t="n">
        <v>8.330000000000069</v>
      </c>
      <c r="AB73" s="12">
        <f>IFERROR(VLOOKUP(AA73,'CRUCE OPORTUNIDADES'!$C$10:$D$109,2,FALSE),"")</f>
        <v/>
      </c>
      <c r="AC73" s="12" t="n">
        <v>9.33000000000008</v>
      </c>
      <c r="AD73" s="12">
        <f>IFERROR(VLOOKUP(AC73,'CRUCE OPORTUNIDADES'!$C$10:$D$109,2,FALSE),"")</f>
        <v/>
      </c>
      <c r="AE73" s="12" t="n">
        <v>10.3300000000001</v>
      </c>
      <c r="AF73" s="12">
        <f>IFERROR(VLOOKUP(AE73,'CRUCE OPORTUNIDADES'!$C$10:$D$109,2,FALSE),"")</f>
        <v/>
      </c>
      <c r="AG73" s="12" t="n">
        <v>11.3300000000001</v>
      </c>
      <c r="AH73" s="12">
        <f>IFERROR(VLOOKUP(AG73,'CRUCE OPORTUNIDADES'!$C$10:$D$109,2,FALSE),"")</f>
        <v/>
      </c>
      <c r="AI73" s="12" t="n">
        <v>12.3300000000001</v>
      </c>
      <c r="AJ73" s="12">
        <f>IFERROR(VLOOKUP(AI73,'CRUCE OPORTUNIDADES'!$C$10:$D$109,2,FALSE),"")</f>
        <v/>
      </c>
      <c r="AK73" s="12" t="n">
        <v>13.3300000000001</v>
      </c>
      <c r="AL73" s="12">
        <f>IFERROR(VLOOKUP(AK73,'CRUCE OPORTUNIDADES'!$C$10:$D$109,2,FALSE),"")</f>
        <v/>
      </c>
      <c r="AM73" s="12" t="n">
        <v>14.3300000000001</v>
      </c>
      <c r="AN73" s="12">
        <f>IFERROR(VLOOKUP(AM73,'CRUCE OPORTUNIDADES'!$C$10:$D$109,2,FALSE),"")</f>
        <v/>
      </c>
      <c r="AO73" s="12" t="n">
        <v>15.3300000000001</v>
      </c>
      <c r="AP73" s="12">
        <f>IFERROR(VLOOKUP(AO73,'CRUCE OPORTUNIDADES'!$C$10:$D$109,2,FALSE),"")</f>
        <v/>
      </c>
      <c r="AQ73" s="12" t="n">
        <v>16.3300000000001</v>
      </c>
      <c r="AR73" s="12">
        <f>IFERROR(VLOOKUP(AQ73,'CRUCE OPORTUNIDADES'!$C$10:$D$109,2,FALSE),"")</f>
        <v/>
      </c>
      <c r="AS73" s="12" t="n">
        <v>17.3300000000002</v>
      </c>
      <c r="AT73" s="12">
        <f>IFERROR(VLOOKUP(AS73,'CRUCE OPORTUNIDADES'!$C$10:$D$109,2,FALSE),"")</f>
        <v/>
      </c>
      <c r="AU73" s="12" t="n">
        <v>18.3300000000002</v>
      </c>
      <c r="AV73" s="12">
        <f>IFERROR(VLOOKUP(AU73,'CRUCE OPORTUNIDADES'!$C$10:$D$109,2,FALSE),"")</f>
        <v/>
      </c>
      <c r="AW73" s="12" t="n">
        <v>19.3300000000002</v>
      </c>
      <c r="AX73" s="12">
        <f>IFERROR(VLOOKUP(AW73,'CRUCE OPORTUNIDADES'!$C$10:$D$109,2,FALSE),"")</f>
        <v/>
      </c>
      <c r="AY73" s="12" t="n">
        <v>20.3300000000002</v>
      </c>
      <c r="AZ73" s="12">
        <f>IFERROR(VLOOKUP(AY73,'CRUCE OPORTUNIDADES'!$C$10:$D$109,2,FALSE),"")</f>
        <v/>
      </c>
      <c r="BA73" s="12" t="n">
        <v>21.3300000000002</v>
      </c>
      <c r="BB73" s="12">
        <f>IFERROR(VLOOKUP(BA73,'CRUCE OPORTUNIDADES'!$C$10:$D$109,2,FALSE),"")</f>
        <v/>
      </c>
      <c r="BC73" s="12" t="n">
        <v>22.3300000000002</v>
      </c>
      <c r="BD73" s="12">
        <f>IFERROR(VLOOKUP(BC73,'CRUCE OPORTUNIDADES'!$C$10:$D$109,2,FALSE),"")</f>
        <v/>
      </c>
      <c r="BE73" s="12" t="n">
        <v>23.3300000000002</v>
      </c>
      <c r="BF73" s="12">
        <f>IFERROR(VLOOKUP(BE73,'CRUCE OPORTUNIDADES'!$C$10:$D$109,2,FALSE),"")</f>
        <v/>
      </c>
      <c r="BG73" s="12" t="n">
        <v>24.3300000000002</v>
      </c>
      <c r="BH73" s="12">
        <f>IFERROR(VLOOKUP(BG73,'CRUCE OPORTUNIDADES'!$C$10:$D$109,2,FALSE),"")</f>
        <v/>
      </c>
      <c r="BI73" s="12" t="n">
        <v>25.3300000000002</v>
      </c>
      <c r="BJ73" s="12">
        <f>IFERROR(VLOOKUP(BI73,'CRUCE OPORTUNIDADES'!$C$10:$D$109,2,FALSE),"")</f>
        <v/>
      </c>
    </row>
    <row r="74">
      <c r="N74" s="12">
        <f>IF(N75&lt;&gt;""," -O","")</f>
        <v/>
      </c>
      <c r="P74" s="12">
        <f>IF(P75&lt;&gt;""," -O","")</f>
        <v/>
      </c>
      <c r="R74" s="12">
        <f>IF(R75&lt;&gt;""," -O","")</f>
        <v/>
      </c>
      <c r="T74" s="12">
        <f>IF(T75&lt;&gt;""," -O","")</f>
        <v/>
      </c>
      <c r="V74" s="12">
        <f>IF(V75&lt;&gt;""," -O","")</f>
        <v/>
      </c>
      <c r="X74" s="12">
        <f>IF(X75&lt;&gt;""," -O","")</f>
        <v/>
      </c>
      <c r="Z74" s="12">
        <f>IF(Z75&lt;&gt;""," -O","")</f>
        <v/>
      </c>
      <c r="AB74" s="12">
        <f>IF(AB75&lt;&gt;""," -O","")</f>
        <v/>
      </c>
      <c r="AD74" s="12">
        <f>IF(AD75&lt;&gt;""," -O","")</f>
        <v/>
      </c>
      <c r="AF74" s="12">
        <f>IF(AF75&lt;&gt;""," -O","")</f>
        <v/>
      </c>
      <c r="AH74" s="12">
        <f>IF(AH75&lt;&gt;""," -O","")</f>
        <v/>
      </c>
      <c r="AJ74" s="12">
        <f>IF(AJ75&lt;&gt;""," -O","")</f>
        <v/>
      </c>
      <c r="AL74" s="12">
        <f>IF(AL75&lt;&gt;""," -O","")</f>
        <v/>
      </c>
      <c r="AN74" s="12">
        <f>IF(AN75&lt;&gt;""," -O","")</f>
        <v/>
      </c>
      <c r="AP74" s="12">
        <f>IF(AP75&lt;&gt;""," -O","")</f>
        <v/>
      </c>
      <c r="AR74" s="12">
        <f>IF(AR75&lt;&gt;""," -O","")</f>
        <v/>
      </c>
      <c r="AT74" s="12">
        <f>IF(AT75&lt;&gt;""," -O","")</f>
        <v/>
      </c>
      <c r="AV74" s="12">
        <f>IF(AV75&lt;&gt;""," -O","")</f>
        <v/>
      </c>
      <c r="AX74" s="12">
        <f>IF(AX75&lt;&gt;""," -O","")</f>
        <v/>
      </c>
      <c r="AZ74" s="12">
        <f>IF(AZ75&lt;&gt;""," -O","")</f>
        <v/>
      </c>
      <c r="BB74" s="12">
        <f>IF(BB75&lt;&gt;""," -O","")</f>
        <v/>
      </c>
      <c r="BD74" s="12">
        <f>IF(BD75&lt;&gt;""," -O","")</f>
        <v/>
      </c>
      <c r="BF74" s="12">
        <f>IF(BF75&lt;&gt;""," -O","")</f>
        <v/>
      </c>
      <c r="BH74" s="12">
        <f>IF(BH75&lt;&gt;""," -O","")</f>
        <v/>
      </c>
      <c r="BJ74" s="12">
        <f>IF(BJ75&lt;&gt;""," -O","")</f>
        <v/>
      </c>
    </row>
    <row r="75">
      <c r="M75" s="12" t="n">
        <v>1.34</v>
      </c>
      <c r="N75" s="12">
        <f>IFERROR(VLOOKUP(M75,'CRUCE OPORTUNIDADES'!$C$10:$D$109,2,FALSE),"")</f>
        <v/>
      </c>
      <c r="O75" s="12" t="n">
        <v>2.34000000000001</v>
      </c>
      <c r="P75" s="12">
        <f>IFERROR(VLOOKUP(O75,'CRUCE OPORTUNIDADES'!$C$10:$D$109,2,FALSE),"")</f>
        <v/>
      </c>
      <c r="Q75" s="12" t="n">
        <v>3.34000000000002</v>
      </c>
      <c r="R75" s="12">
        <f>IFERROR(VLOOKUP(Q75,'CRUCE OPORTUNIDADES'!$C$10:$D$109,2,FALSE),"")</f>
        <v/>
      </c>
      <c r="S75" s="12" t="n">
        <v>4.34000000000003</v>
      </c>
      <c r="T75" s="12">
        <f>IFERROR(VLOOKUP(S75,'CRUCE OPORTUNIDADES'!$C$10:$D$109,2,FALSE),"")</f>
        <v/>
      </c>
      <c r="U75" s="12" t="n">
        <v>5.34000000000004</v>
      </c>
      <c r="V75" s="12">
        <f>IFERROR(VLOOKUP(U75,'CRUCE OPORTUNIDADES'!$C$10:$D$109,2,FALSE),"")</f>
        <v/>
      </c>
      <c r="W75" s="12" t="n">
        <v>6.34000000000005</v>
      </c>
      <c r="X75" s="12">
        <f>IFERROR(VLOOKUP(W75,'CRUCE OPORTUNIDADES'!$C$10:$D$109,2,FALSE),"")</f>
        <v/>
      </c>
      <c r="Y75" s="12" t="n">
        <v>7.34000000000006</v>
      </c>
      <c r="Z75" s="12">
        <f>IFERROR(VLOOKUP(Y75,'CRUCE OPORTUNIDADES'!$C$10:$D$109,2,FALSE),"")</f>
        <v/>
      </c>
      <c r="AA75" s="12" t="n">
        <v>8.340000000000069</v>
      </c>
      <c r="AB75" s="12">
        <f>IFERROR(VLOOKUP(AA75,'CRUCE OPORTUNIDADES'!$C$10:$D$109,2,FALSE),"")</f>
        <v/>
      </c>
      <c r="AC75" s="12" t="n">
        <v>9.34000000000008</v>
      </c>
      <c r="AD75" s="12">
        <f>IFERROR(VLOOKUP(AC75,'CRUCE OPORTUNIDADES'!$C$10:$D$109,2,FALSE),"")</f>
        <v/>
      </c>
      <c r="AE75" s="12" t="n">
        <v>10.3400000000001</v>
      </c>
      <c r="AF75" s="12">
        <f>IFERROR(VLOOKUP(AE75,'CRUCE OPORTUNIDADES'!$C$10:$D$109,2,FALSE),"")</f>
        <v/>
      </c>
      <c r="AG75" s="12" t="n">
        <v>11.3400000000001</v>
      </c>
      <c r="AH75" s="12">
        <f>IFERROR(VLOOKUP(AG75,'CRUCE OPORTUNIDADES'!$C$10:$D$109,2,FALSE),"")</f>
        <v/>
      </c>
      <c r="AI75" s="12" t="n">
        <v>12.3400000000001</v>
      </c>
      <c r="AJ75" s="12">
        <f>IFERROR(VLOOKUP(AI75,'CRUCE OPORTUNIDADES'!$C$10:$D$109,2,FALSE),"")</f>
        <v/>
      </c>
      <c r="AK75" s="12" t="n">
        <v>13.3400000000001</v>
      </c>
      <c r="AL75" s="12">
        <f>IFERROR(VLOOKUP(AK75,'CRUCE OPORTUNIDADES'!$C$10:$D$109,2,FALSE),"")</f>
        <v/>
      </c>
      <c r="AM75" s="12" t="n">
        <v>14.3400000000001</v>
      </c>
      <c r="AN75" s="12">
        <f>IFERROR(VLOOKUP(AM75,'CRUCE OPORTUNIDADES'!$C$10:$D$109,2,FALSE),"")</f>
        <v/>
      </c>
      <c r="AO75" s="12" t="n">
        <v>15.3400000000001</v>
      </c>
      <c r="AP75" s="12">
        <f>IFERROR(VLOOKUP(AO75,'CRUCE OPORTUNIDADES'!$C$10:$D$109,2,FALSE),"")</f>
        <v/>
      </c>
      <c r="AQ75" s="12" t="n">
        <v>16.3400000000001</v>
      </c>
      <c r="AR75" s="12">
        <f>IFERROR(VLOOKUP(AQ75,'CRUCE OPORTUNIDADES'!$C$10:$D$109,2,FALSE),"")</f>
        <v/>
      </c>
      <c r="AS75" s="12" t="n">
        <v>17.3400000000002</v>
      </c>
      <c r="AT75" s="12">
        <f>IFERROR(VLOOKUP(AS75,'CRUCE OPORTUNIDADES'!$C$10:$D$109,2,FALSE),"")</f>
        <v/>
      </c>
      <c r="AU75" s="12" t="n">
        <v>18.3400000000002</v>
      </c>
      <c r="AV75" s="12">
        <f>IFERROR(VLOOKUP(AU75,'CRUCE OPORTUNIDADES'!$C$10:$D$109,2,FALSE),"")</f>
        <v/>
      </c>
      <c r="AW75" s="12" t="n">
        <v>19.3400000000002</v>
      </c>
      <c r="AX75" s="12">
        <f>IFERROR(VLOOKUP(AW75,'CRUCE OPORTUNIDADES'!$C$10:$D$109,2,FALSE),"")</f>
        <v/>
      </c>
      <c r="AY75" s="12" t="n">
        <v>20.3400000000002</v>
      </c>
      <c r="AZ75" s="12">
        <f>IFERROR(VLOOKUP(AY75,'CRUCE OPORTUNIDADES'!$C$10:$D$109,2,FALSE),"")</f>
        <v/>
      </c>
      <c r="BA75" s="12" t="n">
        <v>21.3400000000002</v>
      </c>
      <c r="BB75" s="12">
        <f>IFERROR(VLOOKUP(BA75,'CRUCE OPORTUNIDADES'!$C$10:$D$109,2,FALSE),"")</f>
        <v/>
      </c>
      <c r="BC75" s="12" t="n">
        <v>22.3400000000002</v>
      </c>
      <c r="BD75" s="12">
        <f>IFERROR(VLOOKUP(BC75,'CRUCE OPORTUNIDADES'!$C$10:$D$109,2,FALSE),"")</f>
        <v/>
      </c>
      <c r="BE75" s="12" t="n">
        <v>23.3400000000002</v>
      </c>
      <c r="BF75" s="12">
        <f>IFERROR(VLOOKUP(BE75,'CRUCE OPORTUNIDADES'!$C$10:$D$109,2,FALSE),"")</f>
        <v/>
      </c>
      <c r="BG75" s="12" t="n">
        <v>24.3400000000002</v>
      </c>
      <c r="BH75" s="12">
        <f>IFERROR(VLOOKUP(BG75,'CRUCE OPORTUNIDADES'!$C$10:$D$109,2,FALSE),"")</f>
        <v/>
      </c>
      <c r="BI75" s="12" t="n">
        <v>25.3400000000002</v>
      </c>
      <c r="BJ75" s="12">
        <f>IFERROR(VLOOKUP(BI75,'CRUCE OPORTUNIDADES'!$C$10:$D$109,2,FALSE),"")</f>
        <v/>
      </c>
    </row>
    <row r="76">
      <c r="N76" s="12">
        <f>IF(N77&lt;&gt;""," -O","")</f>
        <v/>
      </c>
      <c r="P76" s="12">
        <f>IF(P77&lt;&gt;""," -O","")</f>
        <v/>
      </c>
      <c r="R76" s="12">
        <f>IF(R77&lt;&gt;""," -O","")</f>
        <v/>
      </c>
      <c r="T76" s="12">
        <f>IF(T77&lt;&gt;""," -O","")</f>
        <v/>
      </c>
      <c r="V76" s="12">
        <f>IF(V77&lt;&gt;""," -O","")</f>
        <v/>
      </c>
      <c r="X76" s="12">
        <f>IF(X77&lt;&gt;""," -O","")</f>
        <v/>
      </c>
      <c r="Z76" s="12">
        <f>IF(Z77&lt;&gt;""," -O","")</f>
        <v/>
      </c>
      <c r="AB76" s="12">
        <f>IF(AB77&lt;&gt;""," -O","")</f>
        <v/>
      </c>
      <c r="AD76" s="12">
        <f>IF(AD77&lt;&gt;""," -O","")</f>
        <v/>
      </c>
      <c r="AF76" s="12">
        <f>IF(AF77&lt;&gt;""," -O","")</f>
        <v/>
      </c>
      <c r="AH76" s="12">
        <f>IF(AH77&lt;&gt;""," -O","")</f>
        <v/>
      </c>
      <c r="AJ76" s="12">
        <f>IF(AJ77&lt;&gt;""," -O","")</f>
        <v/>
      </c>
      <c r="AL76" s="12">
        <f>IF(AL77&lt;&gt;""," -O","")</f>
        <v/>
      </c>
      <c r="AN76" s="12">
        <f>IF(AN77&lt;&gt;""," -O","")</f>
        <v/>
      </c>
      <c r="AP76" s="12">
        <f>IF(AP77&lt;&gt;""," -O","")</f>
        <v/>
      </c>
      <c r="AR76" s="12">
        <f>IF(AR77&lt;&gt;""," -O","")</f>
        <v/>
      </c>
      <c r="AT76" s="12">
        <f>IF(AT77&lt;&gt;""," -O","")</f>
        <v/>
      </c>
      <c r="AV76" s="12">
        <f>IF(AV77&lt;&gt;""," -O","")</f>
        <v/>
      </c>
      <c r="AX76" s="12">
        <f>IF(AX77&lt;&gt;""," -O","")</f>
        <v/>
      </c>
      <c r="AZ76" s="12">
        <f>IF(AZ77&lt;&gt;""," -O","")</f>
        <v/>
      </c>
      <c r="BB76" s="12">
        <f>IF(BB77&lt;&gt;""," -O","")</f>
        <v/>
      </c>
      <c r="BD76" s="12">
        <f>IF(BD77&lt;&gt;""," -O","")</f>
        <v/>
      </c>
      <c r="BF76" s="12">
        <f>IF(BF77&lt;&gt;""," -O","")</f>
        <v/>
      </c>
      <c r="BH76" s="12">
        <f>IF(BH77&lt;&gt;""," -O","")</f>
        <v/>
      </c>
      <c r="BJ76" s="12">
        <f>IF(BJ77&lt;&gt;""," -O","")</f>
        <v/>
      </c>
    </row>
    <row r="77">
      <c r="M77" s="12" t="n">
        <v>1.35</v>
      </c>
      <c r="N77" s="12">
        <f>IFERROR(VLOOKUP(M77,'CRUCE OPORTUNIDADES'!$C$10:$D$109,2,FALSE),"")</f>
        <v/>
      </c>
      <c r="O77" s="12" t="n">
        <v>2.35000000000001</v>
      </c>
      <c r="P77" s="12">
        <f>IFERROR(VLOOKUP(O77,'CRUCE OPORTUNIDADES'!$C$10:$D$109,2,FALSE),"")</f>
        <v/>
      </c>
      <c r="Q77" s="12" t="n">
        <v>3.35000000000002</v>
      </c>
      <c r="R77" s="12">
        <f>IFERROR(VLOOKUP(Q77,'CRUCE OPORTUNIDADES'!$C$10:$D$109,2,FALSE),"")</f>
        <v/>
      </c>
      <c r="S77" s="12" t="n">
        <v>4.35000000000003</v>
      </c>
      <c r="T77" s="12">
        <f>IFERROR(VLOOKUP(S77,'CRUCE OPORTUNIDADES'!$C$10:$D$109,2,FALSE),"")</f>
        <v/>
      </c>
      <c r="U77" s="12" t="n">
        <v>5.35000000000004</v>
      </c>
      <c r="V77" s="12">
        <f>IFERROR(VLOOKUP(U77,'CRUCE OPORTUNIDADES'!$C$10:$D$109,2,FALSE),"")</f>
        <v/>
      </c>
      <c r="W77" s="12" t="n">
        <v>6.35000000000005</v>
      </c>
      <c r="X77" s="12">
        <f>IFERROR(VLOOKUP(W77,'CRUCE OPORTUNIDADES'!$C$10:$D$109,2,FALSE),"")</f>
        <v/>
      </c>
      <c r="Y77" s="12" t="n">
        <v>7.35000000000006</v>
      </c>
      <c r="Z77" s="12">
        <f>IFERROR(VLOOKUP(Y77,'CRUCE OPORTUNIDADES'!$C$10:$D$109,2,FALSE),"")</f>
        <v/>
      </c>
      <c r="AA77" s="12" t="n">
        <v>8.350000000000071</v>
      </c>
      <c r="AB77" s="12">
        <f>IFERROR(VLOOKUP(AA77,'CRUCE OPORTUNIDADES'!$C$10:$D$109,2,FALSE),"")</f>
        <v/>
      </c>
      <c r="AC77" s="12" t="n">
        <v>9.35000000000008</v>
      </c>
      <c r="AD77" s="12">
        <f>IFERROR(VLOOKUP(AC77,'CRUCE OPORTUNIDADES'!$C$10:$D$109,2,FALSE),"")</f>
        <v/>
      </c>
      <c r="AE77" s="12" t="n">
        <v>10.3500000000001</v>
      </c>
      <c r="AF77" s="12">
        <f>IFERROR(VLOOKUP(AE77,'CRUCE OPORTUNIDADES'!$C$10:$D$109,2,FALSE),"")</f>
        <v/>
      </c>
      <c r="AG77" s="12" t="n">
        <v>11.3500000000001</v>
      </c>
      <c r="AH77" s="12">
        <f>IFERROR(VLOOKUP(AG77,'CRUCE OPORTUNIDADES'!$C$10:$D$109,2,FALSE),"")</f>
        <v/>
      </c>
      <c r="AI77" s="12" t="n">
        <v>12.3500000000001</v>
      </c>
      <c r="AJ77" s="12">
        <f>IFERROR(VLOOKUP(AI77,'CRUCE OPORTUNIDADES'!$C$10:$D$109,2,FALSE),"")</f>
        <v/>
      </c>
      <c r="AK77" s="12" t="n">
        <v>13.3500000000001</v>
      </c>
      <c r="AL77" s="12">
        <f>IFERROR(VLOOKUP(AK77,'CRUCE OPORTUNIDADES'!$C$10:$D$109,2,FALSE),"")</f>
        <v/>
      </c>
      <c r="AM77" s="12" t="n">
        <v>14.3500000000001</v>
      </c>
      <c r="AN77" s="12">
        <f>IFERROR(VLOOKUP(AM77,'CRUCE OPORTUNIDADES'!$C$10:$D$109,2,FALSE),"")</f>
        <v/>
      </c>
      <c r="AO77" s="12" t="n">
        <v>15.3500000000001</v>
      </c>
      <c r="AP77" s="12">
        <f>IFERROR(VLOOKUP(AO77,'CRUCE OPORTUNIDADES'!$C$10:$D$109,2,FALSE),"")</f>
        <v/>
      </c>
      <c r="AQ77" s="12" t="n">
        <v>16.3500000000001</v>
      </c>
      <c r="AR77" s="12">
        <f>IFERROR(VLOOKUP(AQ77,'CRUCE OPORTUNIDADES'!$C$10:$D$109,2,FALSE),"")</f>
        <v/>
      </c>
      <c r="AS77" s="12" t="n">
        <v>17.3500000000002</v>
      </c>
      <c r="AT77" s="12">
        <f>IFERROR(VLOOKUP(AS77,'CRUCE OPORTUNIDADES'!$C$10:$D$109,2,FALSE),"")</f>
        <v/>
      </c>
      <c r="AU77" s="12" t="n">
        <v>18.3500000000002</v>
      </c>
      <c r="AV77" s="12">
        <f>IFERROR(VLOOKUP(AU77,'CRUCE OPORTUNIDADES'!$C$10:$D$109,2,FALSE),"")</f>
        <v/>
      </c>
      <c r="AW77" s="12" t="n">
        <v>19.3500000000002</v>
      </c>
      <c r="AX77" s="12">
        <f>IFERROR(VLOOKUP(AW77,'CRUCE OPORTUNIDADES'!$C$10:$D$109,2,FALSE),"")</f>
        <v/>
      </c>
      <c r="AY77" s="12" t="n">
        <v>20.3500000000002</v>
      </c>
      <c r="AZ77" s="12">
        <f>IFERROR(VLOOKUP(AY77,'CRUCE OPORTUNIDADES'!$C$10:$D$109,2,FALSE),"")</f>
        <v/>
      </c>
      <c r="BA77" s="12" t="n">
        <v>21.3500000000002</v>
      </c>
      <c r="BB77" s="12">
        <f>IFERROR(VLOOKUP(BA77,'CRUCE OPORTUNIDADES'!$C$10:$D$109,2,FALSE),"")</f>
        <v/>
      </c>
      <c r="BC77" s="12" t="n">
        <v>22.3500000000002</v>
      </c>
      <c r="BD77" s="12">
        <f>IFERROR(VLOOKUP(BC77,'CRUCE OPORTUNIDADES'!$C$10:$D$109,2,FALSE),"")</f>
        <v/>
      </c>
      <c r="BE77" s="12" t="n">
        <v>23.3500000000002</v>
      </c>
      <c r="BF77" s="12">
        <f>IFERROR(VLOOKUP(BE77,'CRUCE OPORTUNIDADES'!$C$10:$D$109,2,FALSE),"")</f>
        <v/>
      </c>
      <c r="BG77" s="12" t="n">
        <v>24.3500000000002</v>
      </c>
      <c r="BH77" s="12">
        <f>IFERROR(VLOOKUP(BG77,'CRUCE OPORTUNIDADES'!$C$10:$D$109,2,FALSE),"")</f>
        <v/>
      </c>
      <c r="BI77" s="12" t="n">
        <v>25.3500000000002</v>
      </c>
      <c r="BJ77" s="12">
        <f>IFERROR(VLOOKUP(BI77,'CRUCE OPORTUNIDADES'!$C$10:$D$109,2,FALSE),"")</f>
        <v/>
      </c>
    </row>
    <row r="78">
      <c r="N78" s="12">
        <f>IF(N79&lt;&gt;""," -O","")</f>
        <v/>
      </c>
      <c r="P78" s="12">
        <f>IF(P79&lt;&gt;""," -O","")</f>
        <v/>
      </c>
      <c r="R78" s="12">
        <f>IF(R79&lt;&gt;""," -O","")</f>
        <v/>
      </c>
      <c r="T78" s="12">
        <f>IF(T79&lt;&gt;""," -O","")</f>
        <v/>
      </c>
      <c r="V78" s="12">
        <f>IF(V79&lt;&gt;""," -O","")</f>
        <v/>
      </c>
      <c r="X78" s="12">
        <f>IF(X79&lt;&gt;""," -O","")</f>
        <v/>
      </c>
      <c r="Z78" s="12">
        <f>IF(Z79&lt;&gt;""," -O","")</f>
        <v/>
      </c>
      <c r="AB78" s="12">
        <f>IF(AB79&lt;&gt;""," -O","")</f>
        <v/>
      </c>
      <c r="AD78" s="12">
        <f>IF(AD79&lt;&gt;""," -O","")</f>
        <v/>
      </c>
      <c r="AF78" s="12">
        <f>IF(AF79&lt;&gt;""," -O","")</f>
        <v/>
      </c>
      <c r="AH78" s="12">
        <f>IF(AH79&lt;&gt;""," -O","")</f>
        <v/>
      </c>
      <c r="AJ78" s="12">
        <f>IF(AJ79&lt;&gt;""," -O","")</f>
        <v/>
      </c>
      <c r="AL78" s="12">
        <f>IF(AL79&lt;&gt;""," -O","")</f>
        <v/>
      </c>
      <c r="AN78" s="12">
        <f>IF(AN79&lt;&gt;""," -O","")</f>
        <v/>
      </c>
      <c r="AP78" s="12">
        <f>IF(AP79&lt;&gt;""," -O","")</f>
        <v/>
      </c>
      <c r="AR78" s="12">
        <f>IF(AR79&lt;&gt;""," -O","")</f>
        <v/>
      </c>
      <c r="AT78" s="12">
        <f>IF(AT79&lt;&gt;""," -O","")</f>
        <v/>
      </c>
      <c r="AV78" s="12">
        <f>IF(AV79&lt;&gt;""," -O","")</f>
        <v/>
      </c>
      <c r="AX78" s="12">
        <f>IF(AX79&lt;&gt;""," -O","")</f>
        <v/>
      </c>
      <c r="AZ78" s="12">
        <f>IF(AZ79&lt;&gt;""," -O","")</f>
        <v/>
      </c>
      <c r="BB78" s="12">
        <f>IF(BB79&lt;&gt;""," -O","")</f>
        <v/>
      </c>
      <c r="BD78" s="12">
        <f>IF(BD79&lt;&gt;""," -O","")</f>
        <v/>
      </c>
      <c r="BF78" s="12">
        <f>IF(BF79&lt;&gt;""," -O","")</f>
        <v/>
      </c>
      <c r="BH78" s="12">
        <f>IF(BH79&lt;&gt;""," -O","")</f>
        <v/>
      </c>
      <c r="BJ78" s="12">
        <f>IF(BJ79&lt;&gt;""," -O","")</f>
        <v/>
      </c>
    </row>
    <row r="79">
      <c r="M79" s="12" t="n">
        <v>1.36</v>
      </c>
      <c r="N79" s="12">
        <f>IFERROR(VLOOKUP(M79,'CRUCE OPORTUNIDADES'!$C$10:$D$109,2,FALSE),"")</f>
        <v/>
      </c>
      <c r="O79" s="12" t="n">
        <v>2.36000000000001</v>
      </c>
      <c r="P79" s="12">
        <f>IFERROR(VLOOKUP(O79,'CRUCE OPORTUNIDADES'!$C$10:$D$109,2,FALSE),"")</f>
        <v/>
      </c>
      <c r="Q79" s="12" t="n">
        <v>3.36000000000002</v>
      </c>
      <c r="R79" s="12">
        <f>IFERROR(VLOOKUP(Q79,'CRUCE OPORTUNIDADES'!$C$10:$D$109,2,FALSE),"")</f>
        <v/>
      </c>
      <c r="S79" s="12" t="n">
        <v>4.36000000000003</v>
      </c>
      <c r="T79" s="12">
        <f>IFERROR(VLOOKUP(S79,'CRUCE OPORTUNIDADES'!$C$10:$D$109,2,FALSE),"")</f>
        <v/>
      </c>
      <c r="U79" s="12" t="n">
        <v>5.36000000000004</v>
      </c>
      <c r="V79" s="12">
        <f>IFERROR(VLOOKUP(U79,'CRUCE OPORTUNIDADES'!$C$10:$D$109,2,FALSE),"")</f>
        <v/>
      </c>
      <c r="W79" s="12" t="n">
        <v>6.36000000000005</v>
      </c>
      <c r="X79" s="12">
        <f>IFERROR(VLOOKUP(W79,'CRUCE OPORTUNIDADES'!$C$10:$D$109,2,FALSE),"")</f>
        <v/>
      </c>
      <c r="Y79" s="12" t="n">
        <v>7.36000000000006</v>
      </c>
      <c r="Z79" s="12">
        <f>IFERROR(VLOOKUP(Y79,'CRUCE OPORTUNIDADES'!$C$10:$D$109,2,FALSE),"")</f>
        <v/>
      </c>
      <c r="AA79" s="12" t="n">
        <v>8.36000000000007</v>
      </c>
      <c r="AB79" s="12">
        <f>IFERROR(VLOOKUP(AA79,'CRUCE OPORTUNIDADES'!$C$10:$D$109,2,FALSE),"")</f>
        <v/>
      </c>
      <c r="AC79" s="12" t="n">
        <v>9.360000000000079</v>
      </c>
      <c r="AD79" s="12">
        <f>IFERROR(VLOOKUP(AC79,'CRUCE OPORTUNIDADES'!$C$10:$D$109,2,FALSE),"")</f>
        <v/>
      </c>
      <c r="AE79" s="12" t="n">
        <v>10.3600000000001</v>
      </c>
      <c r="AF79" s="12">
        <f>IFERROR(VLOOKUP(AE79,'CRUCE OPORTUNIDADES'!$C$10:$D$109,2,FALSE),"")</f>
        <v/>
      </c>
      <c r="AG79" s="12" t="n">
        <v>11.3600000000001</v>
      </c>
      <c r="AH79" s="12">
        <f>IFERROR(VLOOKUP(AG79,'CRUCE OPORTUNIDADES'!$C$10:$D$109,2,FALSE),"")</f>
        <v/>
      </c>
      <c r="AI79" s="12" t="n">
        <v>12.3600000000001</v>
      </c>
      <c r="AJ79" s="12">
        <f>IFERROR(VLOOKUP(AI79,'CRUCE OPORTUNIDADES'!$C$10:$D$109,2,FALSE),"")</f>
        <v/>
      </c>
      <c r="AK79" s="12" t="n">
        <v>13.3600000000001</v>
      </c>
      <c r="AL79" s="12">
        <f>IFERROR(VLOOKUP(AK79,'CRUCE OPORTUNIDADES'!$C$10:$D$109,2,FALSE),"")</f>
        <v/>
      </c>
      <c r="AM79" s="12" t="n">
        <v>14.3600000000001</v>
      </c>
      <c r="AN79" s="12">
        <f>IFERROR(VLOOKUP(AM79,'CRUCE OPORTUNIDADES'!$C$10:$D$109,2,FALSE),"")</f>
        <v/>
      </c>
      <c r="AO79" s="12" t="n">
        <v>15.3600000000001</v>
      </c>
      <c r="AP79" s="12">
        <f>IFERROR(VLOOKUP(AO79,'CRUCE OPORTUNIDADES'!$C$10:$D$109,2,FALSE),"")</f>
        <v/>
      </c>
      <c r="AQ79" s="12" t="n">
        <v>16.3600000000001</v>
      </c>
      <c r="AR79" s="12">
        <f>IFERROR(VLOOKUP(AQ79,'CRUCE OPORTUNIDADES'!$C$10:$D$109,2,FALSE),"")</f>
        <v/>
      </c>
      <c r="AS79" s="12" t="n">
        <v>17.3600000000002</v>
      </c>
      <c r="AT79" s="12">
        <f>IFERROR(VLOOKUP(AS79,'CRUCE OPORTUNIDADES'!$C$10:$D$109,2,FALSE),"")</f>
        <v/>
      </c>
      <c r="AU79" s="12" t="n">
        <v>18.3600000000002</v>
      </c>
      <c r="AV79" s="12">
        <f>IFERROR(VLOOKUP(AU79,'CRUCE OPORTUNIDADES'!$C$10:$D$109,2,FALSE),"")</f>
        <v/>
      </c>
      <c r="AW79" s="12" t="n">
        <v>19.3600000000002</v>
      </c>
      <c r="AX79" s="12">
        <f>IFERROR(VLOOKUP(AW79,'CRUCE OPORTUNIDADES'!$C$10:$D$109,2,FALSE),"")</f>
        <v/>
      </c>
      <c r="AY79" s="12" t="n">
        <v>20.3600000000002</v>
      </c>
      <c r="AZ79" s="12">
        <f>IFERROR(VLOOKUP(AY79,'CRUCE OPORTUNIDADES'!$C$10:$D$109,2,FALSE),"")</f>
        <v/>
      </c>
      <c r="BA79" s="12" t="n">
        <v>21.3600000000002</v>
      </c>
      <c r="BB79" s="12">
        <f>IFERROR(VLOOKUP(BA79,'CRUCE OPORTUNIDADES'!$C$10:$D$109,2,FALSE),"")</f>
        <v/>
      </c>
      <c r="BC79" s="12" t="n">
        <v>22.3600000000002</v>
      </c>
      <c r="BD79" s="12">
        <f>IFERROR(VLOOKUP(BC79,'CRUCE OPORTUNIDADES'!$C$10:$D$109,2,FALSE),"")</f>
        <v/>
      </c>
      <c r="BE79" s="12" t="n">
        <v>23.3600000000002</v>
      </c>
      <c r="BF79" s="12">
        <f>IFERROR(VLOOKUP(BE79,'CRUCE OPORTUNIDADES'!$C$10:$D$109,2,FALSE),"")</f>
        <v/>
      </c>
      <c r="BG79" s="12" t="n">
        <v>24.3600000000002</v>
      </c>
      <c r="BH79" s="12">
        <f>IFERROR(VLOOKUP(BG79,'CRUCE OPORTUNIDADES'!$C$10:$D$109,2,FALSE),"")</f>
        <v/>
      </c>
      <c r="BI79" s="12" t="n">
        <v>25.3600000000002</v>
      </c>
      <c r="BJ79" s="12">
        <f>IFERROR(VLOOKUP(BI79,'CRUCE OPORTUNIDADES'!$C$10:$D$109,2,FALSE),"")</f>
        <v/>
      </c>
    </row>
    <row r="80">
      <c r="N80" s="12">
        <f>IF(N81&lt;&gt;""," -O","")</f>
        <v/>
      </c>
      <c r="P80" s="12">
        <f>IF(P81&lt;&gt;""," -O","")</f>
        <v/>
      </c>
      <c r="R80" s="12">
        <f>IF(R81&lt;&gt;""," -O","")</f>
        <v/>
      </c>
      <c r="T80" s="12">
        <f>IF(T81&lt;&gt;""," -O","")</f>
        <v/>
      </c>
      <c r="V80" s="12">
        <f>IF(V81&lt;&gt;""," -O","")</f>
        <v/>
      </c>
      <c r="X80" s="12">
        <f>IF(X81&lt;&gt;""," -O","")</f>
        <v/>
      </c>
      <c r="Z80" s="12">
        <f>IF(Z81&lt;&gt;""," -O","")</f>
        <v/>
      </c>
      <c r="AB80" s="12">
        <f>IF(AB81&lt;&gt;""," -O","")</f>
        <v/>
      </c>
      <c r="AD80" s="12">
        <f>IF(AD81&lt;&gt;""," -O","")</f>
        <v/>
      </c>
      <c r="AF80" s="12">
        <f>IF(AF81&lt;&gt;""," -O","")</f>
        <v/>
      </c>
      <c r="AH80" s="12">
        <f>IF(AH81&lt;&gt;""," -O","")</f>
        <v/>
      </c>
      <c r="AJ80" s="12">
        <f>IF(AJ81&lt;&gt;""," -O","")</f>
        <v/>
      </c>
      <c r="AL80" s="12">
        <f>IF(AL81&lt;&gt;""," -O","")</f>
        <v/>
      </c>
      <c r="AN80" s="12">
        <f>IF(AN81&lt;&gt;""," -O","")</f>
        <v/>
      </c>
      <c r="AP80" s="12">
        <f>IF(AP81&lt;&gt;""," -O","")</f>
        <v/>
      </c>
      <c r="AR80" s="12">
        <f>IF(AR81&lt;&gt;""," -O","")</f>
        <v/>
      </c>
      <c r="AT80" s="12">
        <f>IF(AT81&lt;&gt;""," -O","")</f>
        <v/>
      </c>
      <c r="AV80" s="12">
        <f>IF(AV81&lt;&gt;""," -O","")</f>
        <v/>
      </c>
      <c r="AX80" s="12">
        <f>IF(AX81&lt;&gt;""," -O","")</f>
        <v/>
      </c>
      <c r="AZ80" s="12">
        <f>IF(AZ81&lt;&gt;""," -O","")</f>
        <v/>
      </c>
      <c r="BB80" s="12">
        <f>IF(BB81&lt;&gt;""," -O","")</f>
        <v/>
      </c>
      <c r="BD80" s="12">
        <f>IF(BD81&lt;&gt;""," -O","")</f>
        <v/>
      </c>
      <c r="BF80" s="12">
        <f>IF(BF81&lt;&gt;""," -O","")</f>
        <v/>
      </c>
      <c r="BH80" s="12">
        <f>IF(BH81&lt;&gt;""," -O","")</f>
        <v/>
      </c>
      <c r="BJ80" s="12">
        <f>IF(BJ81&lt;&gt;""," -O","")</f>
        <v/>
      </c>
    </row>
    <row r="81">
      <c r="M81" s="12" t="n">
        <v>1.37</v>
      </c>
      <c r="N81" s="12">
        <f>IFERROR(VLOOKUP(M81,'CRUCE OPORTUNIDADES'!$C$10:$D$109,2,FALSE),"")</f>
        <v/>
      </c>
      <c r="O81" s="12" t="n">
        <v>2.37000000000001</v>
      </c>
      <c r="P81" s="12">
        <f>IFERROR(VLOOKUP(O81,'CRUCE OPORTUNIDADES'!$C$10:$D$109,2,FALSE),"")</f>
        <v/>
      </c>
      <c r="Q81" s="12" t="n">
        <v>3.37000000000002</v>
      </c>
      <c r="R81" s="12">
        <f>IFERROR(VLOOKUP(Q81,'CRUCE OPORTUNIDADES'!$C$10:$D$109,2,FALSE),"")</f>
        <v/>
      </c>
      <c r="S81" s="12" t="n">
        <v>4.37000000000003</v>
      </c>
      <c r="T81" s="12">
        <f>IFERROR(VLOOKUP(S81,'CRUCE OPORTUNIDADES'!$C$10:$D$109,2,FALSE),"")</f>
        <v/>
      </c>
      <c r="U81" s="12" t="n">
        <v>5.37000000000004</v>
      </c>
      <c r="V81" s="12">
        <f>IFERROR(VLOOKUP(U81,'CRUCE OPORTUNIDADES'!$C$10:$D$109,2,FALSE),"")</f>
        <v/>
      </c>
      <c r="W81" s="12" t="n">
        <v>6.37000000000005</v>
      </c>
      <c r="X81" s="12">
        <f>IFERROR(VLOOKUP(W81,'CRUCE OPORTUNIDADES'!$C$10:$D$109,2,FALSE),"")</f>
        <v/>
      </c>
      <c r="Y81" s="12" t="n">
        <v>7.37000000000006</v>
      </c>
      <c r="Z81" s="12">
        <f>IFERROR(VLOOKUP(Y81,'CRUCE OPORTUNIDADES'!$C$10:$D$109,2,FALSE),"")</f>
        <v/>
      </c>
      <c r="AA81" s="12" t="n">
        <v>8.37000000000007</v>
      </c>
      <c r="AB81" s="12">
        <f>IFERROR(VLOOKUP(AA81,'CRUCE OPORTUNIDADES'!$C$10:$D$109,2,FALSE),"")</f>
        <v/>
      </c>
      <c r="AC81" s="12" t="n">
        <v>9.370000000000079</v>
      </c>
      <c r="AD81" s="12">
        <f>IFERROR(VLOOKUP(AC81,'CRUCE OPORTUNIDADES'!$C$10:$D$109,2,FALSE),"")</f>
        <v/>
      </c>
      <c r="AE81" s="12" t="n">
        <v>10.3700000000001</v>
      </c>
      <c r="AF81" s="12">
        <f>IFERROR(VLOOKUP(AE81,'CRUCE OPORTUNIDADES'!$C$10:$D$109,2,FALSE),"")</f>
        <v/>
      </c>
      <c r="AG81" s="12" t="n">
        <v>11.3700000000001</v>
      </c>
      <c r="AH81" s="12">
        <f>IFERROR(VLOOKUP(AG81,'CRUCE OPORTUNIDADES'!$C$10:$D$109,2,FALSE),"")</f>
        <v/>
      </c>
      <c r="AI81" s="12" t="n">
        <v>12.3700000000001</v>
      </c>
      <c r="AJ81" s="12">
        <f>IFERROR(VLOOKUP(AI81,'CRUCE OPORTUNIDADES'!$C$10:$D$109,2,FALSE),"")</f>
        <v/>
      </c>
      <c r="AK81" s="12" t="n">
        <v>13.3700000000001</v>
      </c>
      <c r="AL81" s="12">
        <f>IFERROR(VLOOKUP(AK81,'CRUCE OPORTUNIDADES'!$C$10:$D$109,2,FALSE),"")</f>
        <v/>
      </c>
      <c r="AM81" s="12" t="n">
        <v>14.3700000000001</v>
      </c>
      <c r="AN81" s="12">
        <f>IFERROR(VLOOKUP(AM81,'CRUCE OPORTUNIDADES'!$C$10:$D$109,2,FALSE),"")</f>
        <v/>
      </c>
      <c r="AO81" s="12" t="n">
        <v>15.3700000000001</v>
      </c>
      <c r="AP81" s="12">
        <f>IFERROR(VLOOKUP(AO81,'CRUCE OPORTUNIDADES'!$C$10:$D$109,2,FALSE),"")</f>
        <v/>
      </c>
      <c r="AQ81" s="12" t="n">
        <v>16.3700000000001</v>
      </c>
      <c r="AR81" s="12">
        <f>IFERROR(VLOOKUP(AQ81,'CRUCE OPORTUNIDADES'!$C$10:$D$109,2,FALSE),"")</f>
        <v/>
      </c>
      <c r="AS81" s="12" t="n">
        <v>17.3700000000002</v>
      </c>
      <c r="AT81" s="12">
        <f>IFERROR(VLOOKUP(AS81,'CRUCE OPORTUNIDADES'!$C$10:$D$109,2,FALSE),"")</f>
        <v/>
      </c>
      <c r="AU81" s="12" t="n">
        <v>18.3700000000002</v>
      </c>
      <c r="AV81" s="12">
        <f>IFERROR(VLOOKUP(AU81,'CRUCE OPORTUNIDADES'!$C$10:$D$109,2,FALSE),"")</f>
        <v/>
      </c>
      <c r="AW81" s="12" t="n">
        <v>19.3700000000002</v>
      </c>
      <c r="AX81" s="12">
        <f>IFERROR(VLOOKUP(AW81,'CRUCE OPORTUNIDADES'!$C$10:$D$109,2,FALSE),"")</f>
        <v/>
      </c>
      <c r="AY81" s="12" t="n">
        <v>20.3700000000002</v>
      </c>
      <c r="AZ81" s="12">
        <f>IFERROR(VLOOKUP(AY81,'CRUCE OPORTUNIDADES'!$C$10:$D$109,2,FALSE),"")</f>
        <v/>
      </c>
      <c r="BA81" s="12" t="n">
        <v>21.3700000000002</v>
      </c>
      <c r="BB81" s="12">
        <f>IFERROR(VLOOKUP(BA81,'CRUCE OPORTUNIDADES'!$C$10:$D$109,2,FALSE),"")</f>
        <v/>
      </c>
      <c r="BC81" s="12" t="n">
        <v>22.3700000000002</v>
      </c>
      <c r="BD81" s="12">
        <f>IFERROR(VLOOKUP(BC81,'CRUCE OPORTUNIDADES'!$C$10:$D$109,2,FALSE),"")</f>
        <v/>
      </c>
      <c r="BE81" s="12" t="n">
        <v>23.3700000000002</v>
      </c>
      <c r="BF81" s="12">
        <f>IFERROR(VLOOKUP(BE81,'CRUCE OPORTUNIDADES'!$C$10:$D$109,2,FALSE),"")</f>
        <v/>
      </c>
      <c r="BG81" s="12" t="n">
        <v>24.3700000000002</v>
      </c>
      <c r="BH81" s="12">
        <f>IFERROR(VLOOKUP(BG81,'CRUCE OPORTUNIDADES'!$C$10:$D$109,2,FALSE),"")</f>
        <v/>
      </c>
      <c r="BI81" s="12" t="n">
        <v>25.3700000000002</v>
      </c>
      <c r="BJ81" s="12">
        <f>IFERROR(VLOOKUP(BI81,'CRUCE OPORTUNIDADES'!$C$10:$D$109,2,FALSE),"")</f>
        <v/>
      </c>
    </row>
    <row r="82">
      <c r="N82" s="12">
        <f>IF(N83&lt;&gt;""," -O","")</f>
        <v/>
      </c>
      <c r="P82" s="12">
        <f>IF(P83&lt;&gt;""," -O","")</f>
        <v/>
      </c>
      <c r="R82" s="12">
        <f>IF(R83&lt;&gt;""," -O","")</f>
        <v/>
      </c>
      <c r="T82" s="12">
        <f>IF(T83&lt;&gt;""," -O","")</f>
        <v/>
      </c>
      <c r="V82" s="12">
        <f>IF(V83&lt;&gt;""," -O","")</f>
        <v/>
      </c>
      <c r="X82" s="12">
        <f>IF(X83&lt;&gt;""," -O","")</f>
        <v/>
      </c>
      <c r="Z82" s="12">
        <f>IF(Z83&lt;&gt;""," -O","")</f>
        <v/>
      </c>
      <c r="AB82" s="12">
        <f>IF(AB83&lt;&gt;""," -O","")</f>
        <v/>
      </c>
      <c r="AD82" s="12">
        <f>IF(AD83&lt;&gt;""," -O","")</f>
        <v/>
      </c>
      <c r="AF82" s="12">
        <f>IF(AF83&lt;&gt;""," -O","")</f>
        <v/>
      </c>
      <c r="AH82" s="12">
        <f>IF(AH83&lt;&gt;""," -O","")</f>
        <v/>
      </c>
      <c r="AJ82" s="12">
        <f>IF(AJ83&lt;&gt;""," -O","")</f>
        <v/>
      </c>
      <c r="AL82" s="12">
        <f>IF(AL83&lt;&gt;""," -O","")</f>
        <v/>
      </c>
      <c r="AN82" s="12">
        <f>IF(AN83&lt;&gt;""," -O","")</f>
        <v/>
      </c>
      <c r="AP82" s="12">
        <f>IF(AP83&lt;&gt;""," -O","")</f>
        <v/>
      </c>
      <c r="AR82" s="12">
        <f>IF(AR83&lt;&gt;""," -O","")</f>
        <v/>
      </c>
      <c r="AT82" s="12">
        <f>IF(AT83&lt;&gt;""," -O","")</f>
        <v/>
      </c>
      <c r="AV82" s="12">
        <f>IF(AV83&lt;&gt;""," -O","")</f>
        <v/>
      </c>
      <c r="AX82" s="12">
        <f>IF(AX83&lt;&gt;""," -O","")</f>
        <v/>
      </c>
      <c r="AZ82" s="12">
        <f>IF(AZ83&lt;&gt;""," -O","")</f>
        <v/>
      </c>
      <c r="BB82" s="12">
        <f>IF(BB83&lt;&gt;""," -O","")</f>
        <v/>
      </c>
      <c r="BD82" s="12">
        <f>IF(BD83&lt;&gt;""," -O","")</f>
        <v/>
      </c>
      <c r="BF82" s="12">
        <f>IF(BF83&lt;&gt;""," -O","")</f>
        <v/>
      </c>
      <c r="BH82" s="12">
        <f>IF(BH83&lt;&gt;""," -O","")</f>
        <v/>
      </c>
      <c r="BJ82" s="12">
        <f>IF(BJ83&lt;&gt;""," -O","")</f>
        <v/>
      </c>
    </row>
    <row r="83">
      <c r="M83" s="12" t="n">
        <v>1.38</v>
      </c>
      <c r="N83" s="12">
        <f>IFERROR(VLOOKUP(M83,'CRUCE OPORTUNIDADES'!$C$10:$D$109,2,FALSE),"")</f>
        <v/>
      </c>
      <c r="O83" s="12" t="n">
        <v>2.38000000000001</v>
      </c>
      <c r="P83" s="12">
        <f>IFERROR(VLOOKUP(O83,'CRUCE OPORTUNIDADES'!$C$10:$D$109,2,FALSE),"")</f>
        <v/>
      </c>
      <c r="Q83" s="12" t="n">
        <v>3.38000000000002</v>
      </c>
      <c r="R83" s="12">
        <f>IFERROR(VLOOKUP(Q83,'CRUCE OPORTUNIDADES'!$C$10:$D$109,2,FALSE),"")</f>
        <v/>
      </c>
      <c r="S83" s="12" t="n">
        <v>4.38000000000003</v>
      </c>
      <c r="T83" s="12">
        <f>IFERROR(VLOOKUP(S83,'CRUCE OPORTUNIDADES'!$C$10:$D$109,2,FALSE),"")</f>
        <v/>
      </c>
      <c r="U83" s="12" t="n">
        <v>5.38000000000004</v>
      </c>
      <c r="V83" s="12">
        <f>IFERROR(VLOOKUP(U83,'CRUCE OPORTUNIDADES'!$C$10:$D$109,2,FALSE),"")</f>
        <v/>
      </c>
      <c r="W83" s="12" t="n">
        <v>6.38000000000005</v>
      </c>
      <c r="X83" s="12">
        <f>IFERROR(VLOOKUP(W83,'CRUCE OPORTUNIDADES'!$C$10:$D$109,2,FALSE),"")</f>
        <v/>
      </c>
      <c r="Y83" s="12" t="n">
        <v>7.38000000000006</v>
      </c>
      <c r="Z83" s="12">
        <f>IFERROR(VLOOKUP(Y83,'CRUCE OPORTUNIDADES'!$C$10:$D$109,2,FALSE),"")</f>
        <v/>
      </c>
      <c r="AA83" s="12" t="n">
        <v>8.38000000000007</v>
      </c>
      <c r="AB83" s="12">
        <f>IFERROR(VLOOKUP(AA83,'CRUCE OPORTUNIDADES'!$C$10:$D$109,2,FALSE),"")</f>
        <v/>
      </c>
      <c r="AC83" s="12" t="n">
        <v>9.380000000000081</v>
      </c>
      <c r="AD83" s="12">
        <f>IFERROR(VLOOKUP(AC83,'CRUCE OPORTUNIDADES'!$C$10:$D$109,2,FALSE),"")</f>
        <v/>
      </c>
      <c r="AE83" s="12" t="n">
        <v>10.3800000000001</v>
      </c>
      <c r="AF83" s="12">
        <f>IFERROR(VLOOKUP(AE83,'CRUCE OPORTUNIDADES'!$C$10:$D$109,2,FALSE),"")</f>
        <v/>
      </c>
      <c r="AG83" s="12" t="n">
        <v>11.3800000000001</v>
      </c>
      <c r="AH83" s="12">
        <f>IFERROR(VLOOKUP(AG83,'CRUCE OPORTUNIDADES'!$C$10:$D$109,2,FALSE),"")</f>
        <v/>
      </c>
      <c r="AI83" s="12" t="n">
        <v>12.3800000000001</v>
      </c>
      <c r="AJ83" s="12">
        <f>IFERROR(VLOOKUP(AI83,'CRUCE OPORTUNIDADES'!$C$10:$D$109,2,FALSE),"")</f>
        <v/>
      </c>
      <c r="AK83" s="12" t="n">
        <v>13.3800000000001</v>
      </c>
      <c r="AL83" s="12">
        <f>IFERROR(VLOOKUP(AK83,'CRUCE OPORTUNIDADES'!$C$10:$D$109,2,FALSE),"")</f>
        <v/>
      </c>
      <c r="AM83" s="12" t="n">
        <v>14.3800000000001</v>
      </c>
      <c r="AN83" s="12">
        <f>IFERROR(VLOOKUP(AM83,'CRUCE OPORTUNIDADES'!$C$10:$D$109,2,FALSE),"")</f>
        <v/>
      </c>
      <c r="AO83" s="12" t="n">
        <v>15.3800000000001</v>
      </c>
      <c r="AP83" s="12">
        <f>IFERROR(VLOOKUP(AO83,'CRUCE OPORTUNIDADES'!$C$10:$D$109,2,FALSE),"")</f>
        <v/>
      </c>
      <c r="AQ83" s="12" t="n">
        <v>16.3800000000002</v>
      </c>
      <c r="AR83" s="12">
        <f>IFERROR(VLOOKUP(AQ83,'CRUCE OPORTUNIDADES'!$C$10:$D$109,2,FALSE),"")</f>
        <v/>
      </c>
      <c r="AS83" s="12" t="n">
        <v>17.3800000000002</v>
      </c>
      <c r="AT83" s="12">
        <f>IFERROR(VLOOKUP(AS83,'CRUCE OPORTUNIDADES'!$C$10:$D$109,2,FALSE),"")</f>
        <v/>
      </c>
      <c r="AU83" s="12" t="n">
        <v>18.3800000000002</v>
      </c>
      <c r="AV83" s="12">
        <f>IFERROR(VLOOKUP(AU83,'CRUCE OPORTUNIDADES'!$C$10:$D$109,2,FALSE),"")</f>
        <v/>
      </c>
      <c r="AW83" s="12" t="n">
        <v>19.3800000000002</v>
      </c>
      <c r="AX83" s="12">
        <f>IFERROR(VLOOKUP(AW83,'CRUCE OPORTUNIDADES'!$C$10:$D$109,2,FALSE),"")</f>
        <v/>
      </c>
      <c r="AY83" s="12" t="n">
        <v>20.3800000000002</v>
      </c>
      <c r="AZ83" s="12">
        <f>IFERROR(VLOOKUP(AY83,'CRUCE OPORTUNIDADES'!$C$10:$D$109,2,FALSE),"")</f>
        <v/>
      </c>
      <c r="BA83" s="12" t="n">
        <v>21.3800000000002</v>
      </c>
      <c r="BB83" s="12">
        <f>IFERROR(VLOOKUP(BA83,'CRUCE OPORTUNIDADES'!$C$10:$D$109,2,FALSE),"")</f>
        <v/>
      </c>
      <c r="BC83" s="12" t="n">
        <v>22.3800000000002</v>
      </c>
      <c r="BD83" s="12">
        <f>IFERROR(VLOOKUP(BC83,'CRUCE OPORTUNIDADES'!$C$10:$D$109,2,FALSE),"")</f>
        <v/>
      </c>
      <c r="BE83" s="12" t="n">
        <v>23.3800000000002</v>
      </c>
      <c r="BF83" s="12">
        <f>IFERROR(VLOOKUP(BE83,'CRUCE OPORTUNIDADES'!$C$10:$D$109,2,FALSE),"")</f>
        <v/>
      </c>
      <c r="BG83" s="12" t="n">
        <v>24.3800000000002</v>
      </c>
      <c r="BH83" s="12">
        <f>IFERROR(VLOOKUP(BG83,'CRUCE OPORTUNIDADES'!$C$10:$D$109,2,FALSE),"")</f>
        <v/>
      </c>
      <c r="BI83" s="12" t="n">
        <v>25.3800000000002</v>
      </c>
      <c r="BJ83" s="12">
        <f>IFERROR(VLOOKUP(BI83,'CRUCE OPORTUNIDADES'!$C$10:$D$109,2,FALSE),"")</f>
        <v/>
      </c>
    </row>
    <row r="84">
      <c r="N84" s="12">
        <f>IF(N85&lt;&gt;""," -O","")</f>
        <v/>
      </c>
      <c r="P84" s="12">
        <f>IF(P85&lt;&gt;""," -O","")</f>
        <v/>
      </c>
      <c r="R84" s="12">
        <f>IF(R85&lt;&gt;""," -O","")</f>
        <v/>
      </c>
      <c r="T84" s="12">
        <f>IF(T85&lt;&gt;""," -O","")</f>
        <v/>
      </c>
      <c r="V84" s="12">
        <f>IF(V85&lt;&gt;""," -O","")</f>
        <v/>
      </c>
      <c r="X84" s="12">
        <f>IF(X85&lt;&gt;""," -O","")</f>
        <v/>
      </c>
      <c r="Z84" s="12">
        <f>IF(Z85&lt;&gt;""," -O","")</f>
        <v/>
      </c>
      <c r="AB84" s="12">
        <f>IF(AB85&lt;&gt;""," -O","")</f>
        <v/>
      </c>
      <c r="AD84" s="12">
        <f>IF(AD85&lt;&gt;""," -O","")</f>
        <v/>
      </c>
      <c r="AF84" s="12">
        <f>IF(AF85&lt;&gt;""," -O","")</f>
        <v/>
      </c>
      <c r="AH84" s="12">
        <f>IF(AH85&lt;&gt;""," -O","")</f>
        <v/>
      </c>
      <c r="AJ84" s="12">
        <f>IF(AJ85&lt;&gt;""," -O","")</f>
        <v/>
      </c>
      <c r="AL84" s="12">
        <f>IF(AL85&lt;&gt;""," -O","")</f>
        <v/>
      </c>
      <c r="AN84" s="12">
        <f>IF(AN85&lt;&gt;""," -O","")</f>
        <v/>
      </c>
      <c r="AP84" s="12">
        <f>IF(AP85&lt;&gt;""," -O","")</f>
        <v/>
      </c>
      <c r="AR84" s="12">
        <f>IF(AR85&lt;&gt;""," -O","")</f>
        <v/>
      </c>
      <c r="AT84" s="12">
        <f>IF(AT85&lt;&gt;""," -O","")</f>
        <v/>
      </c>
      <c r="AV84" s="12">
        <f>IF(AV85&lt;&gt;""," -O","")</f>
        <v/>
      </c>
      <c r="AX84" s="12">
        <f>IF(AX85&lt;&gt;""," -O","")</f>
        <v/>
      </c>
      <c r="AZ84" s="12">
        <f>IF(AZ85&lt;&gt;""," -O","")</f>
        <v/>
      </c>
      <c r="BB84" s="12">
        <f>IF(BB85&lt;&gt;""," -O","")</f>
        <v/>
      </c>
      <c r="BD84" s="12">
        <f>IF(BD85&lt;&gt;""," -O","")</f>
        <v/>
      </c>
      <c r="BF84" s="12">
        <f>IF(BF85&lt;&gt;""," -O","")</f>
        <v/>
      </c>
      <c r="BH84" s="12">
        <f>IF(BH85&lt;&gt;""," -O","")</f>
        <v/>
      </c>
      <c r="BJ84" s="12">
        <f>IF(BJ85&lt;&gt;""," -O","")</f>
        <v/>
      </c>
    </row>
    <row r="85">
      <c r="M85" s="12" t="n">
        <v>1.39</v>
      </c>
      <c r="N85" s="12">
        <f>IFERROR(VLOOKUP(M85,'CRUCE OPORTUNIDADES'!$C$10:$D$109,2,FALSE),"")</f>
        <v/>
      </c>
      <c r="O85" s="12" t="n">
        <v>2.39000000000001</v>
      </c>
      <c r="P85" s="12">
        <f>IFERROR(VLOOKUP(O85,'CRUCE OPORTUNIDADES'!$C$10:$D$109,2,FALSE),"")</f>
        <v/>
      </c>
      <c r="Q85" s="12" t="n">
        <v>3.39000000000002</v>
      </c>
      <c r="R85" s="12">
        <f>IFERROR(VLOOKUP(Q85,'CRUCE OPORTUNIDADES'!$C$10:$D$109,2,FALSE),"")</f>
        <v/>
      </c>
      <c r="S85" s="12" t="n">
        <v>4.39000000000003</v>
      </c>
      <c r="T85" s="12">
        <f>IFERROR(VLOOKUP(S85,'CRUCE OPORTUNIDADES'!$C$10:$D$109,2,FALSE),"")</f>
        <v/>
      </c>
      <c r="U85" s="12" t="n">
        <v>5.39000000000004</v>
      </c>
      <c r="V85" s="12">
        <f>IFERROR(VLOOKUP(U85,'CRUCE OPORTUNIDADES'!$C$10:$D$109,2,FALSE),"")</f>
        <v/>
      </c>
      <c r="W85" s="12" t="n">
        <v>6.39000000000005</v>
      </c>
      <c r="X85" s="12">
        <f>IFERROR(VLOOKUP(W85,'CRUCE OPORTUNIDADES'!$C$10:$D$109,2,FALSE),"")</f>
        <v/>
      </c>
      <c r="Y85" s="12" t="n">
        <v>7.39000000000006</v>
      </c>
      <c r="Z85" s="12">
        <f>IFERROR(VLOOKUP(Y85,'CRUCE OPORTUNIDADES'!$C$10:$D$109,2,FALSE),"")</f>
        <v/>
      </c>
      <c r="AA85" s="12" t="n">
        <v>8.39000000000007</v>
      </c>
      <c r="AB85" s="12">
        <f>IFERROR(VLOOKUP(AA85,'CRUCE OPORTUNIDADES'!$C$10:$D$109,2,FALSE),"")</f>
        <v/>
      </c>
      <c r="AC85" s="12" t="n">
        <v>9.390000000000081</v>
      </c>
      <c r="AD85" s="12">
        <f>IFERROR(VLOOKUP(AC85,'CRUCE OPORTUNIDADES'!$C$10:$D$109,2,FALSE),"")</f>
        <v/>
      </c>
      <c r="AE85" s="12" t="n">
        <v>10.3900000000001</v>
      </c>
      <c r="AF85" s="12">
        <f>IFERROR(VLOOKUP(AE85,'CRUCE OPORTUNIDADES'!$C$10:$D$109,2,FALSE),"")</f>
        <v/>
      </c>
      <c r="AG85" s="12" t="n">
        <v>11.3900000000001</v>
      </c>
      <c r="AH85" s="12">
        <f>IFERROR(VLOOKUP(AG85,'CRUCE OPORTUNIDADES'!$C$10:$D$109,2,FALSE),"")</f>
        <v/>
      </c>
      <c r="AI85" s="12" t="n">
        <v>12.3900000000001</v>
      </c>
      <c r="AJ85" s="12">
        <f>IFERROR(VLOOKUP(AI85,'CRUCE OPORTUNIDADES'!$C$10:$D$109,2,FALSE),"")</f>
        <v/>
      </c>
      <c r="AK85" s="12" t="n">
        <v>13.3900000000001</v>
      </c>
      <c r="AL85" s="12">
        <f>IFERROR(VLOOKUP(AK85,'CRUCE OPORTUNIDADES'!$C$10:$D$109,2,FALSE),"")</f>
        <v/>
      </c>
      <c r="AM85" s="12" t="n">
        <v>14.3900000000001</v>
      </c>
      <c r="AN85" s="12">
        <f>IFERROR(VLOOKUP(AM85,'CRUCE OPORTUNIDADES'!$C$10:$D$109,2,FALSE),"")</f>
        <v/>
      </c>
      <c r="AO85" s="12" t="n">
        <v>15.3900000000001</v>
      </c>
      <c r="AP85" s="12">
        <f>IFERROR(VLOOKUP(AO85,'CRUCE OPORTUNIDADES'!$C$10:$D$109,2,FALSE),"")</f>
        <v/>
      </c>
      <c r="AQ85" s="12" t="n">
        <v>16.3900000000001</v>
      </c>
      <c r="AR85" s="12">
        <f>IFERROR(VLOOKUP(AQ85,'CRUCE OPORTUNIDADES'!$C$10:$D$109,2,FALSE),"")</f>
        <v/>
      </c>
      <c r="AS85" s="12" t="n">
        <v>17.3900000000002</v>
      </c>
      <c r="AT85" s="12">
        <f>IFERROR(VLOOKUP(AS85,'CRUCE OPORTUNIDADES'!$C$10:$D$109,2,FALSE),"")</f>
        <v/>
      </c>
      <c r="AU85" s="12" t="n">
        <v>18.3900000000002</v>
      </c>
      <c r="AV85" s="12">
        <f>IFERROR(VLOOKUP(AU85,'CRUCE OPORTUNIDADES'!$C$10:$D$109,2,FALSE),"")</f>
        <v/>
      </c>
      <c r="AW85" s="12" t="n">
        <v>19.3900000000002</v>
      </c>
      <c r="AX85" s="12">
        <f>IFERROR(VLOOKUP(AW85,'CRUCE OPORTUNIDADES'!$C$10:$D$109,2,FALSE),"")</f>
        <v/>
      </c>
      <c r="AY85" s="12" t="n">
        <v>20.3900000000002</v>
      </c>
      <c r="AZ85" s="12">
        <f>IFERROR(VLOOKUP(AY85,'CRUCE OPORTUNIDADES'!$C$10:$D$109,2,FALSE),"")</f>
        <v/>
      </c>
      <c r="BA85" s="12" t="n">
        <v>21.3900000000002</v>
      </c>
      <c r="BB85" s="12">
        <f>IFERROR(VLOOKUP(BA85,'CRUCE OPORTUNIDADES'!$C$10:$D$109,2,FALSE),"")</f>
        <v/>
      </c>
      <c r="BC85" s="12" t="n">
        <v>22.3900000000002</v>
      </c>
      <c r="BD85" s="12">
        <f>IFERROR(VLOOKUP(BC85,'CRUCE OPORTUNIDADES'!$C$10:$D$109,2,FALSE),"")</f>
        <v/>
      </c>
      <c r="BE85" s="12" t="n">
        <v>23.3900000000002</v>
      </c>
      <c r="BF85" s="12">
        <f>IFERROR(VLOOKUP(BE85,'CRUCE OPORTUNIDADES'!$C$10:$D$109,2,FALSE),"")</f>
        <v/>
      </c>
      <c r="BG85" s="12" t="n">
        <v>24.3900000000002</v>
      </c>
      <c r="BH85" s="12">
        <f>IFERROR(VLOOKUP(BG85,'CRUCE OPORTUNIDADES'!$C$10:$D$109,2,FALSE),"")</f>
        <v/>
      </c>
      <c r="BI85" s="12" t="n">
        <v>25.3900000000002</v>
      </c>
      <c r="BJ85" s="12">
        <f>IFERROR(VLOOKUP(BI85,'CRUCE OPORTUNIDADES'!$C$10:$D$109,2,FALSE),"")</f>
        <v/>
      </c>
    </row>
    <row r="86">
      <c r="N86" s="12">
        <f>IF(N87&lt;&gt;""," -O","")</f>
        <v/>
      </c>
      <c r="P86" s="12">
        <f>IF(P87&lt;&gt;""," -O","")</f>
        <v/>
      </c>
      <c r="R86" s="12">
        <f>IF(R87&lt;&gt;""," -O","")</f>
        <v/>
      </c>
      <c r="T86" s="12">
        <f>IF(T87&lt;&gt;""," -O","")</f>
        <v/>
      </c>
      <c r="V86" s="12">
        <f>IF(V87&lt;&gt;""," -O","")</f>
        <v/>
      </c>
      <c r="X86" s="12">
        <f>IF(X87&lt;&gt;""," -O","")</f>
        <v/>
      </c>
      <c r="Z86" s="12">
        <f>IF(Z87&lt;&gt;""," -O","")</f>
        <v/>
      </c>
      <c r="AB86" s="12">
        <f>IF(AB87&lt;&gt;""," -O","")</f>
        <v/>
      </c>
      <c r="AD86" s="12">
        <f>IF(AD87&lt;&gt;""," -O","")</f>
        <v/>
      </c>
      <c r="AF86" s="12">
        <f>IF(AF87&lt;&gt;""," -O","")</f>
        <v/>
      </c>
      <c r="AH86" s="12">
        <f>IF(AH87&lt;&gt;""," -O","")</f>
        <v/>
      </c>
      <c r="AJ86" s="12">
        <f>IF(AJ87&lt;&gt;""," -O","")</f>
        <v/>
      </c>
      <c r="AL86" s="12">
        <f>IF(AL87&lt;&gt;""," -O","")</f>
        <v/>
      </c>
      <c r="AN86" s="12">
        <f>IF(AN87&lt;&gt;""," -O","")</f>
        <v/>
      </c>
      <c r="AP86" s="12">
        <f>IF(AP87&lt;&gt;""," -O","")</f>
        <v/>
      </c>
      <c r="AR86" s="12">
        <f>IF(AR87&lt;&gt;""," -O","")</f>
        <v/>
      </c>
      <c r="AT86" s="12">
        <f>IF(AT87&lt;&gt;""," -O","")</f>
        <v/>
      </c>
      <c r="AV86" s="12">
        <f>IF(AV87&lt;&gt;""," -O","")</f>
        <v/>
      </c>
      <c r="AX86" s="12">
        <f>IF(AX87&lt;&gt;""," -O","")</f>
        <v/>
      </c>
      <c r="AZ86" s="12">
        <f>IF(AZ87&lt;&gt;""," -O","")</f>
        <v/>
      </c>
      <c r="BB86" s="12">
        <f>IF(BB87&lt;&gt;""," -O","")</f>
        <v/>
      </c>
      <c r="BD86" s="12">
        <f>IF(BD87&lt;&gt;""," -O","")</f>
        <v/>
      </c>
      <c r="BF86" s="12">
        <f>IF(BF87&lt;&gt;""," -O","")</f>
        <v/>
      </c>
      <c r="BH86" s="12">
        <f>IF(BH87&lt;&gt;""," -O","")</f>
        <v/>
      </c>
      <c r="BJ86" s="12">
        <f>IF(BJ87&lt;&gt;""," -O","")</f>
        <v/>
      </c>
    </row>
    <row r="87">
      <c r="M87" s="12" t="n">
        <v>1.4</v>
      </c>
      <c r="N87" s="12">
        <f>IFERROR(VLOOKUP(M87,'CRUCE OPORTUNIDADES'!$C$10:$D$109,2,FALSE),"")</f>
        <v/>
      </c>
      <c r="O87" s="12" t="n">
        <v>2.40000000000001</v>
      </c>
      <c r="P87" s="12">
        <f>IFERROR(VLOOKUP(O87,'CRUCE OPORTUNIDADES'!$C$10:$D$109,2,FALSE),"")</f>
        <v/>
      </c>
      <c r="Q87" s="12" t="n">
        <v>3.40000000000002</v>
      </c>
      <c r="R87" s="12">
        <f>IFERROR(VLOOKUP(Q87,'CRUCE OPORTUNIDADES'!$C$10:$D$109,2,FALSE),"")</f>
        <v/>
      </c>
      <c r="S87" s="12" t="n">
        <v>4.40000000000003</v>
      </c>
      <c r="T87" s="12">
        <f>IFERROR(VLOOKUP(S87,'CRUCE OPORTUNIDADES'!$C$10:$D$109,2,FALSE),"")</f>
        <v/>
      </c>
      <c r="U87" s="12" t="n">
        <v>5.40000000000004</v>
      </c>
      <c r="V87" s="12">
        <f>IFERROR(VLOOKUP(U87,'CRUCE OPORTUNIDADES'!$C$10:$D$109,2,FALSE),"")</f>
        <v/>
      </c>
      <c r="W87" s="12" t="n">
        <v>6.40000000000005</v>
      </c>
      <c r="X87" s="12">
        <f>IFERROR(VLOOKUP(W87,'CRUCE OPORTUNIDADES'!$C$10:$D$109,2,FALSE),"")</f>
        <v/>
      </c>
      <c r="Y87" s="12" t="n">
        <v>7.40000000000006</v>
      </c>
      <c r="Z87" s="12">
        <f>IFERROR(VLOOKUP(Y87,'CRUCE OPORTUNIDADES'!$C$10:$D$109,2,FALSE),"")</f>
        <v/>
      </c>
      <c r="AA87" s="12" t="n">
        <v>8.40000000000007</v>
      </c>
      <c r="AB87" s="12">
        <f>IFERROR(VLOOKUP(AA87,'CRUCE OPORTUNIDADES'!$C$10:$D$109,2,FALSE),"")</f>
        <v/>
      </c>
      <c r="AC87" s="12" t="n">
        <v>9.40000000000008</v>
      </c>
      <c r="AD87" s="12">
        <f>IFERROR(VLOOKUP(AC87,'CRUCE OPORTUNIDADES'!$C$10:$D$109,2,FALSE),"")</f>
        <v/>
      </c>
      <c r="AE87" s="12" t="n">
        <v>10.4000000000001</v>
      </c>
      <c r="AF87" s="12">
        <f>IFERROR(VLOOKUP(AE87,'CRUCE OPORTUNIDADES'!$C$10:$D$109,2,FALSE),"")</f>
        <v/>
      </c>
      <c r="AG87" s="12" t="n">
        <v>11.4000000000001</v>
      </c>
      <c r="AH87" s="12">
        <f>IFERROR(VLOOKUP(AG87,'CRUCE OPORTUNIDADES'!$C$10:$D$109,2,FALSE),"")</f>
        <v/>
      </c>
      <c r="AI87" s="12" t="n">
        <v>12.4000000000001</v>
      </c>
      <c r="AJ87" s="12">
        <f>IFERROR(VLOOKUP(AI87,'CRUCE OPORTUNIDADES'!$C$10:$D$109,2,FALSE),"")</f>
        <v/>
      </c>
      <c r="AK87" s="12" t="n">
        <v>13.4000000000001</v>
      </c>
      <c r="AL87" s="12">
        <f>IFERROR(VLOOKUP(AK87,'CRUCE OPORTUNIDADES'!$C$10:$D$109,2,FALSE),"")</f>
        <v/>
      </c>
      <c r="AM87" s="12" t="n">
        <v>14.4000000000001</v>
      </c>
      <c r="AN87" s="12">
        <f>IFERROR(VLOOKUP(AM87,'CRUCE OPORTUNIDADES'!$C$10:$D$109,2,FALSE),"")</f>
        <v/>
      </c>
      <c r="AO87" s="12" t="n">
        <v>15.4000000000001</v>
      </c>
      <c r="AP87" s="12">
        <f>IFERROR(VLOOKUP(AO87,'CRUCE OPORTUNIDADES'!$C$10:$D$109,2,FALSE),"")</f>
        <v/>
      </c>
      <c r="AQ87" s="12" t="n">
        <v>16.4000000000002</v>
      </c>
      <c r="AR87" s="12">
        <f>IFERROR(VLOOKUP(AQ87,'CRUCE OPORTUNIDADES'!$C$10:$D$109,2,FALSE),"")</f>
        <v/>
      </c>
      <c r="AS87" s="12" t="n">
        <v>17.4000000000002</v>
      </c>
      <c r="AT87" s="12">
        <f>IFERROR(VLOOKUP(AS87,'CRUCE OPORTUNIDADES'!$C$10:$D$109,2,FALSE),"")</f>
        <v/>
      </c>
      <c r="AU87" s="12" t="n">
        <v>18.4000000000002</v>
      </c>
      <c r="AV87" s="12">
        <f>IFERROR(VLOOKUP(AU87,'CRUCE OPORTUNIDADES'!$C$10:$D$109,2,FALSE),"")</f>
        <v/>
      </c>
      <c r="AW87" s="12" t="n">
        <v>19.4000000000002</v>
      </c>
      <c r="AX87" s="12">
        <f>IFERROR(VLOOKUP(AW87,'CRUCE OPORTUNIDADES'!$C$10:$D$109,2,FALSE),"")</f>
        <v/>
      </c>
      <c r="AY87" s="12" t="n">
        <v>20.4000000000002</v>
      </c>
      <c r="AZ87" s="12">
        <f>IFERROR(VLOOKUP(AY87,'CRUCE OPORTUNIDADES'!$C$10:$D$109,2,FALSE),"")</f>
        <v/>
      </c>
      <c r="BA87" s="12" t="n">
        <v>21.4000000000002</v>
      </c>
      <c r="BB87" s="12">
        <f>IFERROR(VLOOKUP(BA87,'CRUCE OPORTUNIDADES'!$C$10:$D$109,2,FALSE),"")</f>
        <v/>
      </c>
      <c r="BC87" s="12" t="n">
        <v>22.4000000000002</v>
      </c>
      <c r="BD87" s="12">
        <f>IFERROR(VLOOKUP(BC87,'CRUCE OPORTUNIDADES'!$C$10:$D$109,2,FALSE),"")</f>
        <v/>
      </c>
      <c r="BE87" s="12" t="n">
        <v>23.4000000000002</v>
      </c>
      <c r="BF87" s="12">
        <f>IFERROR(VLOOKUP(BE87,'CRUCE OPORTUNIDADES'!$C$10:$D$109,2,FALSE),"")</f>
        <v/>
      </c>
      <c r="BG87" s="12" t="n">
        <v>24.4000000000002</v>
      </c>
      <c r="BH87" s="12">
        <f>IFERROR(VLOOKUP(BG87,'CRUCE OPORTUNIDADES'!$C$10:$D$109,2,FALSE),"")</f>
        <v/>
      </c>
      <c r="BI87" s="12" t="n">
        <v>25.4000000000002</v>
      </c>
      <c r="BJ87" s="12">
        <f>IFERROR(VLOOKUP(BI87,'CRUCE OPORTUNIDADES'!$C$10:$D$109,2,FALSE),"")</f>
        <v/>
      </c>
    </row>
    <row r="88">
      <c r="N88" s="12">
        <f>IF(N89&lt;&gt;""," -O","")</f>
        <v/>
      </c>
      <c r="P88" s="12">
        <f>IF(P89&lt;&gt;""," -O","")</f>
        <v/>
      </c>
      <c r="R88" s="12">
        <f>IF(R89&lt;&gt;""," -O","")</f>
        <v/>
      </c>
      <c r="T88" s="12">
        <f>IF(T89&lt;&gt;""," -O","")</f>
        <v/>
      </c>
      <c r="V88" s="12">
        <f>IF(V89&lt;&gt;""," -O","")</f>
        <v/>
      </c>
      <c r="X88" s="12">
        <f>IF(X89&lt;&gt;""," -O","")</f>
        <v/>
      </c>
      <c r="Z88" s="12">
        <f>IF(Z89&lt;&gt;""," -O","")</f>
        <v/>
      </c>
      <c r="AB88" s="12">
        <f>IF(AB89&lt;&gt;""," -O","")</f>
        <v/>
      </c>
      <c r="AD88" s="12">
        <f>IF(AD89&lt;&gt;""," -O","")</f>
        <v/>
      </c>
      <c r="AF88" s="12">
        <f>IF(AF89&lt;&gt;""," -O","")</f>
        <v/>
      </c>
      <c r="AH88" s="12">
        <f>IF(AH89&lt;&gt;""," -O","")</f>
        <v/>
      </c>
      <c r="AJ88" s="12">
        <f>IF(AJ89&lt;&gt;""," -O","")</f>
        <v/>
      </c>
      <c r="AL88" s="12">
        <f>IF(AL89&lt;&gt;""," -O","")</f>
        <v/>
      </c>
      <c r="AN88" s="12">
        <f>IF(AN89&lt;&gt;""," -O","")</f>
        <v/>
      </c>
      <c r="AP88" s="12">
        <f>IF(AP89&lt;&gt;""," -O","")</f>
        <v/>
      </c>
      <c r="AR88" s="12">
        <f>IF(AR89&lt;&gt;""," -O","")</f>
        <v/>
      </c>
      <c r="AT88" s="12">
        <f>IF(AT89&lt;&gt;""," -O","")</f>
        <v/>
      </c>
      <c r="AV88" s="12">
        <f>IF(AV89&lt;&gt;""," -O","")</f>
        <v/>
      </c>
      <c r="AX88" s="12">
        <f>IF(AX89&lt;&gt;""," -O","")</f>
        <v/>
      </c>
      <c r="AZ88" s="12">
        <f>IF(AZ89&lt;&gt;""," -O","")</f>
        <v/>
      </c>
      <c r="BB88" s="12">
        <f>IF(BB89&lt;&gt;""," -O","")</f>
        <v/>
      </c>
      <c r="BD88" s="12">
        <f>IF(BD89&lt;&gt;""," -O","")</f>
        <v/>
      </c>
      <c r="BF88" s="12">
        <f>IF(BF89&lt;&gt;""," -O","")</f>
        <v/>
      </c>
      <c r="BH88" s="12">
        <f>IF(BH89&lt;&gt;""," -O","")</f>
        <v/>
      </c>
      <c r="BJ88" s="12">
        <f>IF(BJ89&lt;&gt;""," -O","")</f>
        <v/>
      </c>
    </row>
    <row r="89">
      <c r="M89" s="12" t="n">
        <v>1.41</v>
      </c>
      <c r="N89" s="12">
        <f>IFERROR(VLOOKUP(M89,'CRUCE OPORTUNIDADES'!$C$10:$D$109,2,FALSE),"")</f>
        <v/>
      </c>
      <c r="O89" s="12" t="n">
        <v>2.41000000000001</v>
      </c>
      <c r="P89" s="12">
        <f>IFERROR(VLOOKUP(O89,'CRUCE OPORTUNIDADES'!$C$10:$D$109,2,FALSE),"")</f>
        <v/>
      </c>
      <c r="Q89" s="12" t="n">
        <v>3.41000000000002</v>
      </c>
      <c r="R89" s="12">
        <f>IFERROR(VLOOKUP(Q89,'CRUCE OPORTUNIDADES'!$C$10:$D$109,2,FALSE),"")</f>
        <v/>
      </c>
      <c r="S89" s="12" t="n">
        <v>4.41000000000003</v>
      </c>
      <c r="T89" s="12">
        <f>IFERROR(VLOOKUP(S89,'CRUCE OPORTUNIDADES'!$C$10:$D$109,2,FALSE),"")</f>
        <v/>
      </c>
      <c r="U89" s="12" t="n">
        <v>5.41000000000004</v>
      </c>
      <c r="V89" s="12">
        <f>IFERROR(VLOOKUP(U89,'CRUCE OPORTUNIDADES'!$C$10:$D$109,2,FALSE),"")</f>
        <v/>
      </c>
      <c r="W89" s="12" t="n">
        <v>6.41000000000005</v>
      </c>
      <c r="X89" s="12">
        <f>IFERROR(VLOOKUP(W89,'CRUCE OPORTUNIDADES'!$C$10:$D$109,2,FALSE),"")</f>
        <v/>
      </c>
      <c r="Y89" s="12" t="n">
        <v>7.41000000000006</v>
      </c>
      <c r="Z89" s="12">
        <f>IFERROR(VLOOKUP(Y89,'CRUCE OPORTUNIDADES'!$C$10:$D$109,2,FALSE),"")</f>
        <v/>
      </c>
      <c r="AA89" s="12" t="n">
        <v>8.410000000000069</v>
      </c>
      <c r="AB89" s="12">
        <f>IFERROR(VLOOKUP(AA89,'CRUCE OPORTUNIDADES'!$C$10:$D$109,2,FALSE),"")</f>
        <v/>
      </c>
      <c r="AC89" s="12" t="n">
        <v>9.41000000000008</v>
      </c>
      <c r="AD89" s="12">
        <f>IFERROR(VLOOKUP(AC89,'CRUCE OPORTUNIDADES'!$C$10:$D$109,2,FALSE),"")</f>
        <v/>
      </c>
      <c r="AE89" s="12" t="n">
        <v>10.4100000000001</v>
      </c>
      <c r="AF89" s="12">
        <f>IFERROR(VLOOKUP(AE89,'CRUCE OPORTUNIDADES'!$C$10:$D$109,2,FALSE),"")</f>
        <v/>
      </c>
      <c r="AG89" s="12" t="n">
        <v>11.4100000000001</v>
      </c>
      <c r="AH89" s="12">
        <f>IFERROR(VLOOKUP(AG89,'CRUCE OPORTUNIDADES'!$C$10:$D$109,2,FALSE),"")</f>
        <v/>
      </c>
      <c r="AI89" s="12" t="n">
        <v>12.4100000000001</v>
      </c>
      <c r="AJ89" s="12">
        <f>IFERROR(VLOOKUP(AI89,'CRUCE OPORTUNIDADES'!$C$10:$D$109,2,FALSE),"")</f>
        <v/>
      </c>
      <c r="AK89" s="12" t="n">
        <v>13.4100000000001</v>
      </c>
      <c r="AL89" s="12">
        <f>IFERROR(VLOOKUP(AK89,'CRUCE OPORTUNIDADES'!$C$10:$D$109,2,FALSE),"")</f>
        <v/>
      </c>
      <c r="AM89" s="12" t="n">
        <v>14.4100000000001</v>
      </c>
      <c r="AN89" s="12">
        <f>IFERROR(VLOOKUP(AM89,'CRUCE OPORTUNIDADES'!$C$10:$D$109,2,FALSE),"")</f>
        <v/>
      </c>
      <c r="AO89" s="12" t="n">
        <v>15.4100000000001</v>
      </c>
      <c r="AP89" s="12">
        <f>IFERROR(VLOOKUP(AO89,'CRUCE OPORTUNIDADES'!$C$10:$D$109,2,FALSE),"")</f>
        <v/>
      </c>
      <c r="AQ89" s="12" t="n">
        <v>16.4100000000001</v>
      </c>
      <c r="AR89" s="12">
        <f>IFERROR(VLOOKUP(AQ89,'CRUCE OPORTUNIDADES'!$C$10:$D$109,2,FALSE),"")</f>
        <v/>
      </c>
      <c r="AS89" s="12" t="n">
        <v>17.4100000000002</v>
      </c>
      <c r="AT89" s="12">
        <f>IFERROR(VLOOKUP(AS89,'CRUCE OPORTUNIDADES'!$C$10:$D$109,2,FALSE),"")</f>
        <v/>
      </c>
      <c r="AU89" s="12" t="n">
        <v>18.4100000000002</v>
      </c>
      <c r="AV89" s="12">
        <f>IFERROR(VLOOKUP(AU89,'CRUCE OPORTUNIDADES'!$C$10:$D$109,2,FALSE),"")</f>
        <v/>
      </c>
      <c r="AW89" s="12" t="n">
        <v>19.4100000000002</v>
      </c>
      <c r="AX89" s="12">
        <f>IFERROR(VLOOKUP(AW89,'CRUCE OPORTUNIDADES'!$C$10:$D$109,2,FALSE),"")</f>
        <v/>
      </c>
      <c r="AY89" s="12" t="n">
        <v>20.4100000000002</v>
      </c>
      <c r="AZ89" s="12">
        <f>IFERROR(VLOOKUP(AY89,'CRUCE OPORTUNIDADES'!$C$10:$D$109,2,FALSE),"")</f>
        <v/>
      </c>
      <c r="BA89" s="12" t="n">
        <v>21.4100000000002</v>
      </c>
      <c r="BB89" s="12">
        <f>IFERROR(VLOOKUP(BA89,'CRUCE OPORTUNIDADES'!$C$10:$D$109,2,FALSE),"")</f>
        <v/>
      </c>
      <c r="BC89" s="12" t="n">
        <v>22.4100000000002</v>
      </c>
      <c r="BD89" s="12">
        <f>IFERROR(VLOOKUP(BC89,'CRUCE OPORTUNIDADES'!$C$10:$D$109,2,FALSE),"")</f>
        <v/>
      </c>
      <c r="BE89" s="12" t="n">
        <v>23.4100000000002</v>
      </c>
      <c r="BF89" s="12">
        <f>IFERROR(VLOOKUP(BE89,'CRUCE OPORTUNIDADES'!$C$10:$D$109,2,FALSE),"")</f>
        <v/>
      </c>
      <c r="BG89" s="12" t="n">
        <v>24.4100000000002</v>
      </c>
      <c r="BH89" s="12">
        <f>IFERROR(VLOOKUP(BG89,'CRUCE OPORTUNIDADES'!$C$10:$D$109,2,FALSE),"")</f>
        <v/>
      </c>
      <c r="BI89" s="12" t="n">
        <v>25.4100000000002</v>
      </c>
      <c r="BJ89" s="12">
        <f>IFERROR(VLOOKUP(BI89,'CRUCE OPORTUNIDADES'!$C$10:$D$109,2,FALSE),"")</f>
        <v/>
      </c>
    </row>
    <row r="90">
      <c r="N90" s="12">
        <f>IF(N91&lt;&gt;""," -O","")</f>
        <v/>
      </c>
      <c r="P90" s="12">
        <f>IF(P91&lt;&gt;""," -O","")</f>
        <v/>
      </c>
      <c r="R90" s="12">
        <f>IF(R91&lt;&gt;""," -O","")</f>
        <v/>
      </c>
      <c r="T90" s="12">
        <f>IF(T91&lt;&gt;""," -O","")</f>
        <v/>
      </c>
      <c r="V90" s="12">
        <f>IF(V91&lt;&gt;""," -O","")</f>
        <v/>
      </c>
      <c r="X90" s="12">
        <f>IF(X91&lt;&gt;""," -O","")</f>
        <v/>
      </c>
      <c r="Z90" s="12">
        <f>IF(Z91&lt;&gt;""," -O","")</f>
        <v/>
      </c>
      <c r="AB90" s="12">
        <f>IF(AB91&lt;&gt;""," -O","")</f>
        <v/>
      </c>
      <c r="AD90" s="12">
        <f>IF(AD91&lt;&gt;""," -O","")</f>
        <v/>
      </c>
      <c r="AF90" s="12">
        <f>IF(AF91&lt;&gt;""," -O","")</f>
        <v/>
      </c>
      <c r="AH90" s="12">
        <f>IF(AH91&lt;&gt;""," -O","")</f>
        <v/>
      </c>
      <c r="AJ90" s="12">
        <f>IF(AJ91&lt;&gt;""," -O","")</f>
        <v/>
      </c>
      <c r="AL90" s="12">
        <f>IF(AL91&lt;&gt;""," -O","")</f>
        <v/>
      </c>
      <c r="AN90" s="12">
        <f>IF(AN91&lt;&gt;""," -O","")</f>
        <v/>
      </c>
      <c r="AP90" s="12">
        <f>IF(AP91&lt;&gt;""," -O","")</f>
        <v/>
      </c>
      <c r="AR90" s="12">
        <f>IF(AR91&lt;&gt;""," -O","")</f>
        <v/>
      </c>
      <c r="AT90" s="12">
        <f>IF(AT91&lt;&gt;""," -O","")</f>
        <v/>
      </c>
      <c r="AV90" s="12">
        <f>IF(AV91&lt;&gt;""," -O","")</f>
        <v/>
      </c>
      <c r="AX90" s="12">
        <f>IF(AX91&lt;&gt;""," -O","")</f>
        <v/>
      </c>
      <c r="AZ90" s="12">
        <f>IF(AZ91&lt;&gt;""," -O","")</f>
        <v/>
      </c>
      <c r="BB90" s="12">
        <f>IF(BB91&lt;&gt;""," -O","")</f>
        <v/>
      </c>
      <c r="BD90" s="12">
        <f>IF(BD91&lt;&gt;""," -O","")</f>
        <v/>
      </c>
      <c r="BF90" s="12">
        <f>IF(BF91&lt;&gt;""," -O","")</f>
        <v/>
      </c>
      <c r="BH90" s="12">
        <f>IF(BH91&lt;&gt;""," -O","")</f>
        <v/>
      </c>
      <c r="BJ90" s="12">
        <f>IF(BJ91&lt;&gt;""," -O","")</f>
        <v/>
      </c>
    </row>
    <row r="91">
      <c r="M91" s="12" t="n">
        <v>1.42</v>
      </c>
      <c r="N91" s="12">
        <f>IFERROR(VLOOKUP(M91,'CRUCE OPORTUNIDADES'!$C$10:$D$109,2,FALSE),"")</f>
        <v/>
      </c>
      <c r="O91" s="12" t="n">
        <v>2.42000000000001</v>
      </c>
      <c r="P91" s="12">
        <f>IFERROR(VLOOKUP(O91,'CRUCE OPORTUNIDADES'!$C$10:$D$109,2,FALSE),"")</f>
        <v/>
      </c>
      <c r="Q91" s="12" t="n">
        <v>3.42000000000002</v>
      </c>
      <c r="R91" s="12">
        <f>IFERROR(VLOOKUP(Q91,'CRUCE OPORTUNIDADES'!$C$10:$D$109,2,FALSE),"")</f>
        <v/>
      </c>
      <c r="S91" s="12" t="n">
        <v>4.42000000000003</v>
      </c>
      <c r="T91" s="12">
        <f>IFERROR(VLOOKUP(S91,'CRUCE OPORTUNIDADES'!$C$10:$D$109,2,FALSE),"")</f>
        <v/>
      </c>
      <c r="U91" s="12" t="n">
        <v>5.42000000000004</v>
      </c>
      <c r="V91" s="12">
        <f>IFERROR(VLOOKUP(U91,'CRUCE OPORTUNIDADES'!$C$10:$D$109,2,FALSE),"")</f>
        <v/>
      </c>
      <c r="W91" s="12" t="n">
        <v>6.42000000000005</v>
      </c>
      <c r="X91" s="12">
        <f>IFERROR(VLOOKUP(W91,'CRUCE OPORTUNIDADES'!$C$10:$D$109,2,FALSE),"")</f>
        <v/>
      </c>
      <c r="Y91" s="12" t="n">
        <v>7.42000000000006</v>
      </c>
      <c r="Z91" s="12">
        <f>IFERROR(VLOOKUP(Y91,'CRUCE OPORTUNIDADES'!$C$10:$D$109,2,FALSE),"")</f>
        <v/>
      </c>
      <c r="AA91" s="12" t="n">
        <v>8.420000000000069</v>
      </c>
      <c r="AB91" s="12">
        <f>IFERROR(VLOOKUP(AA91,'CRUCE OPORTUNIDADES'!$C$10:$D$109,2,FALSE),"")</f>
        <v/>
      </c>
      <c r="AC91" s="12" t="n">
        <v>9.42000000000008</v>
      </c>
      <c r="AD91" s="12">
        <f>IFERROR(VLOOKUP(AC91,'CRUCE OPORTUNIDADES'!$C$10:$D$109,2,FALSE),"")</f>
        <v/>
      </c>
      <c r="AE91" s="12" t="n">
        <v>10.4200000000001</v>
      </c>
      <c r="AF91" s="12">
        <f>IFERROR(VLOOKUP(AE91,'CRUCE OPORTUNIDADES'!$C$10:$D$109,2,FALSE),"")</f>
        <v/>
      </c>
      <c r="AG91" s="12" t="n">
        <v>11.4200000000001</v>
      </c>
      <c r="AH91" s="12">
        <f>IFERROR(VLOOKUP(AG91,'CRUCE OPORTUNIDADES'!$C$10:$D$109,2,FALSE),"")</f>
        <v/>
      </c>
      <c r="AI91" s="12" t="n">
        <v>12.4200000000001</v>
      </c>
      <c r="AJ91" s="12">
        <f>IFERROR(VLOOKUP(AI91,'CRUCE OPORTUNIDADES'!$C$10:$D$109,2,FALSE),"")</f>
        <v/>
      </c>
      <c r="AK91" s="12" t="n">
        <v>13.4200000000001</v>
      </c>
      <c r="AL91" s="12">
        <f>IFERROR(VLOOKUP(AK91,'CRUCE OPORTUNIDADES'!$C$10:$D$109,2,FALSE),"")</f>
        <v/>
      </c>
      <c r="AM91" s="12" t="n">
        <v>14.4200000000001</v>
      </c>
      <c r="AN91" s="12">
        <f>IFERROR(VLOOKUP(AM91,'CRUCE OPORTUNIDADES'!$C$10:$D$109,2,FALSE),"")</f>
        <v/>
      </c>
      <c r="AO91" s="12" t="n">
        <v>15.4200000000001</v>
      </c>
      <c r="AP91" s="12">
        <f>IFERROR(VLOOKUP(AO91,'CRUCE OPORTUNIDADES'!$C$10:$D$109,2,FALSE),"")</f>
        <v/>
      </c>
      <c r="AQ91" s="12" t="n">
        <v>16.4200000000002</v>
      </c>
      <c r="AR91" s="12">
        <f>IFERROR(VLOOKUP(AQ91,'CRUCE OPORTUNIDADES'!$C$10:$D$109,2,FALSE),"")</f>
        <v/>
      </c>
      <c r="AS91" s="12" t="n">
        <v>17.4200000000002</v>
      </c>
      <c r="AT91" s="12">
        <f>IFERROR(VLOOKUP(AS91,'CRUCE OPORTUNIDADES'!$C$10:$D$109,2,FALSE),"")</f>
        <v/>
      </c>
      <c r="AU91" s="12" t="n">
        <v>18.4200000000002</v>
      </c>
      <c r="AV91" s="12">
        <f>IFERROR(VLOOKUP(AU91,'CRUCE OPORTUNIDADES'!$C$10:$D$109,2,FALSE),"")</f>
        <v/>
      </c>
      <c r="AW91" s="12" t="n">
        <v>19.4200000000002</v>
      </c>
      <c r="AX91" s="12">
        <f>IFERROR(VLOOKUP(AW91,'CRUCE OPORTUNIDADES'!$C$10:$D$109,2,FALSE),"")</f>
        <v/>
      </c>
      <c r="AY91" s="12" t="n">
        <v>20.4200000000002</v>
      </c>
      <c r="AZ91" s="12">
        <f>IFERROR(VLOOKUP(AY91,'CRUCE OPORTUNIDADES'!$C$10:$D$109,2,FALSE),"")</f>
        <v/>
      </c>
      <c r="BA91" s="12" t="n">
        <v>21.4200000000002</v>
      </c>
      <c r="BB91" s="12">
        <f>IFERROR(VLOOKUP(BA91,'CRUCE OPORTUNIDADES'!$C$10:$D$109,2,FALSE),"")</f>
        <v/>
      </c>
      <c r="BC91" s="12" t="n">
        <v>22.4200000000002</v>
      </c>
      <c r="BD91" s="12">
        <f>IFERROR(VLOOKUP(BC91,'CRUCE OPORTUNIDADES'!$C$10:$D$109,2,FALSE),"")</f>
        <v/>
      </c>
      <c r="BE91" s="12" t="n">
        <v>23.4200000000002</v>
      </c>
      <c r="BF91" s="12">
        <f>IFERROR(VLOOKUP(BE91,'CRUCE OPORTUNIDADES'!$C$10:$D$109,2,FALSE),"")</f>
        <v/>
      </c>
      <c r="BG91" s="12" t="n">
        <v>24.4200000000002</v>
      </c>
      <c r="BH91" s="12">
        <f>IFERROR(VLOOKUP(BG91,'CRUCE OPORTUNIDADES'!$C$10:$D$109,2,FALSE),"")</f>
        <v/>
      </c>
      <c r="BI91" s="12" t="n">
        <v>25.4200000000002</v>
      </c>
      <c r="BJ91" s="12">
        <f>IFERROR(VLOOKUP(BI91,'CRUCE OPORTUNIDADES'!$C$10:$D$109,2,FALSE),"")</f>
        <v/>
      </c>
    </row>
    <row r="92">
      <c r="N92" s="12">
        <f>IF(N93&lt;&gt;""," -O","")</f>
        <v/>
      </c>
      <c r="P92" s="12">
        <f>IF(P93&lt;&gt;""," -O","")</f>
        <v/>
      </c>
      <c r="R92" s="12">
        <f>IF(R93&lt;&gt;""," -O","")</f>
        <v/>
      </c>
      <c r="T92" s="12">
        <f>IF(T93&lt;&gt;""," -O","")</f>
        <v/>
      </c>
      <c r="V92" s="12">
        <f>IF(V93&lt;&gt;""," -O","")</f>
        <v/>
      </c>
      <c r="X92" s="12">
        <f>IF(X93&lt;&gt;""," -O","")</f>
        <v/>
      </c>
      <c r="Z92" s="12">
        <f>IF(Z93&lt;&gt;""," -O","")</f>
        <v/>
      </c>
      <c r="AB92" s="12">
        <f>IF(AB93&lt;&gt;""," -O","")</f>
        <v/>
      </c>
      <c r="AD92" s="12">
        <f>IF(AD93&lt;&gt;""," -O","")</f>
        <v/>
      </c>
      <c r="AF92" s="12">
        <f>IF(AF93&lt;&gt;""," -O","")</f>
        <v/>
      </c>
      <c r="AH92" s="12">
        <f>IF(AH93&lt;&gt;""," -O","")</f>
        <v/>
      </c>
      <c r="AJ92" s="12">
        <f>IF(AJ93&lt;&gt;""," -O","")</f>
        <v/>
      </c>
      <c r="AL92" s="12">
        <f>IF(AL93&lt;&gt;""," -O","")</f>
        <v/>
      </c>
      <c r="AN92" s="12">
        <f>IF(AN93&lt;&gt;""," -O","")</f>
        <v/>
      </c>
      <c r="AP92" s="12">
        <f>IF(AP93&lt;&gt;""," -O","")</f>
        <v/>
      </c>
      <c r="AR92" s="12">
        <f>IF(AR93&lt;&gt;""," -O","")</f>
        <v/>
      </c>
      <c r="AT92" s="12">
        <f>IF(AT93&lt;&gt;""," -O","")</f>
        <v/>
      </c>
      <c r="AV92" s="12">
        <f>IF(AV93&lt;&gt;""," -O","")</f>
        <v/>
      </c>
      <c r="AX92" s="12">
        <f>IF(AX93&lt;&gt;""," -O","")</f>
        <v/>
      </c>
      <c r="AZ92" s="12">
        <f>IF(AZ93&lt;&gt;""," -O","")</f>
        <v/>
      </c>
      <c r="BB92" s="12">
        <f>IF(BB93&lt;&gt;""," -O","")</f>
        <v/>
      </c>
      <c r="BD92" s="12">
        <f>IF(BD93&lt;&gt;""," -O","")</f>
        <v/>
      </c>
      <c r="BF92" s="12">
        <f>IF(BF93&lt;&gt;""," -O","")</f>
        <v/>
      </c>
      <c r="BH92" s="12">
        <f>IF(BH93&lt;&gt;""," -O","")</f>
        <v/>
      </c>
      <c r="BJ92" s="12">
        <f>IF(BJ93&lt;&gt;""," -O","")</f>
        <v/>
      </c>
    </row>
    <row r="93">
      <c r="M93" s="12" t="n">
        <v>1.43</v>
      </c>
      <c r="N93" s="12">
        <f>IFERROR(VLOOKUP(M93,'CRUCE OPORTUNIDADES'!$C$10:$D$109,2,FALSE),"")</f>
        <v/>
      </c>
      <c r="O93" s="12" t="n">
        <v>2.43000000000001</v>
      </c>
      <c r="P93" s="12">
        <f>IFERROR(VLOOKUP(O93,'CRUCE OPORTUNIDADES'!$C$10:$D$109,2,FALSE),"")</f>
        <v/>
      </c>
      <c r="Q93" s="12" t="n">
        <v>3.43000000000002</v>
      </c>
      <c r="R93" s="12">
        <f>IFERROR(VLOOKUP(Q93,'CRUCE OPORTUNIDADES'!$C$10:$D$109,2,FALSE),"")</f>
        <v/>
      </c>
      <c r="S93" s="12" t="n">
        <v>4.43000000000003</v>
      </c>
      <c r="T93" s="12">
        <f>IFERROR(VLOOKUP(S93,'CRUCE OPORTUNIDADES'!$C$10:$D$109,2,FALSE),"")</f>
        <v/>
      </c>
      <c r="U93" s="12" t="n">
        <v>5.43000000000004</v>
      </c>
      <c r="V93" s="12">
        <f>IFERROR(VLOOKUP(U93,'CRUCE OPORTUNIDADES'!$C$10:$D$109,2,FALSE),"")</f>
        <v/>
      </c>
      <c r="W93" s="12" t="n">
        <v>6.43000000000005</v>
      </c>
      <c r="X93" s="12">
        <f>IFERROR(VLOOKUP(W93,'CRUCE OPORTUNIDADES'!$C$10:$D$109,2,FALSE),"")</f>
        <v/>
      </c>
      <c r="Y93" s="12" t="n">
        <v>7.43000000000006</v>
      </c>
      <c r="Z93" s="12">
        <f>IFERROR(VLOOKUP(Y93,'CRUCE OPORTUNIDADES'!$C$10:$D$109,2,FALSE),"")</f>
        <v/>
      </c>
      <c r="AA93" s="12" t="n">
        <v>8.430000000000071</v>
      </c>
      <c r="AB93" s="12">
        <f>IFERROR(VLOOKUP(AA93,'CRUCE OPORTUNIDADES'!$C$10:$D$109,2,FALSE),"")</f>
        <v/>
      </c>
      <c r="AC93" s="12" t="n">
        <v>9.43000000000008</v>
      </c>
      <c r="AD93" s="12">
        <f>IFERROR(VLOOKUP(AC93,'CRUCE OPORTUNIDADES'!$C$10:$D$109,2,FALSE),"")</f>
        <v/>
      </c>
      <c r="AE93" s="12" t="n">
        <v>10.4300000000001</v>
      </c>
      <c r="AF93" s="12">
        <f>IFERROR(VLOOKUP(AE93,'CRUCE OPORTUNIDADES'!$C$10:$D$109,2,FALSE),"")</f>
        <v/>
      </c>
      <c r="AG93" s="12" t="n">
        <v>11.4300000000001</v>
      </c>
      <c r="AH93" s="12">
        <f>IFERROR(VLOOKUP(AG93,'CRUCE OPORTUNIDADES'!$C$10:$D$109,2,FALSE),"")</f>
        <v/>
      </c>
      <c r="AI93" s="12" t="n">
        <v>12.4300000000001</v>
      </c>
      <c r="AJ93" s="12">
        <f>IFERROR(VLOOKUP(AI93,'CRUCE OPORTUNIDADES'!$C$10:$D$109,2,FALSE),"")</f>
        <v/>
      </c>
      <c r="AK93" s="12" t="n">
        <v>13.4300000000001</v>
      </c>
      <c r="AL93" s="12">
        <f>IFERROR(VLOOKUP(AK93,'CRUCE OPORTUNIDADES'!$C$10:$D$109,2,FALSE),"")</f>
        <v/>
      </c>
      <c r="AM93" s="12" t="n">
        <v>14.4300000000001</v>
      </c>
      <c r="AN93" s="12">
        <f>IFERROR(VLOOKUP(AM93,'CRUCE OPORTUNIDADES'!$C$10:$D$109,2,FALSE),"")</f>
        <v/>
      </c>
      <c r="AO93" s="12" t="n">
        <v>15.4300000000001</v>
      </c>
      <c r="AP93" s="12">
        <f>IFERROR(VLOOKUP(AO93,'CRUCE OPORTUNIDADES'!$C$10:$D$109,2,FALSE),"")</f>
        <v/>
      </c>
      <c r="AQ93" s="12" t="n">
        <v>16.4300000000001</v>
      </c>
      <c r="AR93" s="12">
        <f>IFERROR(VLOOKUP(AQ93,'CRUCE OPORTUNIDADES'!$C$10:$D$109,2,FALSE),"")</f>
        <v/>
      </c>
      <c r="AS93" s="12" t="n">
        <v>17.4300000000002</v>
      </c>
      <c r="AT93" s="12">
        <f>IFERROR(VLOOKUP(AS93,'CRUCE OPORTUNIDADES'!$C$10:$D$109,2,FALSE),"")</f>
        <v/>
      </c>
      <c r="AU93" s="12" t="n">
        <v>18.4300000000002</v>
      </c>
      <c r="AV93" s="12">
        <f>IFERROR(VLOOKUP(AU93,'CRUCE OPORTUNIDADES'!$C$10:$D$109,2,FALSE),"")</f>
        <v/>
      </c>
      <c r="AW93" s="12" t="n">
        <v>19.4300000000002</v>
      </c>
      <c r="AX93" s="12">
        <f>IFERROR(VLOOKUP(AW93,'CRUCE OPORTUNIDADES'!$C$10:$D$109,2,FALSE),"")</f>
        <v/>
      </c>
      <c r="AY93" s="12" t="n">
        <v>20.4300000000002</v>
      </c>
      <c r="AZ93" s="12">
        <f>IFERROR(VLOOKUP(AY93,'CRUCE OPORTUNIDADES'!$C$10:$D$109,2,FALSE),"")</f>
        <v/>
      </c>
      <c r="BA93" s="12" t="n">
        <v>21.4300000000002</v>
      </c>
      <c r="BB93" s="12">
        <f>IFERROR(VLOOKUP(BA93,'CRUCE OPORTUNIDADES'!$C$10:$D$109,2,FALSE),"")</f>
        <v/>
      </c>
      <c r="BC93" s="12" t="n">
        <v>22.4300000000002</v>
      </c>
      <c r="BD93" s="12">
        <f>IFERROR(VLOOKUP(BC93,'CRUCE OPORTUNIDADES'!$C$10:$D$109,2,FALSE),"")</f>
        <v/>
      </c>
      <c r="BE93" s="12" t="n">
        <v>23.4300000000002</v>
      </c>
      <c r="BF93" s="12">
        <f>IFERROR(VLOOKUP(BE93,'CRUCE OPORTUNIDADES'!$C$10:$D$109,2,FALSE),"")</f>
        <v/>
      </c>
      <c r="BG93" s="12" t="n">
        <v>24.4300000000002</v>
      </c>
      <c r="BH93" s="12">
        <f>IFERROR(VLOOKUP(BG93,'CRUCE OPORTUNIDADES'!$C$10:$D$109,2,FALSE),"")</f>
        <v/>
      </c>
      <c r="BI93" s="12" t="n">
        <v>25.4300000000002</v>
      </c>
      <c r="BJ93" s="12">
        <f>IFERROR(VLOOKUP(BI93,'CRUCE OPORTUNIDADES'!$C$10:$D$109,2,FALSE),"")</f>
        <v/>
      </c>
    </row>
    <row r="94">
      <c r="N94" s="12">
        <f>IF(N95&lt;&gt;""," -O","")</f>
        <v/>
      </c>
      <c r="P94" s="12">
        <f>IF(P95&lt;&gt;""," -O","")</f>
        <v/>
      </c>
      <c r="R94" s="12">
        <f>IF(R95&lt;&gt;""," -O","")</f>
        <v/>
      </c>
      <c r="T94" s="12">
        <f>IF(T95&lt;&gt;""," -O","")</f>
        <v/>
      </c>
      <c r="V94" s="12">
        <f>IF(V95&lt;&gt;""," -O","")</f>
        <v/>
      </c>
      <c r="X94" s="12">
        <f>IF(X95&lt;&gt;""," -O","")</f>
        <v/>
      </c>
      <c r="Z94" s="12">
        <f>IF(Z95&lt;&gt;""," -O","")</f>
        <v/>
      </c>
      <c r="AB94" s="12">
        <f>IF(AB95&lt;&gt;""," -O","")</f>
        <v/>
      </c>
      <c r="AD94" s="12">
        <f>IF(AD95&lt;&gt;""," -O","")</f>
        <v/>
      </c>
      <c r="AF94" s="12">
        <f>IF(AF95&lt;&gt;""," -O","")</f>
        <v/>
      </c>
      <c r="AH94" s="12">
        <f>IF(AH95&lt;&gt;""," -O","")</f>
        <v/>
      </c>
      <c r="AJ94" s="12">
        <f>IF(AJ95&lt;&gt;""," -O","")</f>
        <v/>
      </c>
      <c r="AL94" s="12">
        <f>IF(AL95&lt;&gt;""," -O","")</f>
        <v/>
      </c>
      <c r="AN94" s="12">
        <f>IF(AN95&lt;&gt;""," -O","")</f>
        <v/>
      </c>
      <c r="AP94" s="12">
        <f>IF(AP95&lt;&gt;""," -O","")</f>
        <v/>
      </c>
      <c r="AR94" s="12">
        <f>IF(AR95&lt;&gt;""," -O","")</f>
        <v/>
      </c>
      <c r="AT94" s="12">
        <f>IF(AT95&lt;&gt;""," -O","")</f>
        <v/>
      </c>
      <c r="AV94" s="12">
        <f>IF(AV95&lt;&gt;""," -O","")</f>
        <v/>
      </c>
      <c r="AX94" s="12">
        <f>IF(AX95&lt;&gt;""," -O","")</f>
        <v/>
      </c>
      <c r="AZ94" s="12">
        <f>IF(AZ95&lt;&gt;""," -O","")</f>
        <v/>
      </c>
      <c r="BB94" s="12">
        <f>IF(BB95&lt;&gt;""," -O","")</f>
        <v/>
      </c>
      <c r="BD94" s="12">
        <f>IF(BD95&lt;&gt;""," -O","")</f>
        <v/>
      </c>
      <c r="BF94" s="12">
        <f>IF(BF95&lt;&gt;""," -O","")</f>
        <v/>
      </c>
      <c r="BH94" s="12">
        <f>IF(BH95&lt;&gt;""," -O","")</f>
        <v/>
      </c>
      <c r="BJ94" s="12">
        <f>IF(BJ95&lt;&gt;""," -O","")</f>
        <v/>
      </c>
    </row>
    <row r="95">
      <c r="M95" s="12" t="n">
        <v>1.44</v>
      </c>
      <c r="N95" s="12">
        <f>IFERROR(VLOOKUP(M95,'CRUCE OPORTUNIDADES'!$C$10:$D$109,2,FALSE),"")</f>
        <v/>
      </c>
      <c r="O95" s="12" t="n">
        <v>2.44000000000001</v>
      </c>
      <c r="P95" s="12">
        <f>IFERROR(VLOOKUP(O95,'CRUCE OPORTUNIDADES'!$C$10:$D$109,2,FALSE),"")</f>
        <v/>
      </c>
      <c r="Q95" s="12" t="n">
        <v>3.44000000000002</v>
      </c>
      <c r="R95" s="12">
        <f>IFERROR(VLOOKUP(Q95,'CRUCE OPORTUNIDADES'!$C$10:$D$109,2,FALSE),"")</f>
        <v/>
      </c>
      <c r="S95" s="12" t="n">
        <v>4.44000000000003</v>
      </c>
      <c r="T95" s="12">
        <f>IFERROR(VLOOKUP(S95,'CRUCE OPORTUNIDADES'!$C$10:$D$109,2,FALSE),"")</f>
        <v/>
      </c>
      <c r="U95" s="12" t="n">
        <v>5.44000000000004</v>
      </c>
      <c r="V95" s="12">
        <f>IFERROR(VLOOKUP(U95,'CRUCE OPORTUNIDADES'!$C$10:$D$109,2,FALSE),"")</f>
        <v/>
      </c>
      <c r="W95" s="12" t="n">
        <v>6.44000000000005</v>
      </c>
      <c r="X95" s="12">
        <f>IFERROR(VLOOKUP(W95,'CRUCE OPORTUNIDADES'!$C$10:$D$109,2,FALSE),"")</f>
        <v/>
      </c>
      <c r="Y95" s="12" t="n">
        <v>7.44000000000006</v>
      </c>
      <c r="Z95" s="12">
        <f>IFERROR(VLOOKUP(Y95,'CRUCE OPORTUNIDADES'!$C$10:$D$109,2,FALSE),"")</f>
        <v/>
      </c>
      <c r="AA95" s="12" t="n">
        <v>8.440000000000071</v>
      </c>
      <c r="AB95" s="12">
        <f>IFERROR(VLOOKUP(AA95,'CRUCE OPORTUNIDADES'!$C$10:$D$109,2,FALSE),"")</f>
        <v/>
      </c>
      <c r="AC95" s="12" t="n">
        <v>9.440000000000079</v>
      </c>
      <c r="AD95" s="12">
        <f>IFERROR(VLOOKUP(AC95,'CRUCE OPORTUNIDADES'!$C$10:$D$109,2,FALSE),"")</f>
        <v/>
      </c>
      <c r="AE95" s="12" t="n">
        <v>10.4400000000001</v>
      </c>
      <c r="AF95" s="12">
        <f>IFERROR(VLOOKUP(AE95,'CRUCE OPORTUNIDADES'!$C$10:$D$109,2,FALSE),"")</f>
        <v/>
      </c>
      <c r="AG95" s="12" t="n">
        <v>11.4400000000001</v>
      </c>
      <c r="AH95" s="12">
        <f>IFERROR(VLOOKUP(AG95,'CRUCE OPORTUNIDADES'!$C$10:$D$109,2,FALSE),"")</f>
        <v/>
      </c>
      <c r="AI95" s="12" t="n">
        <v>12.4400000000001</v>
      </c>
      <c r="AJ95" s="12">
        <f>IFERROR(VLOOKUP(AI95,'CRUCE OPORTUNIDADES'!$C$10:$D$109,2,FALSE),"")</f>
        <v/>
      </c>
      <c r="AK95" s="12" t="n">
        <v>13.4400000000001</v>
      </c>
      <c r="AL95" s="12">
        <f>IFERROR(VLOOKUP(AK95,'CRUCE OPORTUNIDADES'!$C$10:$D$109,2,FALSE),"")</f>
        <v/>
      </c>
      <c r="AM95" s="12" t="n">
        <v>14.4400000000001</v>
      </c>
      <c r="AN95" s="12">
        <f>IFERROR(VLOOKUP(AM95,'CRUCE OPORTUNIDADES'!$C$10:$D$109,2,FALSE),"")</f>
        <v/>
      </c>
      <c r="AO95" s="12" t="n">
        <v>15.4400000000001</v>
      </c>
      <c r="AP95" s="12">
        <f>IFERROR(VLOOKUP(AO95,'CRUCE OPORTUNIDADES'!$C$10:$D$109,2,FALSE),"")</f>
        <v/>
      </c>
      <c r="AQ95" s="12" t="n">
        <v>16.4400000000002</v>
      </c>
      <c r="AR95" s="12">
        <f>IFERROR(VLOOKUP(AQ95,'CRUCE OPORTUNIDADES'!$C$10:$D$109,2,FALSE),"")</f>
        <v/>
      </c>
      <c r="AS95" s="12" t="n">
        <v>17.4400000000002</v>
      </c>
      <c r="AT95" s="12">
        <f>IFERROR(VLOOKUP(AS95,'CRUCE OPORTUNIDADES'!$C$10:$D$109,2,FALSE),"")</f>
        <v/>
      </c>
      <c r="AU95" s="12" t="n">
        <v>18.4400000000002</v>
      </c>
      <c r="AV95" s="12">
        <f>IFERROR(VLOOKUP(AU95,'CRUCE OPORTUNIDADES'!$C$10:$D$109,2,FALSE),"")</f>
        <v/>
      </c>
      <c r="AW95" s="12" t="n">
        <v>19.4400000000002</v>
      </c>
      <c r="AX95" s="12">
        <f>IFERROR(VLOOKUP(AW95,'CRUCE OPORTUNIDADES'!$C$10:$D$109,2,FALSE),"")</f>
        <v/>
      </c>
      <c r="AY95" s="12" t="n">
        <v>20.4400000000002</v>
      </c>
      <c r="AZ95" s="12">
        <f>IFERROR(VLOOKUP(AY95,'CRUCE OPORTUNIDADES'!$C$10:$D$109,2,FALSE),"")</f>
        <v/>
      </c>
      <c r="BA95" s="12" t="n">
        <v>21.4400000000002</v>
      </c>
      <c r="BB95" s="12">
        <f>IFERROR(VLOOKUP(BA95,'CRUCE OPORTUNIDADES'!$C$10:$D$109,2,FALSE),"")</f>
        <v/>
      </c>
      <c r="BC95" s="12" t="n">
        <v>22.4400000000002</v>
      </c>
      <c r="BD95" s="12">
        <f>IFERROR(VLOOKUP(BC95,'CRUCE OPORTUNIDADES'!$C$10:$D$109,2,FALSE),"")</f>
        <v/>
      </c>
      <c r="BE95" s="12" t="n">
        <v>23.4400000000002</v>
      </c>
      <c r="BF95" s="12">
        <f>IFERROR(VLOOKUP(BE95,'CRUCE OPORTUNIDADES'!$C$10:$D$109,2,FALSE),"")</f>
        <v/>
      </c>
      <c r="BG95" s="12" t="n">
        <v>24.4400000000002</v>
      </c>
      <c r="BH95" s="12">
        <f>IFERROR(VLOOKUP(BG95,'CRUCE OPORTUNIDADES'!$C$10:$D$109,2,FALSE),"")</f>
        <v/>
      </c>
      <c r="BI95" s="12" t="n">
        <v>25.4400000000002</v>
      </c>
      <c r="BJ95" s="12">
        <f>IFERROR(VLOOKUP(BI95,'CRUCE OPORTUNIDADES'!$C$10:$D$109,2,FALSE),"")</f>
        <v/>
      </c>
    </row>
    <row r="96">
      <c r="N96" s="12">
        <f>IF(N97&lt;&gt;""," -O","")</f>
        <v/>
      </c>
      <c r="P96" s="12">
        <f>IF(P97&lt;&gt;""," -O","")</f>
        <v/>
      </c>
      <c r="R96" s="12">
        <f>IF(R97&lt;&gt;""," -O","")</f>
        <v/>
      </c>
      <c r="T96" s="12">
        <f>IF(T97&lt;&gt;""," -O","")</f>
        <v/>
      </c>
      <c r="V96" s="12">
        <f>IF(V97&lt;&gt;""," -O","")</f>
        <v/>
      </c>
      <c r="X96" s="12">
        <f>IF(X97&lt;&gt;""," -O","")</f>
        <v/>
      </c>
      <c r="Z96" s="12">
        <f>IF(Z97&lt;&gt;""," -O","")</f>
        <v/>
      </c>
      <c r="AB96" s="12">
        <f>IF(AB97&lt;&gt;""," -O","")</f>
        <v/>
      </c>
      <c r="AD96" s="12">
        <f>IF(AD97&lt;&gt;""," -O","")</f>
        <v/>
      </c>
      <c r="AF96" s="12">
        <f>IF(AF97&lt;&gt;""," -O","")</f>
        <v/>
      </c>
      <c r="AH96" s="12">
        <f>IF(AH97&lt;&gt;""," -O","")</f>
        <v/>
      </c>
      <c r="AJ96" s="12">
        <f>IF(AJ97&lt;&gt;""," -O","")</f>
        <v/>
      </c>
      <c r="AL96" s="12">
        <f>IF(AL97&lt;&gt;""," -O","")</f>
        <v/>
      </c>
      <c r="AN96" s="12">
        <f>IF(AN97&lt;&gt;""," -O","")</f>
        <v/>
      </c>
      <c r="AP96" s="12">
        <f>IF(AP97&lt;&gt;""," -O","")</f>
        <v/>
      </c>
      <c r="AR96" s="12">
        <f>IF(AR97&lt;&gt;""," -O","")</f>
        <v/>
      </c>
      <c r="AT96" s="12">
        <f>IF(AT97&lt;&gt;""," -O","")</f>
        <v/>
      </c>
      <c r="AV96" s="12">
        <f>IF(AV97&lt;&gt;""," -O","")</f>
        <v/>
      </c>
      <c r="AX96" s="12">
        <f>IF(AX97&lt;&gt;""," -O","")</f>
        <v/>
      </c>
      <c r="AZ96" s="12">
        <f>IF(AZ97&lt;&gt;""," -O","")</f>
        <v/>
      </c>
      <c r="BB96" s="12">
        <f>IF(BB97&lt;&gt;""," -O","")</f>
        <v/>
      </c>
      <c r="BD96" s="12">
        <f>IF(BD97&lt;&gt;""," -O","")</f>
        <v/>
      </c>
      <c r="BF96" s="12">
        <f>IF(BF97&lt;&gt;""," -O","")</f>
        <v/>
      </c>
      <c r="BH96" s="12">
        <f>IF(BH97&lt;&gt;""," -O","")</f>
        <v/>
      </c>
      <c r="BJ96" s="12">
        <f>IF(BJ97&lt;&gt;""," -O","")</f>
        <v/>
      </c>
    </row>
    <row r="97">
      <c r="M97" s="12" t="n">
        <v>1.45</v>
      </c>
      <c r="N97" s="12">
        <f>IFERROR(VLOOKUP(M97,'CRUCE OPORTUNIDADES'!$C$10:$D$109,2,FALSE),"")</f>
        <v/>
      </c>
      <c r="O97" s="12" t="n">
        <v>2.45000000000001</v>
      </c>
      <c r="P97" s="12">
        <f>IFERROR(VLOOKUP(O97,'CRUCE OPORTUNIDADES'!$C$10:$D$109,2,FALSE),"")</f>
        <v/>
      </c>
      <c r="Q97" s="12" t="n">
        <v>3.45000000000002</v>
      </c>
      <c r="R97" s="12">
        <f>IFERROR(VLOOKUP(Q97,'CRUCE OPORTUNIDADES'!$C$10:$D$109,2,FALSE),"")</f>
        <v/>
      </c>
      <c r="S97" s="12" t="n">
        <v>4.45000000000003</v>
      </c>
      <c r="T97" s="12">
        <f>IFERROR(VLOOKUP(S97,'CRUCE OPORTUNIDADES'!$C$10:$D$109,2,FALSE),"")</f>
        <v/>
      </c>
      <c r="U97" s="12" t="n">
        <v>5.45000000000004</v>
      </c>
      <c r="V97" s="12">
        <f>IFERROR(VLOOKUP(U97,'CRUCE OPORTUNIDADES'!$C$10:$D$109,2,FALSE),"")</f>
        <v/>
      </c>
      <c r="W97" s="12" t="n">
        <v>6.45000000000005</v>
      </c>
      <c r="X97" s="12">
        <f>IFERROR(VLOOKUP(W97,'CRUCE OPORTUNIDADES'!$C$10:$D$109,2,FALSE),"")</f>
        <v/>
      </c>
      <c r="Y97" s="12" t="n">
        <v>7.45000000000006</v>
      </c>
      <c r="Z97" s="12">
        <f>IFERROR(VLOOKUP(Y97,'CRUCE OPORTUNIDADES'!$C$10:$D$109,2,FALSE),"")</f>
        <v/>
      </c>
      <c r="AA97" s="12" t="n">
        <v>8.45000000000007</v>
      </c>
      <c r="AB97" s="12">
        <f>IFERROR(VLOOKUP(AA97,'CRUCE OPORTUNIDADES'!$C$10:$D$109,2,FALSE),"")</f>
        <v/>
      </c>
      <c r="AC97" s="12" t="n">
        <v>9.450000000000079</v>
      </c>
      <c r="AD97" s="12">
        <f>IFERROR(VLOOKUP(AC97,'CRUCE OPORTUNIDADES'!$C$10:$D$109,2,FALSE),"")</f>
        <v/>
      </c>
      <c r="AE97" s="12" t="n">
        <v>10.4500000000001</v>
      </c>
      <c r="AF97" s="12">
        <f>IFERROR(VLOOKUP(AE97,'CRUCE OPORTUNIDADES'!$C$10:$D$109,2,FALSE),"")</f>
        <v/>
      </c>
      <c r="AG97" s="12" t="n">
        <v>11.4500000000001</v>
      </c>
      <c r="AH97" s="12">
        <f>IFERROR(VLOOKUP(AG97,'CRUCE OPORTUNIDADES'!$C$10:$D$109,2,FALSE),"")</f>
        <v/>
      </c>
      <c r="AI97" s="12" t="n">
        <v>12.4500000000001</v>
      </c>
      <c r="AJ97" s="12">
        <f>IFERROR(VLOOKUP(AI97,'CRUCE OPORTUNIDADES'!$C$10:$D$109,2,FALSE),"")</f>
        <v/>
      </c>
      <c r="AK97" s="12" t="n">
        <v>13.4500000000001</v>
      </c>
      <c r="AL97" s="12">
        <f>IFERROR(VLOOKUP(AK97,'CRUCE OPORTUNIDADES'!$C$10:$D$109,2,FALSE),"")</f>
        <v/>
      </c>
      <c r="AM97" s="12" t="n">
        <v>14.4500000000001</v>
      </c>
      <c r="AN97" s="12">
        <f>IFERROR(VLOOKUP(AM97,'CRUCE OPORTUNIDADES'!$C$10:$D$109,2,FALSE),"")</f>
        <v/>
      </c>
      <c r="AO97" s="12" t="n">
        <v>15.4500000000001</v>
      </c>
      <c r="AP97" s="12">
        <f>IFERROR(VLOOKUP(AO97,'CRUCE OPORTUNIDADES'!$C$10:$D$109,2,FALSE),"")</f>
        <v/>
      </c>
      <c r="AQ97" s="12" t="n">
        <v>16.4500000000001</v>
      </c>
      <c r="AR97" s="12">
        <f>IFERROR(VLOOKUP(AQ97,'CRUCE OPORTUNIDADES'!$C$10:$D$109,2,FALSE),"")</f>
        <v/>
      </c>
      <c r="AS97" s="12" t="n">
        <v>17.4500000000002</v>
      </c>
      <c r="AT97" s="12">
        <f>IFERROR(VLOOKUP(AS97,'CRUCE OPORTUNIDADES'!$C$10:$D$109,2,FALSE),"")</f>
        <v/>
      </c>
      <c r="AU97" s="12" t="n">
        <v>18.4500000000002</v>
      </c>
      <c r="AV97" s="12">
        <f>IFERROR(VLOOKUP(AU97,'CRUCE OPORTUNIDADES'!$C$10:$D$109,2,FALSE),"")</f>
        <v/>
      </c>
      <c r="AW97" s="12" t="n">
        <v>19.4500000000002</v>
      </c>
      <c r="AX97" s="12">
        <f>IFERROR(VLOOKUP(AW97,'CRUCE OPORTUNIDADES'!$C$10:$D$109,2,FALSE),"")</f>
        <v/>
      </c>
      <c r="AY97" s="12" t="n">
        <v>20.4500000000002</v>
      </c>
      <c r="AZ97" s="12">
        <f>IFERROR(VLOOKUP(AY97,'CRUCE OPORTUNIDADES'!$C$10:$D$109,2,FALSE),"")</f>
        <v/>
      </c>
      <c r="BA97" s="12" t="n">
        <v>21.4500000000002</v>
      </c>
      <c r="BB97" s="12">
        <f>IFERROR(VLOOKUP(BA97,'CRUCE OPORTUNIDADES'!$C$10:$D$109,2,FALSE),"")</f>
        <v/>
      </c>
      <c r="BC97" s="12" t="n">
        <v>22.4500000000002</v>
      </c>
      <c r="BD97" s="12">
        <f>IFERROR(VLOOKUP(BC97,'CRUCE OPORTUNIDADES'!$C$10:$D$109,2,FALSE),"")</f>
        <v/>
      </c>
      <c r="BE97" s="12" t="n">
        <v>23.4500000000002</v>
      </c>
      <c r="BF97" s="12">
        <f>IFERROR(VLOOKUP(BE97,'CRUCE OPORTUNIDADES'!$C$10:$D$109,2,FALSE),"")</f>
        <v/>
      </c>
      <c r="BG97" s="12" t="n">
        <v>24.4500000000002</v>
      </c>
      <c r="BH97" s="12">
        <f>IFERROR(VLOOKUP(BG97,'CRUCE OPORTUNIDADES'!$C$10:$D$109,2,FALSE),"")</f>
        <v/>
      </c>
      <c r="BI97" s="12" t="n">
        <v>25.4500000000002</v>
      </c>
      <c r="BJ97" s="12">
        <f>IFERROR(VLOOKUP(BI97,'CRUCE OPORTUNIDADES'!$C$10:$D$109,2,FALSE),"")</f>
        <v/>
      </c>
    </row>
    <row r="98">
      <c r="N98" s="12">
        <f>IF(N99&lt;&gt;""," -O","")</f>
        <v/>
      </c>
      <c r="P98" s="12">
        <f>IF(P99&lt;&gt;""," -O","")</f>
        <v/>
      </c>
      <c r="R98" s="12">
        <f>IF(R99&lt;&gt;""," -O","")</f>
        <v/>
      </c>
      <c r="T98" s="12">
        <f>IF(T99&lt;&gt;""," -O","")</f>
        <v/>
      </c>
      <c r="V98" s="12">
        <f>IF(V99&lt;&gt;""," -O","")</f>
        <v/>
      </c>
      <c r="X98" s="12">
        <f>IF(X99&lt;&gt;""," -O","")</f>
        <v/>
      </c>
      <c r="Z98" s="12">
        <f>IF(Z99&lt;&gt;""," -O","")</f>
        <v/>
      </c>
      <c r="AB98" s="12">
        <f>IF(AB99&lt;&gt;""," -O","")</f>
        <v/>
      </c>
      <c r="AD98" s="12">
        <f>IF(AD99&lt;&gt;""," -O","")</f>
        <v/>
      </c>
      <c r="AF98" s="12">
        <f>IF(AF99&lt;&gt;""," -O","")</f>
        <v/>
      </c>
      <c r="AH98" s="12">
        <f>IF(AH99&lt;&gt;""," -O","")</f>
        <v/>
      </c>
      <c r="AJ98" s="12">
        <f>IF(AJ99&lt;&gt;""," -O","")</f>
        <v/>
      </c>
      <c r="AL98" s="12">
        <f>IF(AL99&lt;&gt;""," -O","")</f>
        <v/>
      </c>
      <c r="AN98" s="12">
        <f>IF(AN99&lt;&gt;""," -O","")</f>
        <v/>
      </c>
      <c r="AP98" s="12">
        <f>IF(AP99&lt;&gt;""," -O","")</f>
        <v/>
      </c>
      <c r="AR98" s="12">
        <f>IF(AR99&lt;&gt;""," -O","")</f>
        <v/>
      </c>
      <c r="AT98" s="12">
        <f>IF(AT99&lt;&gt;""," -O","")</f>
        <v/>
      </c>
      <c r="AV98" s="12">
        <f>IF(AV99&lt;&gt;""," -O","")</f>
        <v/>
      </c>
      <c r="AX98" s="12">
        <f>IF(AX99&lt;&gt;""," -O","")</f>
        <v/>
      </c>
      <c r="AZ98" s="12">
        <f>IF(AZ99&lt;&gt;""," -O","")</f>
        <v/>
      </c>
      <c r="BB98" s="12">
        <f>IF(BB99&lt;&gt;""," -O","")</f>
        <v/>
      </c>
      <c r="BD98" s="12">
        <f>IF(BD99&lt;&gt;""," -O","")</f>
        <v/>
      </c>
      <c r="BF98" s="12">
        <f>IF(BF99&lt;&gt;""," -O","")</f>
        <v/>
      </c>
      <c r="BH98" s="12">
        <f>IF(BH99&lt;&gt;""," -O","")</f>
        <v/>
      </c>
      <c r="BJ98" s="12">
        <f>IF(BJ99&lt;&gt;""," -O","")</f>
        <v/>
      </c>
    </row>
    <row r="99">
      <c r="M99" s="12" t="n">
        <v>1.46</v>
      </c>
      <c r="N99" s="12">
        <f>IFERROR(VLOOKUP(M99,'CRUCE OPORTUNIDADES'!$C$10:$D$109,2,FALSE),"")</f>
        <v/>
      </c>
      <c r="O99" s="12" t="n">
        <v>2.46000000000001</v>
      </c>
      <c r="P99" s="12">
        <f>IFERROR(VLOOKUP(O99,'CRUCE OPORTUNIDADES'!$C$10:$D$109,2,FALSE),"")</f>
        <v/>
      </c>
      <c r="Q99" s="12" t="n">
        <v>3.46000000000002</v>
      </c>
      <c r="R99" s="12">
        <f>IFERROR(VLOOKUP(Q99,'CRUCE OPORTUNIDADES'!$C$10:$D$109,2,FALSE),"")</f>
        <v/>
      </c>
      <c r="S99" s="12" t="n">
        <v>4.46000000000003</v>
      </c>
      <c r="T99" s="12">
        <f>IFERROR(VLOOKUP(S99,'CRUCE OPORTUNIDADES'!$C$10:$D$109,2,FALSE),"")</f>
        <v/>
      </c>
      <c r="U99" s="12" t="n">
        <v>5.46000000000004</v>
      </c>
      <c r="V99" s="12">
        <f>IFERROR(VLOOKUP(U99,'CRUCE OPORTUNIDADES'!$C$10:$D$109,2,FALSE),"")</f>
        <v/>
      </c>
      <c r="W99" s="12" t="n">
        <v>6.46000000000005</v>
      </c>
      <c r="X99" s="12">
        <f>IFERROR(VLOOKUP(W99,'CRUCE OPORTUNIDADES'!$C$10:$D$109,2,FALSE),"")</f>
        <v/>
      </c>
      <c r="Y99" s="12" t="n">
        <v>7.46000000000006</v>
      </c>
      <c r="Z99" s="12">
        <f>IFERROR(VLOOKUP(Y99,'CRUCE OPORTUNIDADES'!$C$10:$D$109,2,FALSE),"")</f>
        <v/>
      </c>
      <c r="AA99" s="12" t="n">
        <v>8.46000000000007</v>
      </c>
      <c r="AB99" s="12">
        <f>IFERROR(VLOOKUP(AA99,'CRUCE OPORTUNIDADES'!$C$10:$D$109,2,FALSE),"")</f>
        <v/>
      </c>
      <c r="AC99" s="12" t="n">
        <v>9.460000000000081</v>
      </c>
      <c r="AD99" s="12">
        <f>IFERROR(VLOOKUP(AC99,'CRUCE OPORTUNIDADES'!$C$10:$D$109,2,FALSE),"")</f>
        <v/>
      </c>
      <c r="AE99" s="12" t="n">
        <v>10.4600000000001</v>
      </c>
      <c r="AF99" s="12">
        <f>IFERROR(VLOOKUP(AE99,'CRUCE OPORTUNIDADES'!$C$10:$D$109,2,FALSE),"")</f>
        <v/>
      </c>
      <c r="AG99" s="12" t="n">
        <v>11.4600000000001</v>
      </c>
      <c r="AH99" s="12">
        <f>IFERROR(VLOOKUP(AG99,'CRUCE OPORTUNIDADES'!$C$10:$D$109,2,FALSE),"")</f>
        <v/>
      </c>
      <c r="AI99" s="12" t="n">
        <v>12.4600000000001</v>
      </c>
      <c r="AJ99" s="12">
        <f>IFERROR(VLOOKUP(AI99,'CRUCE OPORTUNIDADES'!$C$10:$D$109,2,FALSE),"")</f>
        <v/>
      </c>
      <c r="AK99" s="12" t="n">
        <v>13.4600000000001</v>
      </c>
      <c r="AL99" s="12">
        <f>IFERROR(VLOOKUP(AK99,'CRUCE OPORTUNIDADES'!$C$10:$D$109,2,FALSE),"")</f>
        <v/>
      </c>
      <c r="AM99" s="12" t="n">
        <v>14.4600000000001</v>
      </c>
      <c r="AN99" s="12">
        <f>IFERROR(VLOOKUP(AM99,'CRUCE OPORTUNIDADES'!$C$10:$D$109,2,FALSE),"")</f>
        <v/>
      </c>
      <c r="AO99" s="12" t="n">
        <v>15.4600000000001</v>
      </c>
      <c r="AP99" s="12">
        <f>IFERROR(VLOOKUP(AO99,'CRUCE OPORTUNIDADES'!$C$10:$D$109,2,FALSE),"")</f>
        <v/>
      </c>
      <c r="AQ99" s="12" t="n">
        <v>16.4600000000002</v>
      </c>
      <c r="AR99" s="12">
        <f>IFERROR(VLOOKUP(AQ99,'CRUCE OPORTUNIDADES'!$C$10:$D$109,2,FALSE),"")</f>
        <v/>
      </c>
      <c r="AS99" s="12" t="n">
        <v>17.4600000000002</v>
      </c>
      <c r="AT99" s="12">
        <f>IFERROR(VLOOKUP(AS99,'CRUCE OPORTUNIDADES'!$C$10:$D$109,2,FALSE),"")</f>
        <v/>
      </c>
      <c r="AU99" s="12" t="n">
        <v>18.4600000000002</v>
      </c>
      <c r="AV99" s="12">
        <f>IFERROR(VLOOKUP(AU99,'CRUCE OPORTUNIDADES'!$C$10:$D$109,2,FALSE),"")</f>
        <v/>
      </c>
      <c r="AW99" s="12" t="n">
        <v>19.4600000000002</v>
      </c>
      <c r="AX99" s="12">
        <f>IFERROR(VLOOKUP(AW99,'CRUCE OPORTUNIDADES'!$C$10:$D$109,2,FALSE),"")</f>
        <v/>
      </c>
      <c r="AY99" s="12" t="n">
        <v>20.4600000000002</v>
      </c>
      <c r="AZ99" s="12">
        <f>IFERROR(VLOOKUP(AY99,'CRUCE OPORTUNIDADES'!$C$10:$D$109,2,FALSE),"")</f>
        <v/>
      </c>
      <c r="BA99" s="12" t="n">
        <v>21.4600000000002</v>
      </c>
      <c r="BB99" s="12">
        <f>IFERROR(VLOOKUP(BA99,'CRUCE OPORTUNIDADES'!$C$10:$D$109,2,FALSE),"")</f>
        <v/>
      </c>
      <c r="BC99" s="12" t="n">
        <v>22.4600000000002</v>
      </c>
      <c r="BD99" s="12">
        <f>IFERROR(VLOOKUP(BC99,'CRUCE OPORTUNIDADES'!$C$10:$D$109,2,FALSE),"")</f>
        <v/>
      </c>
      <c r="BE99" s="12" t="n">
        <v>23.4600000000002</v>
      </c>
      <c r="BF99" s="12">
        <f>IFERROR(VLOOKUP(BE99,'CRUCE OPORTUNIDADES'!$C$10:$D$109,2,FALSE),"")</f>
        <v/>
      </c>
      <c r="BG99" s="12" t="n">
        <v>24.4600000000002</v>
      </c>
      <c r="BH99" s="12">
        <f>IFERROR(VLOOKUP(BG99,'CRUCE OPORTUNIDADES'!$C$10:$D$109,2,FALSE),"")</f>
        <v/>
      </c>
      <c r="BI99" s="12" t="n">
        <v>25.4600000000002</v>
      </c>
      <c r="BJ99" s="12">
        <f>IFERROR(VLOOKUP(BI99,'CRUCE OPORTUNIDADES'!$C$10:$D$109,2,FALSE),"")</f>
        <v/>
      </c>
    </row>
    <row r="100">
      <c r="N100" s="12">
        <f>IF(N101&lt;&gt;""," -O","")</f>
        <v/>
      </c>
      <c r="P100" s="12">
        <f>IF(P101&lt;&gt;""," -O","")</f>
        <v/>
      </c>
      <c r="R100" s="12">
        <f>IF(R101&lt;&gt;""," -O","")</f>
        <v/>
      </c>
      <c r="T100" s="12">
        <f>IF(T101&lt;&gt;""," -O","")</f>
        <v/>
      </c>
      <c r="V100" s="12">
        <f>IF(V101&lt;&gt;""," -O","")</f>
        <v/>
      </c>
      <c r="X100" s="12">
        <f>IF(X101&lt;&gt;""," -O","")</f>
        <v/>
      </c>
      <c r="Z100" s="12">
        <f>IF(Z101&lt;&gt;""," -O","")</f>
        <v/>
      </c>
      <c r="AB100" s="12">
        <f>IF(AB101&lt;&gt;""," -O","")</f>
        <v/>
      </c>
      <c r="AD100" s="12">
        <f>IF(AD101&lt;&gt;""," -O","")</f>
        <v/>
      </c>
      <c r="AF100" s="12">
        <f>IF(AF101&lt;&gt;""," -O","")</f>
        <v/>
      </c>
      <c r="AH100" s="12">
        <f>IF(AH101&lt;&gt;""," -O","")</f>
        <v/>
      </c>
      <c r="AJ100" s="12">
        <f>IF(AJ101&lt;&gt;""," -O","")</f>
        <v/>
      </c>
      <c r="AL100" s="12">
        <f>IF(AL101&lt;&gt;""," -O","")</f>
        <v/>
      </c>
      <c r="AN100" s="12">
        <f>IF(AN101&lt;&gt;""," -O","")</f>
        <v/>
      </c>
      <c r="AP100" s="12">
        <f>IF(AP101&lt;&gt;""," -O","")</f>
        <v/>
      </c>
      <c r="AR100" s="12">
        <f>IF(AR101&lt;&gt;""," -O","")</f>
        <v/>
      </c>
      <c r="AT100" s="12">
        <f>IF(AT101&lt;&gt;""," -O","")</f>
        <v/>
      </c>
      <c r="AV100" s="12">
        <f>IF(AV101&lt;&gt;""," -O","")</f>
        <v/>
      </c>
      <c r="AX100" s="12">
        <f>IF(AX101&lt;&gt;""," -O","")</f>
        <v/>
      </c>
      <c r="AZ100" s="12">
        <f>IF(AZ101&lt;&gt;""," -O","")</f>
        <v/>
      </c>
      <c r="BB100" s="12">
        <f>IF(BB101&lt;&gt;""," -O","")</f>
        <v/>
      </c>
      <c r="BD100" s="12">
        <f>IF(BD101&lt;&gt;""," -O","")</f>
        <v/>
      </c>
      <c r="BF100" s="12">
        <f>IF(BF101&lt;&gt;""," -O","")</f>
        <v/>
      </c>
      <c r="BH100" s="12">
        <f>IF(BH101&lt;&gt;""," -O","")</f>
        <v/>
      </c>
      <c r="BJ100" s="12">
        <f>IF(BJ101&lt;&gt;""," -O","")</f>
        <v/>
      </c>
    </row>
    <row r="101">
      <c r="M101" s="12" t="n">
        <v>1.47</v>
      </c>
      <c r="N101" s="12">
        <f>IFERROR(VLOOKUP(M101,'CRUCE OPORTUNIDADES'!$C$10:$D$109,2,FALSE),"")</f>
        <v/>
      </c>
      <c r="O101" s="12" t="n">
        <v>2.47000000000001</v>
      </c>
      <c r="P101" s="12">
        <f>IFERROR(VLOOKUP(O101,'CRUCE OPORTUNIDADES'!$C$10:$D$109,2,FALSE),"")</f>
        <v/>
      </c>
      <c r="Q101" s="12" t="n">
        <v>3.47000000000002</v>
      </c>
      <c r="R101" s="12">
        <f>IFERROR(VLOOKUP(Q101,'CRUCE OPORTUNIDADES'!$C$10:$D$109,2,FALSE),"")</f>
        <v/>
      </c>
      <c r="S101" s="12" t="n">
        <v>4.47000000000003</v>
      </c>
      <c r="T101" s="12">
        <f>IFERROR(VLOOKUP(S101,'CRUCE OPORTUNIDADES'!$C$10:$D$109,2,FALSE),"")</f>
        <v/>
      </c>
      <c r="U101" s="12" t="n">
        <v>5.47000000000004</v>
      </c>
      <c r="V101" s="12">
        <f>IFERROR(VLOOKUP(U101,'CRUCE OPORTUNIDADES'!$C$10:$D$109,2,FALSE),"")</f>
        <v/>
      </c>
      <c r="W101" s="12" t="n">
        <v>6.47000000000005</v>
      </c>
      <c r="X101" s="12">
        <f>IFERROR(VLOOKUP(W101,'CRUCE OPORTUNIDADES'!$C$10:$D$109,2,FALSE),"")</f>
        <v/>
      </c>
      <c r="Y101" s="12" t="n">
        <v>7.47000000000006</v>
      </c>
      <c r="Z101" s="12">
        <f>IFERROR(VLOOKUP(Y101,'CRUCE OPORTUNIDADES'!$C$10:$D$109,2,FALSE),"")</f>
        <v/>
      </c>
      <c r="AA101" s="12" t="n">
        <v>8.47000000000007</v>
      </c>
      <c r="AB101" s="12">
        <f>IFERROR(VLOOKUP(AA101,'CRUCE OPORTUNIDADES'!$C$10:$D$109,2,FALSE),"")</f>
        <v/>
      </c>
      <c r="AC101" s="12" t="n">
        <v>9.470000000000081</v>
      </c>
      <c r="AD101" s="12">
        <f>IFERROR(VLOOKUP(AC101,'CRUCE OPORTUNIDADES'!$C$10:$D$109,2,FALSE),"")</f>
        <v/>
      </c>
      <c r="AE101" s="12" t="n">
        <v>10.4700000000001</v>
      </c>
      <c r="AF101" s="12">
        <f>IFERROR(VLOOKUP(AE101,'CRUCE OPORTUNIDADES'!$C$10:$D$109,2,FALSE),"")</f>
        <v/>
      </c>
      <c r="AG101" s="12" t="n">
        <v>11.4700000000001</v>
      </c>
      <c r="AH101" s="12">
        <f>IFERROR(VLOOKUP(AG101,'CRUCE OPORTUNIDADES'!$C$10:$D$109,2,FALSE),"")</f>
        <v/>
      </c>
      <c r="AI101" s="12" t="n">
        <v>12.4700000000001</v>
      </c>
      <c r="AJ101" s="12">
        <f>IFERROR(VLOOKUP(AI101,'CRUCE OPORTUNIDADES'!$C$10:$D$109,2,FALSE),"")</f>
        <v/>
      </c>
      <c r="AK101" s="12" t="n">
        <v>13.4700000000001</v>
      </c>
      <c r="AL101" s="12">
        <f>IFERROR(VLOOKUP(AK101,'CRUCE OPORTUNIDADES'!$C$10:$D$109,2,FALSE),"")</f>
        <v/>
      </c>
      <c r="AM101" s="12" t="n">
        <v>14.4700000000001</v>
      </c>
      <c r="AN101" s="12">
        <f>IFERROR(VLOOKUP(AM101,'CRUCE OPORTUNIDADES'!$C$10:$D$109,2,FALSE),"")</f>
        <v/>
      </c>
      <c r="AO101" s="12" t="n">
        <v>15.4700000000001</v>
      </c>
      <c r="AP101" s="12">
        <f>IFERROR(VLOOKUP(AO101,'CRUCE OPORTUNIDADES'!$C$10:$D$109,2,FALSE),"")</f>
        <v/>
      </c>
      <c r="AQ101" s="12" t="n">
        <v>16.4700000000001</v>
      </c>
      <c r="AR101" s="12">
        <f>IFERROR(VLOOKUP(AQ101,'CRUCE OPORTUNIDADES'!$C$10:$D$109,2,FALSE),"")</f>
        <v/>
      </c>
      <c r="AS101" s="12" t="n">
        <v>17.4700000000002</v>
      </c>
      <c r="AT101" s="12">
        <f>IFERROR(VLOOKUP(AS101,'CRUCE OPORTUNIDADES'!$C$10:$D$109,2,FALSE),"")</f>
        <v/>
      </c>
      <c r="AU101" s="12" t="n">
        <v>18.4700000000002</v>
      </c>
      <c r="AV101" s="12">
        <f>IFERROR(VLOOKUP(AU101,'CRUCE OPORTUNIDADES'!$C$10:$D$109,2,FALSE),"")</f>
        <v/>
      </c>
      <c r="AW101" s="12" t="n">
        <v>19.4700000000002</v>
      </c>
      <c r="AX101" s="12">
        <f>IFERROR(VLOOKUP(AW101,'CRUCE OPORTUNIDADES'!$C$10:$D$109,2,FALSE),"")</f>
        <v/>
      </c>
      <c r="AY101" s="12" t="n">
        <v>20.4700000000002</v>
      </c>
      <c r="AZ101" s="12">
        <f>IFERROR(VLOOKUP(AY101,'CRUCE OPORTUNIDADES'!$C$10:$D$109,2,FALSE),"")</f>
        <v/>
      </c>
      <c r="BA101" s="12" t="n">
        <v>21.4700000000002</v>
      </c>
      <c r="BB101" s="12">
        <f>IFERROR(VLOOKUP(BA101,'CRUCE OPORTUNIDADES'!$C$10:$D$109,2,FALSE),"")</f>
        <v/>
      </c>
      <c r="BC101" s="12" t="n">
        <v>22.4700000000002</v>
      </c>
      <c r="BD101" s="12">
        <f>IFERROR(VLOOKUP(BC101,'CRUCE OPORTUNIDADES'!$C$10:$D$109,2,FALSE),"")</f>
        <v/>
      </c>
      <c r="BE101" s="12" t="n">
        <v>23.4700000000002</v>
      </c>
      <c r="BF101" s="12">
        <f>IFERROR(VLOOKUP(BE101,'CRUCE OPORTUNIDADES'!$C$10:$D$109,2,FALSE),"")</f>
        <v/>
      </c>
      <c r="BG101" s="12" t="n">
        <v>24.4700000000002</v>
      </c>
      <c r="BH101" s="12">
        <f>IFERROR(VLOOKUP(BG101,'CRUCE OPORTUNIDADES'!$C$10:$D$109,2,FALSE),"")</f>
        <v/>
      </c>
      <c r="BI101" s="12" t="n">
        <v>25.4700000000002</v>
      </c>
      <c r="BJ101" s="12">
        <f>IFERROR(VLOOKUP(BI101,'CRUCE OPORTUNIDADES'!$C$10:$D$109,2,FALSE),"")</f>
        <v/>
      </c>
    </row>
    <row r="102">
      <c r="N102" s="12">
        <f>IF(N103&lt;&gt;""," -O","")</f>
        <v/>
      </c>
      <c r="P102" s="12">
        <f>IF(P103&lt;&gt;""," -O","")</f>
        <v/>
      </c>
      <c r="R102" s="12">
        <f>IF(R103&lt;&gt;""," -O","")</f>
        <v/>
      </c>
      <c r="T102" s="12">
        <f>IF(T103&lt;&gt;""," -O","")</f>
        <v/>
      </c>
      <c r="V102" s="12">
        <f>IF(V103&lt;&gt;""," -O","")</f>
        <v/>
      </c>
      <c r="X102" s="12">
        <f>IF(X103&lt;&gt;""," -O","")</f>
        <v/>
      </c>
      <c r="Z102" s="12">
        <f>IF(Z103&lt;&gt;""," -O","")</f>
        <v/>
      </c>
      <c r="AB102" s="12">
        <f>IF(AB103&lt;&gt;""," -O","")</f>
        <v/>
      </c>
      <c r="AD102" s="12">
        <f>IF(AD103&lt;&gt;""," -O","")</f>
        <v/>
      </c>
      <c r="AF102" s="12">
        <f>IF(AF103&lt;&gt;""," -O","")</f>
        <v/>
      </c>
      <c r="AH102" s="12">
        <f>IF(AH103&lt;&gt;""," -O","")</f>
        <v/>
      </c>
      <c r="AJ102" s="12">
        <f>IF(AJ103&lt;&gt;""," -O","")</f>
        <v/>
      </c>
      <c r="AL102" s="12">
        <f>IF(AL103&lt;&gt;""," -O","")</f>
        <v/>
      </c>
      <c r="AN102" s="12">
        <f>IF(AN103&lt;&gt;""," -O","")</f>
        <v/>
      </c>
      <c r="AP102" s="12">
        <f>IF(AP103&lt;&gt;""," -O","")</f>
        <v/>
      </c>
      <c r="AR102" s="12">
        <f>IF(AR103&lt;&gt;""," -O","")</f>
        <v/>
      </c>
      <c r="AT102" s="12">
        <f>IF(AT103&lt;&gt;""," -O","")</f>
        <v/>
      </c>
      <c r="AV102" s="12">
        <f>IF(AV103&lt;&gt;""," -O","")</f>
        <v/>
      </c>
      <c r="AX102" s="12">
        <f>IF(AX103&lt;&gt;""," -O","")</f>
        <v/>
      </c>
      <c r="AZ102" s="12">
        <f>IF(AZ103&lt;&gt;""," -O","")</f>
        <v/>
      </c>
      <c r="BB102" s="12">
        <f>IF(BB103&lt;&gt;""," -O","")</f>
        <v/>
      </c>
      <c r="BD102" s="12">
        <f>IF(BD103&lt;&gt;""," -O","")</f>
        <v/>
      </c>
      <c r="BF102" s="12">
        <f>IF(BF103&lt;&gt;""," -O","")</f>
        <v/>
      </c>
      <c r="BH102" s="12">
        <f>IF(BH103&lt;&gt;""," -O","")</f>
        <v/>
      </c>
      <c r="BJ102" s="12">
        <f>IF(BJ103&lt;&gt;""," -O","")</f>
        <v/>
      </c>
    </row>
    <row r="103">
      <c r="M103" s="12" t="n">
        <v>1.48</v>
      </c>
      <c r="N103" s="12">
        <f>IFERROR(VLOOKUP(M103,'CRUCE OPORTUNIDADES'!$C$10:$D$109,2,FALSE),"")</f>
        <v/>
      </c>
      <c r="O103" s="12" t="n">
        <v>2.48000000000001</v>
      </c>
      <c r="P103" s="12">
        <f>IFERROR(VLOOKUP(O103,'CRUCE OPORTUNIDADES'!$C$10:$D$109,2,FALSE),"")</f>
        <v/>
      </c>
      <c r="Q103" s="12" t="n">
        <v>3.48000000000002</v>
      </c>
      <c r="R103" s="12">
        <f>IFERROR(VLOOKUP(Q103,'CRUCE OPORTUNIDADES'!$C$10:$D$109,2,FALSE),"")</f>
        <v/>
      </c>
      <c r="S103" s="12" t="n">
        <v>4.48000000000003</v>
      </c>
      <c r="T103" s="12">
        <f>IFERROR(VLOOKUP(S103,'CRUCE OPORTUNIDADES'!$C$10:$D$109,2,FALSE),"")</f>
        <v/>
      </c>
      <c r="U103" s="12" t="n">
        <v>5.48000000000004</v>
      </c>
      <c r="V103" s="12">
        <f>IFERROR(VLOOKUP(U103,'CRUCE OPORTUNIDADES'!$C$10:$D$109,2,FALSE),"")</f>
        <v/>
      </c>
      <c r="W103" s="12" t="n">
        <v>6.48000000000005</v>
      </c>
      <c r="X103" s="12">
        <f>IFERROR(VLOOKUP(W103,'CRUCE OPORTUNIDADES'!$C$10:$D$109,2,FALSE),"")</f>
        <v/>
      </c>
      <c r="Y103" s="12" t="n">
        <v>7.48000000000006</v>
      </c>
      <c r="Z103" s="12">
        <f>IFERROR(VLOOKUP(Y103,'CRUCE OPORTUNIDADES'!$C$10:$D$109,2,FALSE),"")</f>
        <v/>
      </c>
      <c r="AA103" s="12" t="n">
        <v>8.48000000000007</v>
      </c>
      <c r="AB103" s="12">
        <f>IFERROR(VLOOKUP(AA103,'CRUCE OPORTUNIDADES'!$C$10:$D$109,2,FALSE),"")</f>
        <v/>
      </c>
      <c r="AC103" s="12" t="n">
        <v>9.48000000000008</v>
      </c>
      <c r="AD103" s="12">
        <f>IFERROR(VLOOKUP(AC103,'CRUCE OPORTUNIDADES'!$C$10:$D$109,2,FALSE),"")</f>
        <v/>
      </c>
      <c r="AE103" s="12" t="n">
        <v>10.4800000000001</v>
      </c>
      <c r="AF103" s="12">
        <f>IFERROR(VLOOKUP(AE103,'CRUCE OPORTUNIDADES'!$C$10:$D$109,2,FALSE),"")</f>
        <v/>
      </c>
      <c r="AG103" s="12" t="n">
        <v>11.4800000000001</v>
      </c>
      <c r="AH103" s="12">
        <f>IFERROR(VLOOKUP(AG103,'CRUCE OPORTUNIDADES'!$C$10:$D$109,2,FALSE),"")</f>
        <v/>
      </c>
      <c r="AI103" s="12" t="n">
        <v>12.4800000000001</v>
      </c>
      <c r="AJ103" s="12">
        <f>IFERROR(VLOOKUP(AI103,'CRUCE OPORTUNIDADES'!$C$10:$D$109,2,FALSE),"")</f>
        <v/>
      </c>
      <c r="AK103" s="12" t="n">
        <v>13.4800000000001</v>
      </c>
      <c r="AL103" s="12">
        <f>IFERROR(VLOOKUP(AK103,'CRUCE OPORTUNIDADES'!$C$10:$D$109,2,FALSE),"")</f>
        <v/>
      </c>
      <c r="AM103" s="12" t="n">
        <v>14.4800000000001</v>
      </c>
      <c r="AN103" s="12">
        <f>IFERROR(VLOOKUP(AM103,'CRUCE OPORTUNIDADES'!$C$10:$D$109,2,FALSE),"")</f>
        <v/>
      </c>
      <c r="AO103" s="12" t="n">
        <v>15.4800000000001</v>
      </c>
      <c r="AP103" s="12">
        <f>IFERROR(VLOOKUP(AO103,'CRUCE OPORTUNIDADES'!$C$10:$D$109,2,FALSE),"")</f>
        <v/>
      </c>
      <c r="AQ103" s="12" t="n">
        <v>16.4800000000002</v>
      </c>
      <c r="AR103" s="12">
        <f>IFERROR(VLOOKUP(AQ103,'CRUCE OPORTUNIDADES'!$C$10:$D$109,2,FALSE),"")</f>
        <v/>
      </c>
      <c r="AS103" s="12" t="n">
        <v>17.4800000000002</v>
      </c>
      <c r="AT103" s="12">
        <f>IFERROR(VLOOKUP(AS103,'CRUCE OPORTUNIDADES'!$C$10:$D$109,2,FALSE),"")</f>
        <v/>
      </c>
      <c r="AU103" s="12" t="n">
        <v>18.4800000000002</v>
      </c>
      <c r="AV103" s="12">
        <f>IFERROR(VLOOKUP(AU103,'CRUCE OPORTUNIDADES'!$C$10:$D$109,2,FALSE),"")</f>
        <v/>
      </c>
      <c r="AW103" s="12" t="n">
        <v>19.4800000000002</v>
      </c>
      <c r="AX103" s="12">
        <f>IFERROR(VLOOKUP(AW103,'CRUCE OPORTUNIDADES'!$C$10:$D$109,2,FALSE),"")</f>
        <v/>
      </c>
      <c r="AY103" s="12" t="n">
        <v>20.4800000000002</v>
      </c>
      <c r="AZ103" s="12">
        <f>IFERROR(VLOOKUP(AY103,'CRUCE OPORTUNIDADES'!$C$10:$D$109,2,FALSE),"")</f>
        <v/>
      </c>
      <c r="BA103" s="12" t="n">
        <v>21.4800000000002</v>
      </c>
      <c r="BB103" s="12">
        <f>IFERROR(VLOOKUP(BA103,'CRUCE OPORTUNIDADES'!$C$10:$D$109,2,FALSE),"")</f>
        <v/>
      </c>
      <c r="BC103" s="12" t="n">
        <v>22.4800000000002</v>
      </c>
      <c r="BD103" s="12">
        <f>IFERROR(VLOOKUP(BC103,'CRUCE OPORTUNIDADES'!$C$10:$D$109,2,FALSE),"")</f>
        <v/>
      </c>
      <c r="BE103" s="12" t="n">
        <v>23.4800000000002</v>
      </c>
      <c r="BF103" s="12">
        <f>IFERROR(VLOOKUP(BE103,'CRUCE OPORTUNIDADES'!$C$10:$D$109,2,FALSE),"")</f>
        <v/>
      </c>
      <c r="BG103" s="12" t="n">
        <v>24.4800000000002</v>
      </c>
      <c r="BH103" s="12">
        <f>IFERROR(VLOOKUP(BG103,'CRUCE OPORTUNIDADES'!$C$10:$D$109,2,FALSE),"")</f>
        <v/>
      </c>
      <c r="BI103" s="12" t="n">
        <v>25.4800000000002</v>
      </c>
      <c r="BJ103" s="12">
        <f>IFERROR(VLOOKUP(BI103,'CRUCE OPORTUNIDADES'!$C$10:$D$109,2,FALSE),"")</f>
        <v/>
      </c>
    </row>
    <row r="104">
      <c r="N104" s="12">
        <f>IF(N105&lt;&gt;""," -O","")</f>
        <v/>
      </c>
      <c r="P104" s="12">
        <f>IF(P105&lt;&gt;""," -O","")</f>
        <v/>
      </c>
      <c r="R104" s="12">
        <f>IF(R105&lt;&gt;""," -O","")</f>
        <v/>
      </c>
      <c r="T104" s="12">
        <f>IF(T105&lt;&gt;""," -O","")</f>
        <v/>
      </c>
      <c r="V104" s="12">
        <f>IF(V105&lt;&gt;""," -O","")</f>
        <v/>
      </c>
      <c r="X104" s="12">
        <f>IF(X105&lt;&gt;""," -O","")</f>
        <v/>
      </c>
      <c r="Z104" s="12">
        <f>IF(Z105&lt;&gt;""," -O","")</f>
        <v/>
      </c>
      <c r="AB104" s="12">
        <f>IF(AB105&lt;&gt;""," -O","")</f>
        <v/>
      </c>
      <c r="AD104" s="12">
        <f>IF(AD105&lt;&gt;""," -O","")</f>
        <v/>
      </c>
      <c r="AF104" s="12">
        <f>IF(AF105&lt;&gt;""," -O","")</f>
        <v/>
      </c>
      <c r="AH104" s="12">
        <f>IF(AH105&lt;&gt;""," -O","")</f>
        <v/>
      </c>
      <c r="AJ104" s="12">
        <f>IF(AJ105&lt;&gt;""," -O","")</f>
        <v/>
      </c>
      <c r="AL104" s="12">
        <f>IF(AL105&lt;&gt;""," -O","")</f>
        <v/>
      </c>
      <c r="AN104" s="12">
        <f>IF(AN105&lt;&gt;""," -O","")</f>
        <v/>
      </c>
      <c r="AP104" s="12">
        <f>IF(AP105&lt;&gt;""," -O","")</f>
        <v/>
      </c>
      <c r="AR104" s="12">
        <f>IF(AR105&lt;&gt;""," -O","")</f>
        <v/>
      </c>
      <c r="AT104" s="12">
        <f>IF(AT105&lt;&gt;""," -O","")</f>
        <v/>
      </c>
      <c r="AV104" s="12">
        <f>IF(AV105&lt;&gt;""," -O","")</f>
        <v/>
      </c>
      <c r="AX104" s="12">
        <f>IF(AX105&lt;&gt;""," -O","")</f>
        <v/>
      </c>
      <c r="AZ104" s="12">
        <f>IF(AZ105&lt;&gt;""," -O","")</f>
        <v/>
      </c>
      <c r="BB104" s="12">
        <f>IF(BB105&lt;&gt;""," -O","")</f>
        <v/>
      </c>
      <c r="BD104" s="12">
        <f>IF(BD105&lt;&gt;""," -O","")</f>
        <v/>
      </c>
      <c r="BF104" s="12">
        <f>IF(BF105&lt;&gt;""," -O","")</f>
        <v/>
      </c>
      <c r="BH104" s="12">
        <f>IF(BH105&lt;&gt;""," -O","")</f>
        <v/>
      </c>
      <c r="BJ104" s="12">
        <f>IF(BJ105&lt;&gt;""," -O","")</f>
        <v/>
      </c>
    </row>
    <row r="105">
      <c r="M105" s="12" t="n">
        <v>1.49</v>
      </c>
      <c r="N105" s="12">
        <f>IFERROR(VLOOKUP(M105,'CRUCE OPORTUNIDADES'!$C$10:$D$109,2,FALSE),"")</f>
        <v/>
      </c>
      <c r="O105" s="12" t="n">
        <v>2.49000000000001</v>
      </c>
      <c r="P105" s="12">
        <f>IFERROR(VLOOKUP(O105,'CRUCE OPORTUNIDADES'!$C$10:$D$109,2,FALSE),"")</f>
        <v/>
      </c>
      <c r="Q105" s="12" t="n">
        <v>3.49000000000002</v>
      </c>
      <c r="R105" s="12">
        <f>IFERROR(VLOOKUP(Q105,'CRUCE OPORTUNIDADES'!$C$10:$D$109,2,FALSE),"")</f>
        <v/>
      </c>
      <c r="S105" s="12" t="n">
        <v>4.49000000000003</v>
      </c>
      <c r="T105" s="12">
        <f>IFERROR(VLOOKUP(S105,'CRUCE OPORTUNIDADES'!$C$10:$D$109,2,FALSE),"")</f>
        <v/>
      </c>
      <c r="U105" s="12" t="n">
        <v>5.49000000000004</v>
      </c>
      <c r="V105" s="12">
        <f>IFERROR(VLOOKUP(U105,'CRUCE OPORTUNIDADES'!$C$10:$D$109,2,FALSE),"")</f>
        <v/>
      </c>
      <c r="W105" s="12" t="n">
        <v>6.49000000000005</v>
      </c>
      <c r="X105" s="12">
        <f>IFERROR(VLOOKUP(W105,'CRUCE OPORTUNIDADES'!$C$10:$D$109,2,FALSE),"")</f>
        <v/>
      </c>
      <c r="Y105" s="12" t="n">
        <v>7.49000000000006</v>
      </c>
      <c r="Z105" s="12">
        <f>IFERROR(VLOOKUP(Y105,'CRUCE OPORTUNIDADES'!$C$10:$D$109,2,FALSE),"")</f>
        <v/>
      </c>
      <c r="AA105" s="12" t="n">
        <v>8.490000000000069</v>
      </c>
      <c r="AB105" s="12">
        <f>IFERROR(VLOOKUP(AA105,'CRUCE OPORTUNIDADES'!$C$10:$D$109,2,FALSE),"")</f>
        <v/>
      </c>
      <c r="AC105" s="12" t="n">
        <v>9.49000000000008</v>
      </c>
      <c r="AD105" s="12">
        <f>IFERROR(VLOOKUP(AC105,'CRUCE OPORTUNIDADES'!$C$10:$D$109,2,FALSE),"")</f>
        <v/>
      </c>
      <c r="AE105" s="12" t="n">
        <v>10.4900000000001</v>
      </c>
      <c r="AF105" s="12">
        <f>IFERROR(VLOOKUP(AE105,'CRUCE OPORTUNIDADES'!$C$10:$D$109,2,FALSE),"")</f>
        <v/>
      </c>
      <c r="AG105" s="12" t="n">
        <v>11.4900000000001</v>
      </c>
      <c r="AH105" s="12">
        <f>IFERROR(VLOOKUP(AG105,'CRUCE OPORTUNIDADES'!$C$10:$D$109,2,FALSE),"")</f>
        <v/>
      </c>
      <c r="AI105" s="12" t="n">
        <v>12.4900000000001</v>
      </c>
      <c r="AJ105" s="12">
        <f>IFERROR(VLOOKUP(AI105,'CRUCE OPORTUNIDADES'!$C$10:$D$109,2,FALSE),"")</f>
        <v/>
      </c>
      <c r="AK105" s="12" t="n">
        <v>13.4900000000001</v>
      </c>
      <c r="AL105" s="12">
        <f>IFERROR(VLOOKUP(AK105,'CRUCE OPORTUNIDADES'!$C$10:$D$109,2,FALSE),"")</f>
        <v/>
      </c>
      <c r="AM105" s="12" t="n">
        <v>14.4900000000001</v>
      </c>
      <c r="AN105" s="12">
        <f>IFERROR(VLOOKUP(AM105,'CRUCE OPORTUNIDADES'!$C$10:$D$109,2,FALSE),"")</f>
        <v/>
      </c>
      <c r="AO105" s="12" t="n">
        <v>15.4900000000001</v>
      </c>
      <c r="AP105" s="12">
        <f>IFERROR(VLOOKUP(AO105,'CRUCE OPORTUNIDADES'!$C$10:$D$109,2,FALSE),"")</f>
        <v/>
      </c>
      <c r="AQ105" s="12" t="n">
        <v>16.4900000000001</v>
      </c>
      <c r="AR105" s="12">
        <f>IFERROR(VLOOKUP(AQ105,'CRUCE OPORTUNIDADES'!$C$10:$D$109,2,FALSE),"")</f>
        <v/>
      </c>
      <c r="AS105" s="12" t="n">
        <v>17.4900000000002</v>
      </c>
      <c r="AT105" s="12">
        <f>IFERROR(VLOOKUP(AS105,'CRUCE OPORTUNIDADES'!$C$10:$D$109,2,FALSE),"")</f>
        <v/>
      </c>
      <c r="AU105" s="12" t="n">
        <v>18.4900000000002</v>
      </c>
      <c r="AV105" s="12">
        <f>IFERROR(VLOOKUP(AU105,'CRUCE OPORTUNIDADES'!$C$10:$D$109,2,FALSE),"")</f>
        <v/>
      </c>
      <c r="AW105" s="12" t="n">
        <v>19.4900000000002</v>
      </c>
      <c r="AX105" s="12">
        <f>IFERROR(VLOOKUP(AW105,'CRUCE OPORTUNIDADES'!$C$10:$D$109,2,FALSE),"")</f>
        <v/>
      </c>
      <c r="AY105" s="12" t="n">
        <v>20.4900000000002</v>
      </c>
      <c r="AZ105" s="12">
        <f>IFERROR(VLOOKUP(AY105,'CRUCE OPORTUNIDADES'!$C$10:$D$109,2,FALSE),"")</f>
        <v/>
      </c>
      <c r="BA105" s="12" t="n">
        <v>21.4900000000002</v>
      </c>
      <c r="BB105" s="12">
        <f>IFERROR(VLOOKUP(BA105,'CRUCE OPORTUNIDADES'!$C$10:$D$109,2,FALSE),"")</f>
        <v/>
      </c>
      <c r="BC105" s="12" t="n">
        <v>22.4900000000002</v>
      </c>
      <c r="BD105" s="12">
        <f>IFERROR(VLOOKUP(BC105,'CRUCE OPORTUNIDADES'!$C$10:$D$109,2,FALSE),"")</f>
        <v/>
      </c>
      <c r="BE105" s="12" t="n">
        <v>23.4900000000002</v>
      </c>
      <c r="BF105" s="12">
        <f>IFERROR(VLOOKUP(BE105,'CRUCE OPORTUNIDADES'!$C$10:$D$109,2,FALSE),"")</f>
        <v/>
      </c>
      <c r="BG105" s="12" t="n">
        <v>24.4900000000002</v>
      </c>
      <c r="BH105" s="12">
        <f>IFERROR(VLOOKUP(BG105,'CRUCE OPORTUNIDADES'!$C$10:$D$109,2,FALSE),"")</f>
        <v/>
      </c>
      <c r="BI105" s="12" t="n">
        <v>25.4900000000002</v>
      </c>
      <c r="BJ105" s="12">
        <f>IFERROR(VLOOKUP(BI105,'CRUCE OPORTUNIDADES'!$C$10:$D$109,2,FALSE),"")</f>
        <v/>
      </c>
    </row>
    <row r="106">
      <c r="N106" s="12">
        <f>IF(N107&lt;&gt;""," -O","")</f>
        <v/>
      </c>
      <c r="P106" s="12">
        <f>IF(P107&lt;&gt;""," -O","")</f>
        <v/>
      </c>
      <c r="R106" s="12">
        <f>IF(R107&lt;&gt;""," -O","")</f>
        <v/>
      </c>
      <c r="T106" s="12">
        <f>IF(T107&lt;&gt;""," -O","")</f>
        <v/>
      </c>
      <c r="V106" s="12">
        <f>IF(V107&lt;&gt;""," -O","")</f>
        <v/>
      </c>
      <c r="X106" s="12">
        <f>IF(X107&lt;&gt;""," -O","")</f>
        <v/>
      </c>
      <c r="Z106" s="12">
        <f>IF(Z107&lt;&gt;""," -O","")</f>
        <v/>
      </c>
      <c r="AB106" s="12">
        <f>IF(AB107&lt;&gt;""," -O","")</f>
        <v/>
      </c>
      <c r="AD106" s="12">
        <f>IF(AD107&lt;&gt;""," -O","")</f>
        <v/>
      </c>
      <c r="AF106" s="12">
        <f>IF(AF107&lt;&gt;""," -O","")</f>
        <v/>
      </c>
      <c r="AH106" s="12">
        <f>IF(AH107&lt;&gt;""," -O","")</f>
        <v/>
      </c>
      <c r="AJ106" s="12">
        <f>IF(AJ107&lt;&gt;""," -O","")</f>
        <v/>
      </c>
      <c r="AL106" s="12">
        <f>IF(AL107&lt;&gt;""," -O","")</f>
        <v/>
      </c>
      <c r="AN106" s="12">
        <f>IF(AN107&lt;&gt;""," -O","")</f>
        <v/>
      </c>
      <c r="AP106" s="12">
        <f>IF(AP107&lt;&gt;""," -O","")</f>
        <v/>
      </c>
      <c r="AR106" s="12">
        <f>IF(AR107&lt;&gt;""," -O","")</f>
        <v/>
      </c>
      <c r="AT106" s="12">
        <f>IF(AT107&lt;&gt;""," -O","")</f>
        <v/>
      </c>
      <c r="AV106" s="12">
        <f>IF(AV107&lt;&gt;""," -O","")</f>
        <v/>
      </c>
      <c r="AX106" s="12">
        <f>IF(AX107&lt;&gt;""," -O","")</f>
        <v/>
      </c>
      <c r="AZ106" s="12">
        <f>IF(AZ107&lt;&gt;""," -O","")</f>
        <v/>
      </c>
      <c r="BB106" s="12">
        <f>IF(BB107&lt;&gt;""," -O","")</f>
        <v/>
      </c>
      <c r="BD106" s="12">
        <f>IF(BD107&lt;&gt;""," -O","")</f>
        <v/>
      </c>
      <c r="BF106" s="12">
        <f>IF(BF107&lt;&gt;""," -O","")</f>
        <v/>
      </c>
      <c r="BH106" s="12">
        <f>IF(BH107&lt;&gt;""," -O","")</f>
        <v/>
      </c>
      <c r="BJ106" s="12">
        <f>IF(BJ107&lt;&gt;""," -O","")</f>
        <v/>
      </c>
    </row>
    <row r="107">
      <c r="M107" s="12" t="n">
        <v>1.5</v>
      </c>
      <c r="N107" s="12">
        <f>IFERROR(VLOOKUP(M107,'CRUCE OPORTUNIDADES'!$C$10:$D$109,2,FALSE),"")</f>
        <v/>
      </c>
      <c r="O107" s="12" t="n">
        <v>2.50000000000001</v>
      </c>
      <c r="P107" s="12">
        <f>IFERROR(VLOOKUP(O107,'CRUCE OPORTUNIDADES'!$C$10:$D$109,2,FALSE),"")</f>
        <v/>
      </c>
      <c r="Q107" s="12" t="n">
        <v>3.50000000000002</v>
      </c>
      <c r="R107" s="12">
        <f>IFERROR(VLOOKUP(Q107,'CRUCE OPORTUNIDADES'!$C$10:$D$109,2,FALSE),"")</f>
        <v/>
      </c>
      <c r="S107" s="12" t="n">
        <v>4.50000000000003</v>
      </c>
      <c r="T107" s="12">
        <f>IFERROR(VLOOKUP(S107,'CRUCE OPORTUNIDADES'!$C$10:$D$109,2,FALSE),"")</f>
        <v/>
      </c>
      <c r="U107" s="12" t="n">
        <v>5.50000000000004</v>
      </c>
      <c r="V107" s="12">
        <f>IFERROR(VLOOKUP(U107,'CRUCE OPORTUNIDADES'!$C$10:$D$109,2,FALSE),"")</f>
        <v/>
      </c>
      <c r="W107" s="12" t="n">
        <v>6.50000000000005</v>
      </c>
      <c r="X107" s="12">
        <f>IFERROR(VLOOKUP(W107,'CRUCE OPORTUNIDADES'!$C$10:$D$109,2,FALSE),"")</f>
        <v/>
      </c>
      <c r="Y107" s="12" t="n">
        <v>7.50000000000006</v>
      </c>
      <c r="Z107" s="12">
        <f>IFERROR(VLOOKUP(Y107,'CRUCE OPORTUNIDADES'!$C$10:$D$109,2,FALSE),"")</f>
        <v/>
      </c>
      <c r="AA107" s="12" t="n">
        <v>8.500000000000069</v>
      </c>
      <c r="AB107" s="12">
        <f>IFERROR(VLOOKUP(AA107,'CRUCE OPORTUNIDADES'!$C$10:$D$109,2,FALSE),"")</f>
        <v/>
      </c>
      <c r="AC107" s="12" t="n">
        <v>9.50000000000008</v>
      </c>
      <c r="AD107" s="12">
        <f>IFERROR(VLOOKUP(AC107,'CRUCE OPORTUNIDADES'!$C$10:$D$109,2,FALSE),"")</f>
        <v/>
      </c>
      <c r="AE107" s="12" t="n">
        <v>10.5000000000001</v>
      </c>
      <c r="AF107" s="12">
        <f>IFERROR(VLOOKUP(AE107,'CRUCE OPORTUNIDADES'!$C$10:$D$109,2,FALSE),"")</f>
        <v/>
      </c>
      <c r="AG107" s="12" t="n">
        <v>11.5000000000001</v>
      </c>
      <c r="AH107" s="12">
        <f>IFERROR(VLOOKUP(AG107,'CRUCE OPORTUNIDADES'!$C$10:$D$109,2,FALSE),"")</f>
        <v/>
      </c>
      <c r="AI107" s="12" t="n">
        <v>12.5000000000001</v>
      </c>
      <c r="AJ107" s="12">
        <f>IFERROR(VLOOKUP(AI107,'CRUCE OPORTUNIDADES'!$C$10:$D$109,2,FALSE),"")</f>
        <v/>
      </c>
      <c r="AK107" s="12" t="n">
        <v>13.5000000000001</v>
      </c>
      <c r="AL107" s="12">
        <f>IFERROR(VLOOKUP(AK107,'CRUCE OPORTUNIDADES'!$C$10:$D$109,2,FALSE),"")</f>
        <v/>
      </c>
      <c r="AM107" s="12" t="n">
        <v>14.5000000000001</v>
      </c>
      <c r="AN107" s="12">
        <f>IFERROR(VLOOKUP(AM107,'CRUCE OPORTUNIDADES'!$C$10:$D$109,2,FALSE),"")</f>
        <v/>
      </c>
      <c r="AO107" s="12" t="n">
        <v>15.5000000000001</v>
      </c>
      <c r="AP107" s="12">
        <f>IFERROR(VLOOKUP(AO107,'CRUCE OPORTUNIDADES'!$C$10:$D$109,2,FALSE),"")</f>
        <v/>
      </c>
      <c r="AQ107" s="12" t="n">
        <v>16.5000000000002</v>
      </c>
      <c r="AR107" s="12">
        <f>IFERROR(VLOOKUP(AQ107,'CRUCE OPORTUNIDADES'!$C$10:$D$109,2,FALSE),"")</f>
        <v/>
      </c>
      <c r="AS107" s="12" t="n">
        <v>17.5000000000002</v>
      </c>
      <c r="AT107" s="12">
        <f>IFERROR(VLOOKUP(AS107,'CRUCE OPORTUNIDADES'!$C$10:$D$109,2,FALSE),"")</f>
        <v/>
      </c>
      <c r="AU107" s="12" t="n">
        <v>18.5000000000002</v>
      </c>
      <c r="AV107" s="12">
        <f>IFERROR(VLOOKUP(AU107,'CRUCE OPORTUNIDADES'!$C$10:$D$109,2,FALSE),"")</f>
        <v/>
      </c>
      <c r="AW107" s="12" t="n">
        <v>19.5000000000002</v>
      </c>
      <c r="AX107" s="12">
        <f>IFERROR(VLOOKUP(AW107,'CRUCE OPORTUNIDADES'!$C$10:$D$109,2,FALSE),"")</f>
        <v/>
      </c>
      <c r="AY107" s="12" t="n">
        <v>20.5000000000002</v>
      </c>
      <c r="AZ107" s="12">
        <f>IFERROR(VLOOKUP(AY107,'CRUCE OPORTUNIDADES'!$C$10:$D$109,2,FALSE),"")</f>
        <v/>
      </c>
      <c r="BA107" s="12" t="n">
        <v>21.5000000000002</v>
      </c>
      <c r="BB107" s="12">
        <f>IFERROR(VLOOKUP(BA107,'CRUCE OPORTUNIDADES'!$C$10:$D$109,2,FALSE),"")</f>
        <v/>
      </c>
      <c r="BC107" s="12" t="n">
        <v>22.5000000000002</v>
      </c>
      <c r="BD107" s="12">
        <f>IFERROR(VLOOKUP(BC107,'CRUCE OPORTUNIDADES'!$C$10:$D$109,2,FALSE),"")</f>
        <v/>
      </c>
      <c r="BE107" s="12" t="n">
        <v>23.5000000000002</v>
      </c>
      <c r="BF107" s="12">
        <f>IFERROR(VLOOKUP(BE107,'CRUCE OPORTUNIDADES'!$C$10:$D$109,2,FALSE),"")</f>
        <v/>
      </c>
      <c r="BG107" s="12" t="n">
        <v>24.5000000000002</v>
      </c>
      <c r="BH107" s="12">
        <f>IFERROR(VLOOKUP(BG107,'CRUCE OPORTUNIDADES'!$C$10:$D$109,2,FALSE),"")</f>
        <v/>
      </c>
      <c r="BI107" s="12" t="n">
        <v>25.5000000000002</v>
      </c>
      <c r="BJ107" s="12">
        <f>IFERROR(VLOOKUP(BI107,'CRUCE OPORTUNIDADES'!$C$10:$D$109,2,FALSE),"")</f>
        <v/>
      </c>
    </row>
    <row r="108">
      <c r="N108" s="12">
        <f>IF(N109&lt;&gt;""," -O","")</f>
        <v/>
      </c>
      <c r="P108" s="12">
        <f>IF(P109&lt;&gt;""," -O","")</f>
        <v/>
      </c>
      <c r="R108" s="12">
        <f>IF(R109&lt;&gt;""," -O","")</f>
        <v/>
      </c>
      <c r="T108" s="12">
        <f>IF(T109&lt;&gt;""," -O","")</f>
        <v/>
      </c>
      <c r="V108" s="12">
        <f>IF(V109&lt;&gt;""," -O","")</f>
        <v/>
      </c>
      <c r="X108" s="12">
        <f>IF(X109&lt;&gt;""," -O","")</f>
        <v/>
      </c>
      <c r="Z108" s="12">
        <f>IF(Z109&lt;&gt;""," -O","")</f>
        <v/>
      </c>
      <c r="AB108" s="12">
        <f>IF(AB109&lt;&gt;""," -O","")</f>
        <v/>
      </c>
      <c r="AD108" s="12">
        <f>IF(AD109&lt;&gt;""," -O","")</f>
        <v/>
      </c>
      <c r="AF108" s="12">
        <f>IF(AF109&lt;&gt;""," -O","")</f>
        <v/>
      </c>
      <c r="AH108" s="12">
        <f>IF(AH109&lt;&gt;""," -O","")</f>
        <v/>
      </c>
      <c r="AJ108" s="12">
        <f>IF(AJ109&lt;&gt;""," -O","")</f>
        <v/>
      </c>
      <c r="AL108" s="12">
        <f>IF(AL109&lt;&gt;""," -O","")</f>
        <v/>
      </c>
      <c r="AN108" s="12">
        <f>IF(AN109&lt;&gt;""," -O","")</f>
        <v/>
      </c>
      <c r="AP108" s="12">
        <f>IF(AP109&lt;&gt;""," -O","")</f>
        <v/>
      </c>
      <c r="AR108" s="12">
        <f>IF(AR109&lt;&gt;""," -O","")</f>
        <v/>
      </c>
      <c r="AT108" s="12">
        <f>IF(AT109&lt;&gt;""," -O","")</f>
        <v/>
      </c>
      <c r="AV108" s="12">
        <f>IF(AV109&lt;&gt;""," -O","")</f>
        <v/>
      </c>
      <c r="AX108" s="12">
        <f>IF(AX109&lt;&gt;""," -O","")</f>
        <v/>
      </c>
      <c r="AZ108" s="12">
        <f>IF(AZ109&lt;&gt;""," -O","")</f>
        <v/>
      </c>
      <c r="BB108" s="12">
        <f>IF(BB109&lt;&gt;""," -O","")</f>
        <v/>
      </c>
      <c r="BD108" s="12">
        <f>IF(BD109&lt;&gt;""," -O","")</f>
        <v/>
      </c>
      <c r="BF108" s="12">
        <f>IF(BF109&lt;&gt;""," -O","")</f>
        <v/>
      </c>
      <c r="BH108" s="12">
        <f>IF(BH109&lt;&gt;""," -O","")</f>
        <v/>
      </c>
      <c r="BJ108" s="12">
        <f>IF(BJ109&lt;&gt;""," -O","")</f>
        <v/>
      </c>
    </row>
    <row r="109">
      <c r="M109" s="12" t="n">
        <v>1.51</v>
      </c>
      <c r="N109" s="12">
        <f>IFERROR(VLOOKUP(M109,'CRUCE OPORTUNIDADES'!$C$10:$D$109,2,FALSE),"")</f>
        <v/>
      </c>
      <c r="O109" s="12" t="n">
        <v>2.51000000000001</v>
      </c>
      <c r="P109" s="12">
        <f>IFERROR(VLOOKUP(O109,'CRUCE OPORTUNIDADES'!$C$10:$D$109,2,FALSE),"")</f>
        <v/>
      </c>
      <c r="Q109" s="12" t="n">
        <v>3.51000000000002</v>
      </c>
      <c r="R109" s="12">
        <f>IFERROR(VLOOKUP(Q109,'CRUCE OPORTUNIDADES'!$C$10:$D$109,2,FALSE),"")</f>
        <v/>
      </c>
      <c r="S109" s="12" t="n">
        <v>4.51000000000003</v>
      </c>
      <c r="T109" s="12">
        <f>IFERROR(VLOOKUP(S109,'CRUCE OPORTUNIDADES'!$C$10:$D$109,2,FALSE),"")</f>
        <v/>
      </c>
      <c r="U109" s="12" t="n">
        <v>5.51000000000004</v>
      </c>
      <c r="V109" s="12">
        <f>IFERROR(VLOOKUP(U109,'CRUCE OPORTUNIDADES'!$C$10:$D$109,2,FALSE),"")</f>
        <v/>
      </c>
      <c r="W109" s="12" t="n">
        <v>6.51000000000005</v>
      </c>
      <c r="X109" s="12">
        <f>IFERROR(VLOOKUP(W109,'CRUCE OPORTUNIDADES'!$C$10:$D$109,2,FALSE),"")</f>
        <v/>
      </c>
      <c r="Y109" s="12" t="n">
        <v>7.51000000000006</v>
      </c>
      <c r="Z109" s="12">
        <f>IFERROR(VLOOKUP(Y109,'CRUCE OPORTUNIDADES'!$C$10:$D$109,2,FALSE),"")</f>
        <v/>
      </c>
      <c r="AA109" s="12" t="n">
        <v>8.510000000000071</v>
      </c>
      <c r="AB109" s="12">
        <f>IFERROR(VLOOKUP(AA109,'CRUCE OPORTUNIDADES'!$C$10:$D$109,2,FALSE),"")</f>
        <v/>
      </c>
      <c r="AC109" s="12" t="n">
        <v>9.51000000000008</v>
      </c>
      <c r="AD109" s="12">
        <f>IFERROR(VLOOKUP(AC109,'CRUCE OPORTUNIDADES'!$C$10:$D$109,2,FALSE),"")</f>
        <v/>
      </c>
      <c r="AE109" s="12" t="n">
        <v>10.5100000000001</v>
      </c>
      <c r="AF109" s="12">
        <f>IFERROR(VLOOKUP(AE109,'CRUCE OPORTUNIDADES'!$C$10:$D$109,2,FALSE),"")</f>
        <v/>
      </c>
      <c r="AG109" s="12" t="n">
        <v>11.5100000000001</v>
      </c>
      <c r="AH109" s="12">
        <f>IFERROR(VLOOKUP(AG109,'CRUCE OPORTUNIDADES'!$C$10:$D$109,2,FALSE),"")</f>
        <v/>
      </c>
      <c r="AI109" s="12" t="n">
        <v>12.5100000000001</v>
      </c>
      <c r="AJ109" s="12">
        <f>IFERROR(VLOOKUP(AI109,'CRUCE OPORTUNIDADES'!$C$10:$D$109,2,FALSE),"")</f>
        <v/>
      </c>
      <c r="AK109" s="12" t="n">
        <v>13.5100000000001</v>
      </c>
      <c r="AL109" s="12">
        <f>IFERROR(VLOOKUP(AK109,'CRUCE OPORTUNIDADES'!$C$10:$D$109,2,FALSE),"")</f>
        <v/>
      </c>
      <c r="AM109" s="12" t="n">
        <v>14.5100000000001</v>
      </c>
      <c r="AN109" s="12">
        <f>IFERROR(VLOOKUP(AM109,'CRUCE OPORTUNIDADES'!$C$10:$D$109,2,FALSE),"")</f>
        <v/>
      </c>
      <c r="AO109" s="12" t="n">
        <v>15.5100000000001</v>
      </c>
      <c r="AP109" s="12">
        <f>IFERROR(VLOOKUP(AO109,'CRUCE OPORTUNIDADES'!$C$10:$D$109,2,FALSE),"")</f>
        <v/>
      </c>
      <c r="AQ109" s="12" t="n">
        <v>16.5100000000001</v>
      </c>
      <c r="AR109" s="12">
        <f>IFERROR(VLOOKUP(AQ109,'CRUCE OPORTUNIDADES'!$C$10:$D$109,2,FALSE),"")</f>
        <v/>
      </c>
      <c r="AS109" s="12" t="n">
        <v>17.5100000000002</v>
      </c>
      <c r="AT109" s="12">
        <f>IFERROR(VLOOKUP(AS109,'CRUCE OPORTUNIDADES'!$C$10:$D$109,2,FALSE),"")</f>
        <v/>
      </c>
      <c r="AU109" s="12" t="n">
        <v>18.5100000000002</v>
      </c>
      <c r="AV109" s="12">
        <f>IFERROR(VLOOKUP(AU109,'CRUCE OPORTUNIDADES'!$C$10:$D$109,2,FALSE),"")</f>
        <v/>
      </c>
      <c r="AW109" s="12" t="n">
        <v>19.5100000000002</v>
      </c>
      <c r="AX109" s="12">
        <f>IFERROR(VLOOKUP(AW109,'CRUCE OPORTUNIDADES'!$C$10:$D$109,2,FALSE),"")</f>
        <v/>
      </c>
      <c r="AY109" s="12" t="n">
        <v>20.5100000000002</v>
      </c>
      <c r="AZ109" s="12">
        <f>IFERROR(VLOOKUP(AY109,'CRUCE OPORTUNIDADES'!$C$10:$D$109,2,FALSE),"")</f>
        <v/>
      </c>
      <c r="BA109" s="12" t="n">
        <v>21.5100000000002</v>
      </c>
      <c r="BB109" s="12">
        <f>IFERROR(VLOOKUP(BA109,'CRUCE OPORTUNIDADES'!$C$10:$D$109,2,FALSE),"")</f>
        <v/>
      </c>
      <c r="BC109" s="12" t="n">
        <v>22.5100000000002</v>
      </c>
      <c r="BD109" s="12">
        <f>IFERROR(VLOOKUP(BC109,'CRUCE OPORTUNIDADES'!$C$10:$D$109,2,FALSE),"")</f>
        <v/>
      </c>
      <c r="BE109" s="12" t="n">
        <v>23.5100000000002</v>
      </c>
      <c r="BF109" s="12">
        <f>IFERROR(VLOOKUP(BE109,'CRUCE OPORTUNIDADES'!$C$10:$D$109,2,FALSE),"")</f>
        <v/>
      </c>
      <c r="BG109" s="12" t="n">
        <v>24.5100000000002</v>
      </c>
      <c r="BH109" s="12">
        <f>IFERROR(VLOOKUP(BG109,'CRUCE OPORTUNIDADES'!$C$10:$D$109,2,FALSE),"")</f>
        <v/>
      </c>
      <c r="BI109" s="12" t="n">
        <v>25.5100000000002</v>
      </c>
      <c r="BJ109" s="12">
        <f>IFERROR(VLOOKUP(BI109,'CRUCE OPORTUNIDADES'!$C$10:$D$109,2,FALSE),"")</f>
        <v/>
      </c>
    </row>
    <row r="110">
      <c r="N110" s="12">
        <f>IF(N111&lt;&gt;""," -O","")</f>
        <v/>
      </c>
      <c r="P110" s="12">
        <f>IF(P111&lt;&gt;""," -O","")</f>
        <v/>
      </c>
      <c r="R110" s="12">
        <f>IF(R111&lt;&gt;""," -O","")</f>
        <v/>
      </c>
      <c r="T110" s="12">
        <f>IF(T111&lt;&gt;""," -O","")</f>
        <v/>
      </c>
      <c r="V110" s="12">
        <f>IF(V111&lt;&gt;""," -O","")</f>
        <v/>
      </c>
      <c r="X110" s="12">
        <f>IF(X111&lt;&gt;""," -O","")</f>
        <v/>
      </c>
      <c r="Z110" s="12">
        <f>IF(Z111&lt;&gt;""," -O","")</f>
        <v/>
      </c>
      <c r="AB110" s="12">
        <f>IF(AB111&lt;&gt;""," -O","")</f>
        <v/>
      </c>
      <c r="AD110" s="12">
        <f>IF(AD111&lt;&gt;""," -O","")</f>
        <v/>
      </c>
      <c r="AF110" s="12">
        <f>IF(AF111&lt;&gt;""," -O","")</f>
        <v/>
      </c>
      <c r="AH110" s="12">
        <f>IF(AH111&lt;&gt;""," -O","")</f>
        <v/>
      </c>
      <c r="AJ110" s="12">
        <f>IF(AJ111&lt;&gt;""," -O","")</f>
        <v/>
      </c>
      <c r="AL110" s="12">
        <f>IF(AL111&lt;&gt;""," -O","")</f>
        <v/>
      </c>
      <c r="AN110" s="12">
        <f>IF(AN111&lt;&gt;""," -O","")</f>
        <v/>
      </c>
      <c r="AP110" s="12">
        <f>IF(AP111&lt;&gt;""," -O","")</f>
        <v/>
      </c>
      <c r="AR110" s="12">
        <f>IF(AR111&lt;&gt;""," -O","")</f>
        <v/>
      </c>
      <c r="AT110" s="12">
        <f>IF(AT111&lt;&gt;""," -O","")</f>
        <v/>
      </c>
      <c r="AV110" s="12">
        <f>IF(AV111&lt;&gt;""," -O","")</f>
        <v/>
      </c>
      <c r="AX110" s="12">
        <f>IF(AX111&lt;&gt;""," -O","")</f>
        <v/>
      </c>
      <c r="AZ110" s="12">
        <f>IF(AZ111&lt;&gt;""," -O","")</f>
        <v/>
      </c>
      <c r="BB110" s="12">
        <f>IF(BB111&lt;&gt;""," -O","")</f>
        <v/>
      </c>
      <c r="BD110" s="12">
        <f>IF(BD111&lt;&gt;""," -O","")</f>
        <v/>
      </c>
      <c r="BF110" s="12">
        <f>IF(BF111&lt;&gt;""," -O","")</f>
        <v/>
      </c>
      <c r="BH110" s="12">
        <f>IF(BH111&lt;&gt;""," -O","")</f>
        <v/>
      </c>
      <c r="BJ110" s="12">
        <f>IF(BJ111&lt;&gt;""," -O","")</f>
        <v/>
      </c>
    </row>
    <row r="111">
      <c r="M111" s="12" t="n">
        <v>1.52</v>
      </c>
      <c r="N111" s="12">
        <f>IFERROR(VLOOKUP(M111,'CRUCE OPORTUNIDADES'!$C$10:$D$109,2,FALSE),"")</f>
        <v/>
      </c>
      <c r="O111" s="12" t="n">
        <v>2.52000000000001</v>
      </c>
      <c r="P111" s="12">
        <f>IFERROR(VLOOKUP(O111,'CRUCE OPORTUNIDADES'!$C$10:$D$109,2,FALSE),"")</f>
        <v/>
      </c>
      <c r="Q111" s="12" t="n">
        <v>3.52000000000002</v>
      </c>
      <c r="R111" s="12">
        <f>IFERROR(VLOOKUP(Q111,'CRUCE OPORTUNIDADES'!$C$10:$D$109,2,FALSE),"")</f>
        <v/>
      </c>
      <c r="S111" s="12" t="n">
        <v>4.52000000000003</v>
      </c>
      <c r="T111" s="12">
        <f>IFERROR(VLOOKUP(S111,'CRUCE OPORTUNIDADES'!$C$10:$D$109,2,FALSE),"")</f>
        <v/>
      </c>
      <c r="U111" s="12" t="n">
        <v>5.52000000000004</v>
      </c>
      <c r="V111" s="12">
        <f>IFERROR(VLOOKUP(U111,'CRUCE OPORTUNIDADES'!$C$10:$D$109,2,FALSE),"")</f>
        <v/>
      </c>
      <c r="W111" s="12" t="n">
        <v>6.52000000000005</v>
      </c>
      <c r="X111" s="12">
        <f>IFERROR(VLOOKUP(W111,'CRUCE OPORTUNIDADES'!$C$10:$D$109,2,FALSE),"")</f>
        <v/>
      </c>
      <c r="Y111" s="12" t="n">
        <v>7.52000000000006</v>
      </c>
      <c r="Z111" s="12">
        <f>IFERROR(VLOOKUP(Y111,'CRUCE OPORTUNIDADES'!$C$10:$D$109,2,FALSE),"")</f>
        <v/>
      </c>
      <c r="AA111" s="12" t="n">
        <v>8.520000000000071</v>
      </c>
      <c r="AB111" s="12">
        <f>IFERROR(VLOOKUP(AA111,'CRUCE OPORTUNIDADES'!$C$10:$D$109,2,FALSE),"")</f>
        <v/>
      </c>
      <c r="AC111" s="12" t="n">
        <v>9.52000000000008</v>
      </c>
      <c r="AD111" s="12">
        <f>IFERROR(VLOOKUP(AC111,'CRUCE OPORTUNIDADES'!$C$10:$D$109,2,FALSE),"")</f>
        <v/>
      </c>
      <c r="AE111" s="12" t="n">
        <v>10.5200000000001</v>
      </c>
      <c r="AF111" s="12">
        <f>IFERROR(VLOOKUP(AE111,'CRUCE OPORTUNIDADES'!$C$10:$D$109,2,FALSE),"")</f>
        <v/>
      </c>
      <c r="AG111" s="12" t="n">
        <v>11.5200000000001</v>
      </c>
      <c r="AH111" s="12">
        <f>IFERROR(VLOOKUP(AG111,'CRUCE OPORTUNIDADES'!$C$10:$D$109,2,FALSE),"")</f>
        <v/>
      </c>
      <c r="AI111" s="12" t="n">
        <v>12.5200000000001</v>
      </c>
      <c r="AJ111" s="12">
        <f>IFERROR(VLOOKUP(AI111,'CRUCE OPORTUNIDADES'!$C$10:$D$109,2,FALSE),"")</f>
        <v/>
      </c>
      <c r="AK111" s="12" t="n">
        <v>13.5200000000001</v>
      </c>
      <c r="AL111" s="12">
        <f>IFERROR(VLOOKUP(AK111,'CRUCE OPORTUNIDADES'!$C$10:$D$109,2,FALSE),"")</f>
        <v/>
      </c>
      <c r="AM111" s="12" t="n">
        <v>14.5200000000001</v>
      </c>
      <c r="AN111" s="12">
        <f>IFERROR(VLOOKUP(AM111,'CRUCE OPORTUNIDADES'!$C$10:$D$109,2,FALSE),"")</f>
        <v/>
      </c>
      <c r="AO111" s="12" t="n">
        <v>15.5200000000001</v>
      </c>
      <c r="AP111" s="12">
        <f>IFERROR(VLOOKUP(AO111,'CRUCE OPORTUNIDADES'!$C$10:$D$109,2,FALSE),"")</f>
        <v/>
      </c>
      <c r="AQ111" s="12" t="n">
        <v>16.5200000000001</v>
      </c>
      <c r="AR111" s="12">
        <f>IFERROR(VLOOKUP(AQ111,'CRUCE OPORTUNIDADES'!$C$10:$D$109,2,FALSE),"")</f>
        <v/>
      </c>
      <c r="AS111" s="12" t="n">
        <v>17.5200000000002</v>
      </c>
      <c r="AT111" s="12">
        <f>IFERROR(VLOOKUP(AS111,'CRUCE OPORTUNIDADES'!$C$10:$D$109,2,FALSE),"")</f>
        <v/>
      </c>
      <c r="AU111" s="12" t="n">
        <v>18.5200000000002</v>
      </c>
      <c r="AV111" s="12">
        <f>IFERROR(VLOOKUP(AU111,'CRUCE OPORTUNIDADES'!$C$10:$D$109,2,FALSE),"")</f>
        <v/>
      </c>
      <c r="AW111" s="12" t="n">
        <v>19.5200000000002</v>
      </c>
      <c r="AX111" s="12">
        <f>IFERROR(VLOOKUP(AW111,'CRUCE OPORTUNIDADES'!$C$10:$D$109,2,FALSE),"")</f>
        <v/>
      </c>
      <c r="AY111" s="12" t="n">
        <v>20.5200000000002</v>
      </c>
      <c r="AZ111" s="12">
        <f>IFERROR(VLOOKUP(AY111,'CRUCE OPORTUNIDADES'!$C$10:$D$109,2,FALSE),"")</f>
        <v/>
      </c>
      <c r="BA111" s="12" t="n">
        <v>21.5200000000002</v>
      </c>
      <c r="BB111" s="12">
        <f>IFERROR(VLOOKUP(BA111,'CRUCE OPORTUNIDADES'!$C$10:$D$109,2,FALSE),"")</f>
        <v/>
      </c>
      <c r="BC111" s="12" t="n">
        <v>22.5200000000002</v>
      </c>
      <c r="BD111" s="12">
        <f>IFERROR(VLOOKUP(BC111,'CRUCE OPORTUNIDADES'!$C$10:$D$109,2,FALSE),"")</f>
        <v/>
      </c>
      <c r="BE111" s="12" t="n">
        <v>23.5200000000002</v>
      </c>
      <c r="BF111" s="12">
        <f>IFERROR(VLOOKUP(BE111,'CRUCE OPORTUNIDADES'!$C$10:$D$109,2,FALSE),"")</f>
        <v/>
      </c>
      <c r="BG111" s="12" t="n">
        <v>24.5200000000002</v>
      </c>
      <c r="BH111" s="12">
        <f>IFERROR(VLOOKUP(BG111,'CRUCE OPORTUNIDADES'!$C$10:$D$109,2,FALSE),"")</f>
        <v/>
      </c>
      <c r="BI111" s="12" t="n">
        <v>25.5200000000002</v>
      </c>
      <c r="BJ111" s="12">
        <f>IFERROR(VLOOKUP(BI111,'CRUCE OPORTUNIDADES'!$C$10:$D$109,2,FALSE),"")</f>
        <v/>
      </c>
    </row>
    <row r="112">
      <c r="N112" s="12">
        <f>IF(N113&lt;&gt;""," -O","")</f>
        <v/>
      </c>
      <c r="P112" s="12">
        <f>IF(P113&lt;&gt;""," -O","")</f>
        <v/>
      </c>
      <c r="R112" s="12">
        <f>IF(R113&lt;&gt;""," -O","")</f>
        <v/>
      </c>
      <c r="T112" s="12">
        <f>IF(T113&lt;&gt;""," -O","")</f>
        <v/>
      </c>
      <c r="V112" s="12">
        <f>IF(V113&lt;&gt;""," -O","")</f>
        <v/>
      </c>
      <c r="X112" s="12">
        <f>IF(X113&lt;&gt;""," -O","")</f>
        <v/>
      </c>
      <c r="Z112" s="12">
        <f>IF(Z113&lt;&gt;""," -O","")</f>
        <v/>
      </c>
      <c r="AB112" s="12">
        <f>IF(AB113&lt;&gt;""," -O","")</f>
        <v/>
      </c>
      <c r="AD112" s="12">
        <f>IF(AD113&lt;&gt;""," -O","")</f>
        <v/>
      </c>
      <c r="AF112" s="12">
        <f>IF(AF113&lt;&gt;""," -O","")</f>
        <v/>
      </c>
      <c r="AH112" s="12">
        <f>IF(AH113&lt;&gt;""," -O","")</f>
        <v/>
      </c>
      <c r="AJ112" s="12">
        <f>IF(AJ113&lt;&gt;""," -O","")</f>
        <v/>
      </c>
      <c r="AL112" s="12">
        <f>IF(AL113&lt;&gt;""," -O","")</f>
        <v/>
      </c>
      <c r="AN112" s="12">
        <f>IF(AN113&lt;&gt;""," -O","")</f>
        <v/>
      </c>
      <c r="AP112" s="12">
        <f>IF(AP113&lt;&gt;""," -O","")</f>
        <v/>
      </c>
      <c r="AR112" s="12">
        <f>IF(AR113&lt;&gt;""," -O","")</f>
        <v/>
      </c>
      <c r="AT112" s="12">
        <f>IF(AT113&lt;&gt;""," -O","")</f>
        <v/>
      </c>
      <c r="AV112" s="12">
        <f>IF(AV113&lt;&gt;""," -O","")</f>
        <v/>
      </c>
      <c r="AX112" s="12">
        <f>IF(AX113&lt;&gt;""," -O","")</f>
        <v/>
      </c>
      <c r="AZ112" s="12">
        <f>IF(AZ113&lt;&gt;""," -O","")</f>
        <v/>
      </c>
      <c r="BB112" s="12">
        <f>IF(BB113&lt;&gt;""," -O","")</f>
        <v/>
      </c>
      <c r="BD112" s="12">
        <f>IF(BD113&lt;&gt;""," -O","")</f>
        <v/>
      </c>
      <c r="BF112" s="12">
        <f>IF(BF113&lt;&gt;""," -O","")</f>
        <v/>
      </c>
      <c r="BH112" s="12">
        <f>IF(BH113&lt;&gt;""," -O","")</f>
        <v/>
      </c>
      <c r="BJ112" s="12">
        <f>IF(BJ113&lt;&gt;""," -O","")</f>
        <v/>
      </c>
    </row>
    <row r="113">
      <c r="M113" s="12" t="n">
        <v>1.53</v>
      </c>
      <c r="N113" s="12">
        <f>IFERROR(VLOOKUP(M113,'CRUCE OPORTUNIDADES'!$C$10:$D$109,2,FALSE),"")</f>
        <v/>
      </c>
      <c r="O113" s="12" t="n">
        <v>2.53000000000001</v>
      </c>
      <c r="P113" s="12">
        <f>IFERROR(VLOOKUP(O113,'CRUCE OPORTUNIDADES'!$C$10:$D$109,2,FALSE),"")</f>
        <v/>
      </c>
      <c r="Q113" s="12" t="n">
        <v>3.53000000000002</v>
      </c>
      <c r="R113" s="12">
        <f>IFERROR(VLOOKUP(Q113,'CRUCE OPORTUNIDADES'!$C$10:$D$109,2,FALSE),"")</f>
        <v/>
      </c>
      <c r="S113" s="12" t="n">
        <v>4.53000000000003</v>
      </c>
      <c r="T113" s="12">
        <f>IFERROR(VLOOKUP(S113,'CRUCE OPORTUNIDADES'!$C$10:$D$109,2,FALSE),"")</f>
        <v/>
      </c>
      <c r="U113" s="12" t="n">
        <v>5.53000000000004</v>
      </c>
      <c r="V113" s="12">
        <f>IFERROR(VLOOKUP(U113,'CRUCE OPORTUNIDADES'!$C$10:$D$109,2,FALSE),"")</f>
        <v/>
      </c>
      <c r="W113" s="12" t="n">
        <v>6.53000000000005</v>
      </c>
      <c r="X113" s="12">
        <f>IFERROR(VLOOKUP(W113,'CRUCE OPORTUNIDADES'!$C$10:$D$109,2,FALSE),"")</f>
        <v/>
      </c>
      <c r="Y113" s="12" t="n">
        <v>7.53000000000006</v>
      </c>
      <c r="Z113" s="12">
        <f>IFERROR(VLOOKUP(Y113,'CRUCE OPORTUNIDADES'!$C$10:$D$109,2,FALSE),"")</f>
        <v/>
      </c>
      <c r="AA113" s="12" t="n">
        <v>8.53000000000007</v>
      </c>
      <c r="AB113" s="12">
        <f>IFERROR(VLOOKUP(AA113,'CRUCE OPORTUNIDADES'!$C$10:$D$109,2,FALSE),"")</f>
        <v/>
      </c>
      <c r="AC113" s="12" t="n">
        <v>9.530000000000079</v>
      </c>
      <c r="AD113" s="12">
        <f>IFERROR(VLOOKUP(AC113,'CRUCE OPORTUNIDADES'!$C$10:$D$109,2,FALSE),"")</f>
        <v/>
      </c>
      <c r="AE113" s="12" t="n">
        <v>10.5300000000001</v>
      </c>
      <c r="AF113" s="12">
        <f>IFERROR(VLOOKUP(AE113,'CRUCE OPORTUNIDADES'!$C$10:$D$109,2,FALSE),"")</f>
        <v/>
      </c>
      <c r="AG113" s="12" t="n">
        <v>11.5300000000001</v>
      </c>
      <c r="AH113" s="12">
        <f>IFERROR(VLOOKUP(AG113,'CRUCE OPORTUNIDADES'!$C$10:$D$109,2,FALSE),"")</f>
        <v/>
      </c>
      <c r="AI113" s="12" t="n">
        <v>12.5300000000001</v>
      </c>
      <c r="AJ113" s="12">
        <f>IFERROR(VLOOKUP(AI113,'CRUCE OPORTUNIDADES'!$C$10:$D$109,2,FALSE),"")</f>
        <v/>
      </c>
      <c r="AK113" s="12" t="n">
        <v>13.5300000000001</v>
      </c>
      <c r="AL113" s="12">
        <f>IFERROR(VLOOKUP(AK113,'CRUCE OPORTUNIDADES'!$C$10:$D$109,2,FALSE),"")</f>
        <v/>
      </c>
      <c r="AM113" s="12" t="n">
        <v>14.5300000000001</v>
      </c>
      <c r="AN113" s="12">
        <f>IFERROR(VLOOKUP(AM113,'CRUCE OPORTUNIDADES'!$C$10:$D$109,2,FALSE),"")</f>
        <v/>
      </c>
      <c r="AO113" s="12" t="n">
        <v>15.5300000000001</v>
      </c>
      <c r="AP113" s="12">
        <f>IFERROR(VLOOKUP(AO113,'CRUCE OPORTUNIDADES'!$C$10:$D$109,2,FALSE),"")</f>
        <v/>
      </c>
      <c r="AQ113" s="12" t="n">
        <v>16.5300000000001</v>
      </c>
      <c r="AR113" s="12">
        <f>IFERROR(VLOOKUP(AQ113,'CRUCE OPORTUNIDADES'!$C$10:$D$109,2,FALSE),"")</f>
        <v/>
      </c>
      <c r="AS113" s="12" t="n">
        <v>17.5300000000002</v>
      </c>
      <c r="AT113" s="12">
        <f>IFERROR(VLOOKUP(AS113,'CRUCE OPORTUNIDADES'!$C$10:$D$109,2,FALSE),"")</f>
        <v/>
      </c>
      <c r="AU113" s="12" t="n">
        <v>18.5300000000002</v>
      </c>
      <c r="AV113" s="12">
        <f>IFERROR(VLOOKUP(AU113,'CRUCE OPORTUNIDADES'!$C$10:$D$109,2,FALSE),"")</f>
        <v/>
      </c>
      <c r="AW113" s="12" t="n">
        <v>19.5300000000002</v>
      </c>
      <c r="AX113" s="12">
        <f>IFERROR(VLOOKUP(AW113,'CRUCE OPORTUNIDADES'!$C$10:$D$109,2,FALSE),"")</f>
        <v/>
      </c>
      <c r="AY113" s="12" t="n">
        <v>20.5300000000002</v>
      </c>
      <c r="AZ113" s="12">
        <f>IFERROR(VLOOKUP(AY113,'CRUCE OPORTUNIDADES'!$C$10:$D$109,2,FALSE),"")</f>
        <v/>
      </c>
      <c r="BA113" s="12" t="n">
        <v>21.5300000000002</v>
      </c>
      <c r="BB113" s="12">
        <f>IFERROR(VLOOKUP(BA113,'CRUCE OPORTUNIDADES'!$C$10:$D$109,2,FALSE),"")</f>
        <v/>
      </c>
      <c r="BC113" s="12" t="n">
        <v>22.5300000000002</v>
      </c>
      <c r="BD113" s="12">
        <f>IFERROR(VLOOKUP(BC113,'CRUCE OPORTUNIDADES'!$C$10:$D$109,2,FALSE),"")</f>
        <v/>
      </c>
      <c r="BE113" s="12" t="n">
        <v>23.5300000000002</v>
      </c>
      <c r="BF113" s="12">
        <f>IFERROR(VLOOKUP(BE113,'CRUCE OPORTUNIDADES'!$C$10:$D$109,2,FALSE),"")</f>
        <v/>
      </c>
      <c r="BG113" s="12" t="n">
        <v>24.5300000000002</v>
      </c>
      <c r="BH113" s="12">
        <f>IFERROR(VLOOKUP(BG113,'CRUCE OPORTUNIDADES'!$C$10:$D$109,2,FALSE),"")</f>
        <v/>
      </c>
      <c r="BI113" s="12" t="n">
        <v>25.5300000000002</v>
      </c>
      <c r="BJ113" s="12">
        <f>IFERROR(VLOOKUP(BI113,'CRUCE OPORTUNIDADES'!$C$10:$D$109,2,FALSE),"")</f>
        <v/>
      </c>
    </row>
    <row r="114">
      <c r="N114" s="12">
        <f>IF(N115&lt;&gt;""," -O","")</f>
        <v/>
      </c>
      <c r="P114" s="12">
        <f>IF(P115&lt;&gt;""," -O","")</f>
        <v/>
      </c>
      <c r="R114" s="12">
        <f>IF(R115&lt;&gt;""," -O","")</f>
        <v/>
      </c>
      <c r="T114" s="12">
        <f>IF(T115&lt;&gt;""," -O","")</f>
        <v/>
      </c>
      <c r="V114" s="12">
        <f>IF(V115&lt;&gt;""," -O","")</f>
        <v/>
      </c>
      <c r="X114" s="12">
        <f>IF(X115&lt;&gt;""," -O","")</f>
        <v/>
      </c>
      <c r="Z114" s="12">
        <f>IF(Z115&lt;&gt;""," -O","")</f>
        <v/>
      </c>
      <c r="AB114" s="12">
        <f>IF(AB115&lt;&gt;""," -O","")</f>
        <v/>
      </c>
      <c r="AD114" s="12">
        <f>IF(AD115&lt;&gt;""," -O","")</f>
        <v/>
      </c>
      <c r="AF114" s="12">
        <f>IF(AF115&lt;&gt;""," -O","")</f>
        <v/>
      </c>
      <c r="AH114" s="12">
        <f>IF(AH115&lt;&gt;""," -O","")</f>
        <v/>
      </c>
      <c r="AJ114" s="12">
        <f>IF(AJ115&lt;&gt;""," -O","")</f>
        <v/>
      </c>
      <c r="AL114" s="12">
        <f>IF(AL115&lt;&gt;""," -O","")</f>
        <v/>
      </c>
      <c r="AN114" s="12">
        <f>IF(AN115&lt;&gt;""," -O","")</f>
        <v/>
      </c>
      <c r="AP114" s="12">
        <f>IF(AP115&lt;&gt;""," -O","")</f>
        <v/>
      </c>
      <c r="AR114" s="12">
        <f>IF(AR115&lt;&gt;""," -O","")</f>
        <v/>
      </c>
      <c r="AT114" s="12">
        <f>IF(AT115&lt;&gt;""," -O","")</f>
        <v/>
      </c>
      <c r="AV114" s="12">
        <f>IF(AV115&lt;&gt;""," -O","")</f>
        <v/>
      </c>
      <c r="AX114" s="12">
        <f>IF(AX115&lt;&gt;""," -O","")</f>
        <v/>
      </c>
      <c r="AZ114" s="12">
        <f>IF(AZ115&lt;&gt;""," -O","")</f>
        <v/>
      </c>
      <c r="BB114" s="12">
        <f>IF(BB115&lt;&gt;""," -O","")</f>
        <v/>
      </c>
      <c r="BD114" s="12">
        <f>IF(BD115&lt;&gt;""," -O","")</f>
        <v/>
      </c>
      <c r="BF114" s="12">
        <f>IF(BF115&lt;&gt;""," -O","")</f>
        <v/>
      </c>
      <c r="BH114" s="12">
        <f>IF(BH115&lt;&gt;""," -O","")</f>
        <v/>
      </c>
      <c r="BJ114" s="12">
        <f>IF(BJ115&lt;&gt;""," -O","")</f>
        <v/>
      </c>
    </row>
    <row r="115">
      <c r="M115" s="12" t="n">
        <v>1.54</v>
      </c>
      <c r="N115" s="12">
        <f>IFERROR(VLOOKUP(M115,'CRUCE OPORTUNIDADES'!$C$10:$D$109,2,FALSE),"")</f>
        <v/>
      </c>
      <c r="O115" s="12" t="n">
        <v>2.54000000000001</v>
      </c>
      <c r="P115" s="12">
        <f>IFERROR(VLOOKUP(O115,'CRUCE OPORTUNIDADES'!$C$10:$D$109,2,FALSE),"")</f>
        <v/>
      </c>
      <c r="Q115" s="12" t="n">
        <v>3.54000000000002</v>
      </c>
      <c r="R115" s="12">
        <f>IFERROR(VLOOKUP(Q115,'CRUCE OPORTUNIDADES'!$C$10:$D$109,2,FALSE),"")</f>
        <v/>
      </c>
      <c r="S115" s="12" t="n">
        <v>4.54000000000003</v>
      </c>
      <c r="T115" s="12">
        <f>IFERROR(VLOOKUP(S115,'CRUCE OPORTUNIDADES'!$C$10:$D$109,2,FALSE),"")</f>
        <v/>
      </c>
      <c r="U115" s="12" t="n">
        <v>5.54000000000004</v>
      </c>
      <c r="V115" s="12">
        <f>IFERROR(VLOOKUP(U115,'CRUCE OPORTUNIDADES'!$C$10:$D$109,2,FALSE),"")</f>
        <v/>
      </c>
      <c r="W115" s="12" t="n">
        <v>6.54000000000005</v>
      </c>
      <c r="X115" s="12">
        <f>IFERROR(VLOOKUP(W115,'CRUCE OPORTUNIDADES'!$C$10:$D$109,2,FALSE),"")</f>
        <v/>
      </c>
      <c r="Y115" s="12" t="n">
        <v>7.54000000000006</v>
      </c>
      <c r="Z115" s="12">
        <f>IFERROR(VLOOKUP(Y115,'CRUCE OPORTUNIDADES'!$C$10:$D$109,2,FALSE),"")</f>
        <v/>
      </c>
      <c r="AA115" s="12" t="n">
        <v>8.54000000000007</v>
      </c>
      <c r="AB115" s="12">
        <f>IFERROR(VLOOKUP(AA115,'CRUCE OPORTUNIDADES'!$C$10:$D$109,2,FALSE),"")</f>
        <v/>
      </c>
      <c r="AC115" s="12" t="n">
        <v>9.540000000000081</v>
      </c>
      <c r="AD115" s="12">
        <f>IFERROR(VLOOKUP(AC115,'CRUCE OPORTUNIDADES'!$C$10:$D$109,2,FALSE),"")</f>
        <v/>
      </c>
      <c r="AE115" s="12" t="n">
        <v>10.5400000000001</v>
      </c>
      <c r="AF115" s="12">
        <f>IFERROR(VLOOKUP(AE115,'CRUCE OPORTUNIDADES'!$C$10:$D$109,2,FALSE),"")</f>
        <v/>
      </c>
      <c r="AG115" s="12" t="n">
        <v>11.5400000000001</v>
      </c>
      <c r="AH115" s="12">
        <f>IFERROR(VLOOKUP(AG115,'CRUCE OPORTUNIDADES'!$C$10:$D$109,2,FALSE),"")</f>
        <v/>
      </c>
      <c r="AI115" s="12" t="n">
        <v>12.5400000000001</v>
      </c>
      <c r="AJ115" s="12">
        <f>IFERROR(VLOOKUP(AI115,'CRUCE OPORTUNIDADES'!$C$10:$D$109,2,FALSE),"")</f>
        <v/>
      </c>
      <c r="AK115" s="12" t="n">
        <v>13.5400000000001</v>
      </c>
      <c r="AL115" s="12">
        <f>IFERROR(VLOOKUP(AK115,'CRUCE OPORTUNIDADES'!$C$10:$D$109,2,FALSE),"")</f>
        <v/>
      </c>
      <c r="AM115" s="12" t="n">
        <v>14.5400000000001</v>
      </c>
      <c r="AN115" s="12">
        <f>IFERROR(VLOOKUP(AM115,'CRUCE OPORTUNIDADES'!$C$10:$D$109,2,FALSE),"")</f>
        <v/>
      </c>
      <c r="AO115" s="12" t="n">
        <v>15.5400000000001</v>
      </c>
      <c r="AP115" s="12">
        <f>IFERROR(VLOOKUP(AO115,'CRUCE OPORTUNIDADES'!$C$10:$D$109,2,FALSE),"")</f>
        <v/>
      </c>
      <c r="AQ115" s="12" t="n">
        <v>16.5400000000001</v>
      </c>
      <c r="AR115" s="12">
        <f>IFERROR(VLOOKUP(AQ115,'CRUCE OPORTUNIDADES'!$C$10:$D$109,2,FALSE),"")</f>
        <v/>
      </c>
      <c r="AS115" s="12" t="n">
        <v>17.5400000000002</v>
      </c>
      <c r="AT115" s="12">
        <f>IFERROR(VLOOKUP(AS115,'CRUCE OPORTUNIDADES'!$C$10:$D$109,2,FALSE),"")</f>
        <v/>
      </c>
      <c r="AU115" s="12" t="n">
        <v>18.5400000000002</v>
      </c>
      <c r="AV115" s="12">
        <f>IFERROR(VLOOKUP(AU115,'CRUCE OPORTUNIDADES'!$C$10:$D$109,2,FALSE),"")</f>
        <v/>
      </c>
      <c r="AW115" s="12" t="n">
        <v>19.5400000000002</v>
      </c>
      <c r="AX115" s="12">
        <f>IFERROR(VLOOKUP(AW115,'CRUCE OPORTUNIDADES'!$C$10:$D$109,2,FALSE),"")</f>
        <v/>
      </c>
      <c r="AY115" s="12" t="n">
        <v>20.5400000000002</v>
      </c>
      <c r="AZ115" s="12">
        <f>IFERROR(VLOOKUP(AY115,'CRUCE OPORTUNIDADES'!$C$10:$D$109,2,FALSE),"")</f>
        <v/>
      </c>
      <c r="BA115" s="12" t="n">
        <v>21.5400000000002</v>
      </c>
      <c r="BB115" s="12">
        <f>IFERROR(VLOOKUP(BA115,'CRUCE OPORTUNIDADES'!$C$10:$D$109,2,FALSE),"")</f>
        <v/>
      </c>
      <c r="BC115" s="12" t="n">
        <v>22.5400000000002</v>
      </c>
      <c r="BD115" s="12">
        <f>IFERROR(VLOOKUP(BC115,'CRUCE OPORTUNIDADES'!$C$10:$D$109,2,FALSE),"")</f>
        <v/>
      </c>
      <c r="BE115" s="12" t="n">
        <v>23.5400000000002</v>
      </c>
      <c r="BF115" s="12">
        <f>IFERROR(VLOOKUP(BE115,'CRUCE OPORTUNIDADES'!$C$10:$D$109,2,FALSE),"")</f>
        <v/>
      </c>
      <c r="BG115" s="12" t="n">
        <v>24.5400000000002</v>
      </c>
      <c r="BH115" s="12">
        <f>IFERROR(VLOOKUP(BG115,'CRUCE OPORTUNIDADES'!$C$10:$D$109,2,FALSE),"")</f>
        <v/>
      </c>
      <c r="BI115" s="12" t="n">
        <v>25.5400000000002</v>
      </c>
      <c r="BJ115" s="12">
        <f>IFERROR(VLOOKUP(BI115,'CRUCE OPORTUNIDADES'!$C$10:$D$109,2,FALSE),"")</f>
        <v/>
      </c>
    </row>
    <row r="116">
      <c r="N116" s="12">
        <f>IF(N117&lt;&gt;""," -O","")</f>
        <v/>
      </c>
      <c r="P116" s="12">
        <f>IF(P117&lt;&gt;""," -O","")</f>
        <v/>
      </c>
      <c r="R116" s="12">
        <f>IF(R117&lt;&gt;""," -O","")</f>
        <v/>
      </c>
      <c r="T116" s="12">
        <f>IF(T117&lt;&gt;""," -O","")</f>
        <v/>
      </c>
      <c r="V116" s="12">
        <f>IF(V117&lt;&gt;""," -O","")</f>
        <v/>
      </c>
      <c r="X116" s="12">
        <f>IF(X117&lt;&gt;""," -O","")</f>
        <v/>
      </c>
      <c r="Z116" s="12">
        <f>IF(Z117&lt;&gt;""," -O","")</f>
        <v/>
      </c>
      <c r="AB116" s="12">
        <f>IF(AB117&lt;&gt;""," -O","")</f>
        <v/>
      </c>
      <c r="AD116" s="12">
        <f>IF(AD117&lt;&gt;""," -O","")</f>
        <v/>
      </c>
      <c r="AF116" s="12">
        <f>IF(AF117&lt;&gt;""," -O","")</f>
        <v/>
      </c>
      <c r="AH116" s="12">
        <f>IF(AH117&lt;&gt;""," -O","")</f>
        <v/>
      </c>
      <c r="AJ116" s="12">
        <f>IF(AJ117&lt;&gt;""," -O","")</f>
        <v/>
      </c>
      <c r="AL116" s="12">
        <f>IF(AL117&lt;&gt;""," -O","")</f>
        <v/>
      </c>
      <c r="AN116" s="12">
        <f>IF(AN117&lt;&gt;""," -O","")</f>
        <v/>
      </c>
      <c r="AP116" s="12">
        <f>IF(AP117&lt;&gt;""," -O","")</f>
        <v/>
      </c>
      <c r="AR116" s="12">
        <f>IF(AR117&lt;&gt;""," -O","")</f>
        <v/>
      </c>
      <c r="AT116" s="12">
        <f>IF(AT117&lt;&gt;""," -O","")</f>
        <v/>
      </c>
      <c r="AV116" s="12">
        <f>IF(AV117&lt;&gt;""," -O","")</f>
        <v/>
      </c>
      <c r="AX116" s="12">
        <f>IF(AX117&lt;&gt;""," -O","")</f>
        <v/>
      </c>
      <c r="AZ116" s="12">
        <f>IF(AZ117&lt;&gt;""," -O","")</f>
        <v/>
      </c>
      <c r="BB116" s="12">
        <f>IF(BB117&lt;&gt;""," -O","")</f>
        <v/>
      </c>
      <c r="BD116" s="12">
        <f>IF(BD117&lt;&gt;""," -O","")</f>
        <v/>
      </c>
      <c r="BF116" s="12">
        <f>IF(BF117&lt;&gt;""," -O","")</f>
        <v/>
      </c>
      <c r="BH116" s="12">
        <f>IF(BH117&lt;&gt;""," -O","")</f>
        <v/>
      </c>
      <c r="BJ116" s="12">
        <f>IF(BJ117&lt;&gt;""," -O","")</f>
        <v/>
      </c>
    </row>
    <row r="117">
      <c r="M117" s="12" t="n">
        <v>1.55</v>
      </c>
      <c r="N117" s="12">
        <f>IFERROR(VLOOKUP(M117,'CRUCE OPORTUNIDADES'!$C$10:$D$109,2,FALSE),"")</f>
        <v/>
      </c>
      <c r="O117" s="12" t="n">
        <v>2.55000000000001</v>
      </c>
      <c r="P117" s="12">
        <f>IFERROR(VLOOKUP(O117,'CRUCE OPORTUNIDADES'!$C$10:$D$109,2,FALSE),"")</f>
        <v/>
      </c>
      <c r="Q117" s="12" t="n">
        <v>3.55000000000002</v>
      </c>
      <c r="R117" s="12">
        <f>IFERROR(VLOOKUP(Q117,'CRUCE OPORTUNIDADES'!$C$10:$D$109,2,FALSE),"")</f>
        <v/>
      </c>
      <c r="S117" s="12" t="n">
        <v>4.55000000000003</v>
      </c>
      <c r="T117" s="12">
        <f>IFERROR(VLOOKUP(S117,'CRUCE OPORTUNIDADES'!$C$10:$D$109,2,FALSE),"")</f>
        <v/>
      </c>
      <c r="U117" s="12" t="n">
        <v>5.55000000000004</v>
      </c>
      <c r="V117" s="12">
        <f>IFERROR(VLOOKUP(U117,'CRUCE OPORTUNIDADES'!$C$10:$D$109,2,FALSE),"")</f>
        <v/>
      </c>
      <c r="W117" s="12" t="n">
        <v>6.55000000000005</v>
      </c>
      <c r="X117" s="12">
        <f>IFERROR(VLOOKUP(W117,'CRUCE OPORTUNIDADES'!$C$10:$D$109,2,FALSE),"")</f>
        <v/>
      </c>
      <c r="Y117" s="12" t="n">
        <v>7.55000000000006</v>
      </c>
      <c r="Z117" s="12">
        <f>IFERROR(VLOOKUP(Y117,'CRUCE OPORTUNIDADES'!$C$10:$D$109,2,FALSE),"")</f>
        <v/>
      </c>
      <c r="AA117" s="12" t="n">
        <v>8.55000000000007</v>
      </c>
      <c r="AB117" s="12">
        <f>IFERROR(VLOOKUP(AA117,'CRUCE OPORTUNIDADES'!$C$10:$D$109,2,FALSE),"")</f>
        <v/>
      </c>
      <c r="AC117" s="12" t="n">
        <v>9.550000000000081</v>
      </c>
      <c r="AD117" s="12">
        <f>IFERROR(VLOOKUP(AC117,'CRUCE OPORTUNIDADES'!$C$10:$D$109,2,FALSE),"")</f>
        <v/>
      </c>
      <c r="AE117" s="12" t="n">
        <v>10.5500000000001</v>
      </c>
      <c r="AF117" s="12">
        <f>IFERROR(VLOOKUP(AE117,'CRUCE OPORTUNIDADES'!$C$10:$D$109,2,FALSE),"")</f>
        <v/>
      </c>
      <c r="AG117" s="12" t="n">
        <v>11.5500000000001</v>
      </c>
      <c r="AH117" s="12">
        <f>IFERROR(VLOOKUP(AG117,'CRUCE OPORTUNIDADES'!$C$10:$D$109,2,FALSE),"")</f>
        <v/>
      </c>
      <c r="AI117" s="12" t="n">
        <v>12.5500000000001</v>
      </c>
      <c r="AJ117" s="12">
        <f>IFERROR(VLOOKUP(AI117,'CRUCE OPORTUNIDADES'!$C$10:$D$109,2,FALSE),"")</f>
        <v/>
      </c>
      <c r="AK117" s="12" t="n">
        <v>13.5500000000001</v>
      </c>
      <c r="AL117" s="12">
        <f>IFERROR(VLOOKUP(AK117,'CRUCE OPORTUNIDADES'!$C$10:$D$109,2,FALSE),"")</f>
        <v/>
      </c>
      <c r="AM117" s="12" t="n">
        <v>14.5500000000001</v>
      </c>
      <c r="AN117" s="12">
        <f>IFERROR(VLOOKUP(AM117,'CRUCE OPORTUNIDADES'!$C$10:$D$109,2,FALSE),"")</f>
        <v/>
      </c>
      <c r="AO117" s="12" t="n">
        <v>15.5500000000001</v>
      </c>
      <c r="AP117" s="12">
        <f>IFERROR(VLOOKUP(AO117,'CRUCE OPORTUNIDADES'!$C$10:$D$109,2,FALSE),"")</f>
        <v/>
      </c>
      <c r="AQ117" s="12" t="n">
        <v>16.5500000000001</v>
      </c>
      <c r="AR117" s="12">
        <f>IFERROR(VLOOKUP(AQ117,'CRUCE OPORTUNIDADES'!$C$10:$D$109,2,FALSE),"")</f>
        <v/>
      </c>
      <c r="AS117" s="12" t="n">
        <v>17.5500000000002</v>
      </c>
      <c r="AT117" s="12">
        <f>IFERROR(VLOOKUP(AS117,'CRUCE OPORTUNIDADES'!$C$10:$D$109,2,FALSE),"")</f>
        <v/>
      </c>
      <c r="AU117" s="12" t="n">
        <v>18.5500000000002</v>
      </c>
      <c r="AV117" s="12">
        <f>IFERROR(VLOOKUP(AU117,'CRUCE OPORTUNIDADES'!$C$10:$D$109,2,FALSE),"")</f>
        <v/>
      </c>
      <c r="AW117" s="12" t="n">
        <v>19.5500000000002</v>
      </c>
      <c r="AX117" s="12">
        <f>IFERROR(VLOOKUP(AW117,'CRUCE OPORTUNIDADES'!$C$10:$D$109,2,FALSE),"")</f>
        <v/>
      </c>
      <c r="AY117" s="12" t="n">
        <v>20.5500000000002</v>
      </c>
      <c r="AZ117" s="12">
        <f>IFERROR(VLOOKUP(AY117,'CRUCE OPORTUNIDADES'!$C$10:$D$109,2,FALSE),"")</f>
        <v/>
      </c>
      <c r="BA117" s="12" t="n">
        <v>21.5500000000002</v>
      </c>
      <c r="BB117" s="12">
        <f>IFERROR(VLOOKUP(BA117,'CRUCE OPORTUNIDADES'!$C$10:$D$109,2,FALSE),"")</f>
        <v/>
      </c>
      <c r="BC117" s="12" t="n">
        <v>22.5500000000002</v>
      </c>
      <c r="BD117" s="12">
        <f>IFERROR(VLOOKUP(BC117,'CRUCE OPORTUNIDADES'!$C$10:$D$109,2,FALSE),"")</f>
        <v/>
      </c>
      <c r="BE117" s="12" t="n">
        <v>23.5500000000002</v>
      </c>
      <c r="BF117" s="12">
        <f>IFERROR(VLOOKUP(BE117,'CRUCE OPORTUNIDADES'!$C$10:$D$109,2,FALSE),"")</f>
        <v/>
      </c>
      <c r="BG117" s="12" t="n">
        <v>24.5500000000002</v>
      </c>
      <c r="BH117" s="12">
        <f>IFERROR(VLOOKUP(BG117,'CRUCE OPORTUNIDADES'!$C$10:$D$109,2,FALSE),"")</f>
        <v/>
      </c>
      <c r="BI117" s="12" t="n">
        <v>25.5500000000002</v>
      </c>
      <c r="BJ117" s="12">
        <f>IFERROR(VLOOKUP(BI117,'CRUCE OPORTUNIDADES'!$C$10:$D$109,2,FALSE),"")</f>
        <v/>
      </c>
    </row>
    <row r="118">
      <c r="N118" s="12">
        <f>IF(N119&lt;&gt;""," -O","")</f>
        <v/>
      </c>
      <c r="P118" s="12">
        <f>IF(P119&lt;&gt;""," -O","")</f>
        <v/>
      </c>
      <c r="R118" s="12">
        <f>IF(R119&lt;&gt;""," -O","")</f>
        <v/>
      </c>
      <c r="T118" s="12">
        <f>IF(T119&lt;&gt;""," -O","")</f>
        <v/>
      </c>
      <c r="V118" s="12">
        <f>IF(V119&lt;&gt;""," -O","")</f>
        <v/>
      </c>
      <c r="X118" s="12">
        <f>IF(X119&lt;&gt;""," -O","")</f>
        <v/>
      </c>
      <c r="Z118" s="12">
        <f>IF(Z119&lt;&gt;""," -O","")</f>
        <v/>
      </c>
      <c r="AB118" s="12">
        <f>IF(AB119&lt;&gt;""," -O","")</f>
        <v/>
      </c>
      <c r="AD118" s="12">
        <f>IF(AD119&lt;&gt;""," -O","")</f>
        <v/>
      </c>
      <c r="AF118" s="12">
        <f>IF(AF119&lt;&gt;""," -O","")</f>
        <v/>
      </c>
      <c r="AH118" s="12">
        <f>IF(AH119&lt;&gt;""," -O","")</f>
        <v/>
      </c>
      <c r="AJ118" s="12">
        <f>IF(AJ119&lt;&gt;""," -O","")</f>
        <v/>
      </c>
      <c r="AL118" s="12">
        <f>IF(AL119&lt;&gt;""," -O","")</f>
        <v/>
      </c>
      <c r="AN118" s="12">
        <f>IF(AN119&lt;&gt;""," -O","")</f>
        <v/>
      </c>
      <c r="AP118" s="12">
        <f>IF(AP119&lt;&gt;""," -O","")</f>
        <v/>
      </c>
      <c r="AR118" s="12">
        <f>IF(AR119&lt;&gt;""," -O","")</f>
        <v/>
      </c>
      <c r="AT118" s="12">
        <f>IF(AT119&lt;&gt;""," -O","")</f>
        <v/>
      </c>
      <c r="AV118" s="12">
        <f>IF(AV119&lt;&gt;""," -O","")</f>
        <v/>
      </c>
      <c r="AX118" s="12">
        <f>IF(AX119&lt;&gt;""," -O","")</f>
        <v/>
      </c>
      <c r="AZ118" s="12">
        <f>IF(AZ119&lt;&gt;""," -O","")</f>
        <v/>
      </c>
      <c r="BB118" s="12">
        <f>IF(BB119&lt;&gt;""," -O","")</f>
        <v/>
      </c>
      <c r="BD118" s="12">
        <f>IF(BD119&lt;&gt;""," -O","")</f>
        <v/>
      </c>
      <c r="BF118" s="12">
        <f>IF(BF119&lt;&gt;""," -O","")</f>
        <v/>
      </c>
      <c r="BH118" s="12">
        <f>IF(BH119&lt;&gt;""," -O","")</f>
        <v/>
      </c>
      <c r="BJ118" s="12">
        <f>IF(BJ119&lt;&gt;""," -O","")</f>
        <v/>
      </c>
    </row>
    <row r="119">
      <c r="M119" s="12" t="n">
        <v>1.56</v>
      </c>
      <c r="N119" s="12">
        <f>IFERROR(VLOOKUP(M119,'CRUCE OPORTUNIDADES'!$C$10:$D$109,2,FALSE),"")</f>
        <v/>
      </c>
      <c r="O119" s="12" t="n">
        <v>2.56000000000001</v>
      </c>
      <c r="P119" s="12">
        <f>IFERROR(VLOOKUP(O119,'CRUCE OPORTUNIDADES'!$C$10:$D$109,2,FALSE),"")</f>
        <v/>
      </c>
      <c r="Q119" s="12" t="n">
        <v>3.56000000000002</v>
      </c>
      <c r="R119" s="12">
        <f>IFERROR(VLOOKUP(Q119,'CRUCE OPORTUNIDADES'!$C$10:$D$109,2,FALSE),"")</f>
        <v/>
      </c>
      <c r="S119" s="12" t="n">
        <v>4.56000000000003</v>
      </c>
      <c r="T119" s="12">
        <f>IFERROR(VLOOKUP(S119,'CRUCE OPORTUNIDADES'!$C$10:$D$109,2,FALSE),"")</f>
        <v/>
      </c>
      <c r="U119" s="12" t="n">
        <v>5.56000000000004</v>
      </c>
      <c r="V119" s="12">
        <f>IFERROR(VLOOKUP(U119,'CRUCE OPORTUNIDADES'!$C$10:$D$109,2,FALSE),"")</f>
        <v/>
      </c>
      <c r="W119" s="12" t="n">
        <v>6.56000000000005</v>
      </c>
      <c r="X119" s="12">
        <f>IFERROR(VLOOKUP(W119,'CRUCE OPORTUNIDADES'!$C$10:$D$109,2,FALSE),"")</f>
        <v/>
      </c>
      <c r="Y119" s="12" t="n">
        <v>7.56000000000006</v>
      </c>
      <c r="Z119" s="12">
        <f>IFERROR(VLOOKUP(Y119,'CRUCE OPORTUNIDADES'!$C$10:$D$109,2,FALSE),"")</f>
        <v/>
      </c>
      <c r="AA119" s="12" t="n">
        <v>8.56000000000007</v>
      </c>
      <c r="AB119" s="12">
        <f>IFERROR(VLOOKUP(AA119,'CRUCE OPORTUNIDADES'!$C$10:$D$109,2,FALSE),"")</f>
        <v/>
      </c>
      <c r="AC119" s="12" t="n">
        <v>9.56000000000008</v>
      </c>
      <c r="AD119" s="12">
        <f>IFERROR(VLOOKUP(AC119,'CRUCE OPORTUNIDADES'!$C$10:$D$109,2,FALSE),"")</f>
        <v/>
      </c>
      <c r="AE119" s="12" t="n">
        <v>10.5600000000001</v>
      </c>
      <c r="AF119" s="12">
        <f>IFERROR(VLOOKUP(AE119,'CRUCE OPORTUNIDADES'!$C$10:$D$109,2,FALSE),"")</f>
        <v/>
      </c>
      <c r="AG119" s="12" t="n">
        <v>11.5600000000001</v>
      </c>
      <c r="AH119" s="12">
        <f>IFERROR(VLOOKUP(AG119,'CRUCE OPORTUNIDADES'!$C$10:$D$109,2,FALSE),"")</f>
        <v/>
      </c>
      <c r="AI119" s="12" t="n">
        <v>12.5600000000001</v>
      </c>
      <c r="AJ119" s="12">
        <f>IFERROR(VLOOKUP(AI119,'CRUCE OPORTUNIDADES'!$C$10:$D$109,2,FALSE),"")</f>
        <v/>
      </c>
      <c r="AK119" s="12" t="n">
        <v>13.5600000000001</v>
      </c>
      <c r="AL119" s="12">
        <f>IFERROR(VLOOKUP(AK119,'CRUCE OPORTUNIDADES'!$C$10:$D$109,2,FALSE),"")</f>
        <v/>
      </c>
      <c r="AM119" s="12" t="n">
        <v>14.5600000000001</v>
      </c>
      <c r="AN119" s="12">
        <f>IFERROR(VLOOKUP(AM119,'CRUCE OPORTUNIDADES'!$C$10:$D$109,2,FALSE),"")</f>
        <v/>
      </c>
      <c r="AO119" s="12" t="n">
        <v>15.5600000000001</v>
      </c>
      <c r="AP119" s="12">
        <f>IFERROR(VLOOKUP(AO119,'CRUCE OPORTUNIDADES'!$C$10:$D$109,2,FALSE),"")</f>
        <v/>
      </c>
      <c r="AQ119" s="12" t="n">
        <v>16.5600000000001</v>
      </c>
      <c r="AR119" s="12">
        <f>IFERROR(VLOOKUP(AQ119,'CRUCE OPORTUNIDADES'!$C$10:$D$109,2,FALSE),"")</f>
        <v/>
      </c>
      <c r="AS119" s="12" t="n">
        <v>17.5600000000002</v>
      </c>
      <c r="AT119" s="12">
        <f>IFERROR(VLOOKUP(AS119,'CRUCE OPORTUNIDADES'!$C$10:$D$109,2,FALSE),"")</f>
        <v/>
      </c>
      <c r="AU119" s="12" t="n">
        <v>18.5600000000002</v>
      </c>
      <c r="AV119" s="12">
        <f>IFERROR(VLOOKUP(AU119,'CRUCE OPORTUNIDADES'!$C$10:$D$109,2,FALSE),"")</f>
        <v/>
      </c>
      <c r="AW119" s="12" t="n">
        <v>19.5600000000002</v>
      </c>
      <c r="AX119" s="12">
        <f>IFERROR(VLOOKUP(AW119,'CRUCE OPORTUNIDADES'!$C$10:$D$109,2,FALSE),"")</f>
        <v/>
      </c>
      <c r="AY119" s="12" t="n">
        <v>20.5600000000002</v>
      </c>
      <c r="AZ119" s="12">
        <f>IFERROR(VLOOKUP(AY119,'CRUCE OPORTUNIDADES'!$C$10:$D$109,2,FALSE),"")</f>
        <v/>
      </c>
      <c r="BA119" s="12" t="n">
        <v>21.5600000000002</v>
      </c>
      <c r="BB119" s="12">
        <f>IFERROR(VLOOKUP(BA119,'CRUCE OPORTUNIDADES'!$C$10:$D$109,2,FALSE),"")</f>
        <v/>
      </c>
      <c r="BC119" s="12" t="n">
        <v>22.5600000000002</v>
      </c>
      <c r="BD119" s="12">
        <f>IFERROR(VLOOKUP(BC119,'CRUCE OPORTUNIDADES'!$C$10:$D$109,2,FALSE),"")</f>
        <v/>
      </c>
      <c r="BE119" s="12" t="n">
        <v>23.5600000000002</v>
      </c>
      <c r="BF119" s="12">
        <f>IFERROR(VLOOKUP(BE119,'CRUCE OPORTUNIDADES'!$C$10:$D$109,2,FALSE),"")</f>
        <v/>
      </c>
      <c r="BG119" s="12" t="n">
        <v>24.5600000000002</v>
      </c>
      <c r="BH119" s="12">
        <f>IFERROR(VLOOKUP(BG119,'CRUCE OPORTUNIDADES'!$C$10:$D$109,2,FALSE),"")</f>
        <v/>
      </c>
      <c r="BI119" s="12" t="n">
        <v>25.5600000000002</v>
      </c>
      <c r="BJ119" s="12">
        <f>IFERROR(VLOOKUP(BI119,'CRUCE OPORTUNIDADES'!$C$10:$D$109,2,FALSE),"")</f>
        <v/>
      </c>
    </row>
    <row r="120">
      <c r="N120" s="12">
        <f>IF(N121&lt;&gt;""," -O","")</f>
        <v/>
      </c>
      <c r="P120" s="12">
        <f>IF(P121&lt;&gt;""," -O","")</f>
        <v/>
      </c>
      <c r="R120" s="12">
        <f>IF(R121&lt;&gt;""," -O","")</f>
        <v/>
      </c>
      <c r="T120" s="12">
        <f>IF(T121&lt;&gt;""," -O","")</f>
        <v/>
      </c>
      <c r="V120" s="12">
        <f>IF(V121&lt;&gt;""," -O","")</f>
        <v/>
      </c>
      <c r="X120" s="12">
        <f>IF(X121&lt;&gt;""," -O","")</f>
        <v/>
      </c>
      <c r="Z120" s="12">
        <f>IF(Z121&lt;&gt;""," -O","")</f>
        <v/>
      </c>
      <c r="AB120" s="12">
        <f>IF(AB121&lt;&gt;""," -O","")</f>
        <v/>
      </c>
      <c r="AD120" s="12">
        <f>IF(AD121&lt;&gt;""," -O","")</f>
        <v/>
      </c>
      <c r="AF120" s="12">
        <f>IF(AF121&lt;&gt;""," -O","")</f>
        <v/>
      </c>
      <c r="AH120" s="12">
        <f>IF(AH121&lt;&gt;""," -O","")</f>
        <v/>
      </c>
      <c r="AJ120" s="12">
        <f>IF(AJ121&lt;&gt;""," -O","")</f>
        <v/>
      </c>
      <c r="AL120" s="12">
        <f>IF(AL121&lt;&gt;""," -O","")</f>
        <v/>
      </c>
      <c r="AN120" s="12">
        <f>IF(AN121&lt;&gt;""," -O","")</f>
        <v/>
      </c>
      <c r="AP120" s="12">
        <f>IF(AP121&lt;&gt;""," -O","")</f>
        <v/>
      </c>
      <c r="AR120" s="12">
        <f>IF(AR121&lt;&gt;""," -O","")</f>
        <v/>
      </c>
      <c r="AT120" s="12">
        <f>IF(AT121&lt;&gt;""," -O","")</f>
        <v/>
      </c>
      <c r="AV120" s="12">
        <f>IF(AV121&lt;&gt;""," -O","")</f>
        <v/>
      </c>
      <c r="AX120" s="12">
        <f>IF(AX121&lt;&gt;""," -O","")</f>
        <v/>
      </c>
      <c r="AZ120" s="12">
        <f>IF(AZ121&lt;&gt;""," -O","")</f>
        <v/>
      </c>
      <c r="BB120" s="12">
        <f>IF(BB121&lt;&gt;""," -O","")</f>
        <v/>
      </c>
      <c r="BD120" s="12">
        <f>IF(BD121&lt;&gt;""," -O","")</f>
        <v/>
      </c>
      <c r="BF120" s="12">
        <f>IF(BF121&lt;&gt;""," -O","")</f>
        <v/>
      </c>
      <c r="BH120" s="12">
        <f>IF(BH121&lt;&gt;""," -O","")</f>
        <v/>
      </c>
      <c r="BJ120" s="12">
        <f>IF(BJ121&lt;&gt;""," -O","")</f>
        <v/>
      </c>
    </row>
    <row r="121">
      <c r="M121" s="12" t="n">
        <v>1.57</v>
      </c>
      <c r="N121" s="12">
        <f>IFERROR(VLOOKUP(M121,'CRUCE OPORTUNIDADES'!$C$10:$D$109,2,FALSE),"")</f>
        <v/>
      </c>
      <c r="O121" s="12" t="n">
        <v>2.57000000000001</v>
      </c>
      <c r="P121" s="12">
        <f>IFERROR(VLOOKUP(O121,'CRUCE OPORTUNIDADES'!$C$10:$D$109,2,FALSE),"")</f>
        <v/>
      </c>
      <c r="Q121" s="12" t="n">
        <v>3.57000000000002</v>
      </c>
      <c r="R121" s="12">
        <f>IFERROR(VLOOKUP(Q121,'CRUCE OPORTUNIDADES'!$C$10:$D$109,2,FALSE),"")</f>
        <v/>
      </c>
      <c r="S121" s="12" t="n">
        <v>4.57000000000003</v>
      </c>
      <c r="T121" s="12">
        <f>IFERROR(VLOOKUP(S121,'CRUCE OPORTUNIDADES'!$C$10:$D$109,2,FALSE),"")</f>
        <v/>
      </c>
      <c r="U121" s="12" t="n">
        <v>5.57000000000004</v>
      </c>
      <c r="V121" s="12">
        <f>IFERROR(VLOOKUP(U121,'CRUCE OPORTUNIDADES'!$C$10:$D$109,2,FALSE),"")</f>
        <v/>
      </c>
      <c r="W121" s="12" t="n">
        <v>6.57000000000005</v>
      </c>
      <c r="X121" s="12">
        <f>IFERROR(VLOOKUP(W121,'CRUCE OPORTUNIDADES'!$C$10:$D$109,2,FALSE),"")</f>
        <v/>
      </c>
      <c r="Y121" s="12" t="n">
        <v>7.57000000000006</v>
      </c>
      <c r="Z121" s="12">
        <f>IFERROR(VLOOKUP(Y121,'CRUCE OPORTUNIDADES'!$C$10:$D$109,2,FALSE),"")</f>
        <v/>
      </c>
      <c r="AA121" s="12" t="n">
        <v>8.57000000000007</v>
      </c>
      <c r="AB121" s="12">
        <f>IFERROR(VLOOKUP(AA121,'CRUCE OPORTUNIDADES'!$C$10:$D$109,2,FALSE),"")</f>
        <v/>
      </c>
      <c r="AC121" s="12" t="n">
        <v>9.57000000000008</v>
      </c>
      <c r="AD121" s="12">
        <f>IFERROR(VLOOKUP(AC121,'CRUCE OPORTUNIDADES'!$C$10:$D$109,2,FALSE),"")</f>
        <v/>
      </c>
      <c r="AE121" s="12" t="n">
        <v>10.5700000000001</v>
      </c>
      <c r="AF121" s="12">
        <f>IFERROR(VLOOKUP(AE121,'CRUCE OPORTUNIDADES'!$C$10:$D$109,2,FALSE),"")</f>
        <v/>
      </c>
      <c r="AG121" s="12" t="n">
        <v>11.5700000000001</v>
      </c>
      <c r="AH121" s="12">
        <f>IFERROR(VLOOKUP(AG121,'CRUCE OPORTUNIDADES'!$C$10:$D$109,2,FALSE),"")</f>
        <v/>
      </c>
      <c r="AI121" s="12" t="n">
        <v>12.5700000000001</v>
      </c>
      <c r="AJ121" s="12">
        <f>IFERROR(VLOOKUP(AI121,'CRUCE OPORTUNIDADES'!$C$10:$D$109,2,FALSE),"")</f>
        <v/>
      </c>
      <c r="AK121" s="12" t="n">
        <v>13.5700000000001</v>
      </c>
      <c r="AL121" s="12">
        <f>IFERROR(VLOOKUP(AK121,'CRUCE OPORTUNIDADES'!$C$10:$D$109,2,FALSE),"")</f>
        <v/>
      </c>
      <c r="AM121" s="12" t="n">
        <v>14.5700000000001</v>
      </c>
      <c r="AN121" s="12">
        <f>IFERROR(VLOOKUP(AM121,'CRUCE OPORTUNIDADES'!$C$10:$D$109,2,FALSE),"")</f>
        <v/>
      </c>
      <c r="AO121" s="12" t="n">
        <v>15.5700000000001</v>
      </c>
      <c r="AP121" s="12">
        <f>IFERROR(VLOOKUP(AO121,'CRUCE OPORTUNIDADES'!$C$10:$D$109,2,FALSE),"")</f>
        <v/>
      </c>
      <c r="AQ121" s="12" t="n">
        <v>16.5700000000001</v>
      </c>
      <c r="AR121" s="12">
        <f>IFERROR(VLOOKUP(AQ121,'CRUCE OPORTUNIDADES'!$C$10:$D$109,2,FALSE),"")</f>
        <v/>
      </c>
      <c r="AS121" s="12" t="n">
        <v>17.5700000000002</v>
      </c>
      <c r="AT121" s="12">
        <f>IFERROR(VLOOKUP(AS121,'CRUCE OPORTUNIDADES'!$C$10:$D$109,2,FALSE),"")</f>
        <v/>
      </c>
      <c r="AU121" s="12" t="n">
        <v>18.5700000000002</v>
      </c>
      <c r="AV121" s="12">
        <f>IFERROR(VLOOKUP(AU121,'CRUCE OPORTUNIDADES'!$C$10:$D$109,2,FALSE),"")</f>
        <v/>
      </c>
      <c r="AW121" s="12" t="n">
        <v>19.5700000000002</v>
      </c>
      <c r="AX121" s="12">
        <f>IFERROR(VLOOKUP(AW121,'CRUCE OPORTUNIDADES'!$C$10:$D$109,2,FALSE),"")</f>
        <v/>
      </c>
      <c r="AY121" s="12" t="n">
        <v>20.5700000000002</v>
      </c>
      <c r="AZ121" s="12">
        <f>IFERROR(VLOOKUP(AY121,'CRUCE OPORTUNIDADES'!$C$10:$D$109,2,FALSE),"")</f>
        <v/>
      </c>
      <c r="BA121" s="12" t="n">
        <v>21.5700000000002</v>
      </c>
      <c r="BB121" s="12">
        <f>IFERROR(VLOOKUP(BA121,'CRUCE OPORTUNIDADES'!$C$10:$D$109,2,FALSE),"")</f>
        <v/>
      </c>
      <c r="BC121" s="12" t="n">
        <v>22.5700000000002</v>
      </c>
      <c r="BD121" s="12">
        <f>IFERROR(VLOOKUP(BC121,'CRUCE OPORTUNIDADES'!$C$10:$D$109,2,FALSE),"")</f>
        <v/>
      </c>
      <c r="BE121" s="12" t="n">
        <v>23.5700000000002</v>
      </c>
      <c r="BF121" s="12">
        <f>IFERROR(VLOOKUP(BE121,'CRUCE OPORTUNIDADES'!$C$10:$D$109,2,FALSE),"")</f>
        <v/>
      </c>
      <c r="BG121" s="12" t="n">
        <v>24.5700000000002</v>
      </c>
      <c r="BH121" s="12">
        <f>IFERROR(VLOOKUP(BG121,'CRUCE OPORTUNIDADES'!$C$10:$D$109,2,FALSE),"")</f>
        <v/>
      </c>
      <c r="BI121" s="12" t="n">
        <v>25.5700000000002</v>
      </c>
      <c r="BJ121" s="12">
        <f>IFERROR(VLOOKUP(BI121,'CRUCE OPORTUNIDADES'!$C$10:$D$109,2,FALSE),"")</f>
        <v/>
      </c>
    </row>
    <row r="122">
      <c r="N122" s="12">
        <f>IF(N123&lt;&gt;""," -O","")</f>
        <v/>
      </c>
      <c r="P122" s="12">
        <f>IF(P123&lt;&gt;""," -O","")</f>
        <v/>
      </c>
      <c r="R122" s="12">
        <f>IF(R123&lt;&gt;""," -O","")</f>
        <v/>
      </c>
      <c r="T122" s="12">
        <f>IF(T123&lt;&gt;""," -O","")</f>
        <v/>
      </c>
      <c r="V122" s="12">
        <f>IF(V123&lt;&gt;""," -O","")</f>
        <v/>
      </c>
      <c r="X122" s="12">
        <f>IF(X123&lt;&gt;""," -O","")</f>
        <v/>
      </c>
      <c r="Z122" s="12">
        <f>IF(Z123&lt;&gt;""," -O","")</f>
        <v/>
      </c>
      <c r="AB122" s="12">
        <f>IF(AB123&lt;&gt;""," -O","")</f>
        <v/>
      </c>
      <c r="AD122" s="12">
        <f>IF(AD123&lt;&gt;""," -O","")</f>
        <v/>
      </c>
      <c r="AF122" s="12">
        <f>IF(AF123&lt;&gt;""," -O","")</f>
        <v/>
      </c>
      <c r="AH122" s="12">
        <f>IF(AH123&lt;&gt;""," -O","")</f>
        <v/>
      </c>
      <c r="AJ122" s="12">
        <f>IF(AJ123&lt;&gt;""," -O","")</f>
        <v/>
      </c>
      <c r="AL122" s="12">
        <f>IF(AL123&lt;&gt;""," -O","")</f>
        <v/>
      </c>
      <c r="AN122" s="12">
        <f>IF(AN123&lt;&gt;""," -O","")</f>
        <v/>
      </c>
      <c r="AP122" s="12">
        <f>IF(AP123&lt;&gt;""," -O","")</f>
        <v/>
      </c>
      <c r="AR122" s="12">
        <f>IF(AR123&lt;&gt;""," -O","")</f>
        <v/>
      </c>
      <c r="AT122" s="12">
        <f>IF(AT123&lt;&gt;""," -O","")</f>
        <v/>
      </c>
      <c r="AV122" s="12">
        <f>IF(AV123&lt;&gt;""," -O","")</f>
        <v/>
      </c>
      <c r="AX122" s="12">
        <f>IF(AX123&lt;&gt;""," -O","")</f>
        <v/>
      </c>
      <c r="AZ122" s="12">
        <f>IF(AZ123&lt;&gt;""," -O","")</f>
        <v/>
      </c>
      <c r="BB122" s="12">
        <f>IF(BB123&lt;&gt;""," -O","")</f>
        <v/>
      </c>
      <c r="BD122" s="12">
        <f>IF(BD123&lt;&gt;""," -O","")</f>
        <v/>
      </c>
      <c r="BF122" s="12">
        <f>IF(BF123&lt;&gt;""," -O","")</f>
        <v/>
      </c>
      <c r="BH122" s="12">
        <f>IF(BH123&lt;&gt;""," -O","")</f>
        <v/>
      </c>
      <c r="BJ122" s="12">
        <f>IF(BJ123&lt;&gt;""," -O","")</f>
        <v/>
      </c>
    </row>
    <row r="123">
      <c r="M123" s="12" t="n">
        <v>1.58</v>
      </c>
      <c r="N123" s="12">
        <f>IFERROR(VLOOKUP(M123,'CRUCE OPORTUNIDADES'!$C$10:$D$109,2,FALSE),"")</f>
        <v/>
      </c>
      <c r="O123" s="12" t="n">
        <v>2.58000000000001</v>
      </c>
      <c r="P123" s="12">
        <f>IFERROR(VLOOKUP(O123,'CRUCE OPORTUNIDADES'!$C$10:$D$109,2,FALSE),"")</f>
        <v/>
      </c>
      <c r="Q123" s="12" t="n">
        <v>3.58000000000002</v>
      </c>
      <c r="R123" s="12">
        <f>IFERROR(VLOOKUP(Q123,'CRUCE OPORTUNIDADES'!$C$10:$D$109,2,FALSE),"")</f>
        <v/>
      </c>
      <c r="S123" s="12" t="n">
        <v>4.58000000000003</v>
      </c>
      <c r="T123" s="12">
        <f>IFERROR(VLOOKUP(S123,'CRUCE OPORTUNIDADES'!$C$10:$D$109,2,FALSE),"")</f>
        <v/>
      </c>
      <c r="U123" s="12" t="n">
        <v>5.58000000000004</v>
      </c>
      <c r="V123" s="12">
        <f>IFERROR(VLOOKUP(U123,'CRUCE OPORTUNIDADES'!$C$10:$D$109,2,FALSE),"")</f>
        <v/>
      </c>
      <c r="W123" s="12" t="n">
        <v>6.58000000000005</v>
      </c>
      <c r="X123" s="12">
        <f>IFERROR(VLOOKUP(W123,'CRUCE OPORTUNIDADES'!$C$10:$D$109,2,FALSE),"")</f>
        <v/>
      </c>
      <c r="Y123" s="12" t="n">
        <v>7.58000000000006</v>
      </c>
      <c r="Z123" s="12">
        <f>IFERROR(VLOOKUP(Y123,'CRUCE OPORTUNIDADES'!$C$10:$D$109,2,FALSE),"")</f>
        <v/>
      </c>
      <c r="AA123" s="12" t="n">
        <v>8.580000000000069</v>
      </c>
      <c r="AB123" s="12">
        <f>IFERROR(VLOOKUP(AA123,'CRUCE OPORTUNIDADES'!$C$10:$D$109,2,FALSE),"")</f>
        <v/>
      </c>
      <c r="AC123" s="12" t="n">
        <v>9.58000000000008</v>
      </c>
      <c r="AD123" s="12">
        <f>IFERROR(VLOOKUP(AC123,'CRUCE OPORTUNIDADES'!$C$10:$D$109,2,FALSE),"")</f>
        <v/>
      </c>
      <c r="AE123" s="12" t="n">
        <v>10.5800000000001</v>
      </c>
      <c r="AF123" s="12">
        <f>IFERROR(VLOOKUP(AE123,'CRUCE OPORTUNIDADES'!$C$10:$D$109,2,FALSE),"")</f>
        <v/>
      </c>
      <c r="AG123" s="12" t="n">
        <v>11.5800000000001</v>
      </c>
      <c r="AH123" s="12">
        <f>IFERROR(VLOOKUP(AG123,'CRUCE OPORTUNIDADES'!$C$10:$D$109,2,FALSE),"")</f>
        <v/>
      </c>
      <c r="AI123" s="12" t="n">
        <v>12.5800000000001</v>
      </c>
      <c r="AJ123" s="12">
        <f>IFERROR(VLOOKUP(AI123,'CRUCE OPORTUNIDADES'!$C$10:$D$109,2,FALSE),"")</f>
        <v/>
      </c>
      <c r="AK123" s="12" t="n">
        <v>13.5800000000001</v>
      </c>
      <c r="AL123" s="12">
        <f>IFERROR(VLOOKUP(AK123,'CRUCE OPORTUNIDADES'!$C$10:$D$109,2,FALSE),"")</f>
        <v/>
      </c>
      <c r="AM123" s="12" t="n">
        <v>14.5800000000001</v>
      </c>
      <c r="AN123" s="12">
        <f>IFERROR(VLOOKUP(AM123,'CRUCE OPORTUNIDADES'!$C$10:$D$109,2,FALSE),"")</f>
        <v/>
      </c>
      <c r="AO123" s="12" t="n">
        <v>15.5800000000001</v>
      </c>
      <c r="AP123" s="12">
        <f>IFERROR(VLOOKUP(AO123,'CRUCE OPORTUNIDADES'!$C$10:$D$109,2,FALSE),"")</f>
        <v/>
      </c>
      <c r="AQ123" s="12" t="n">
        <v>16.5800000000001</v>
      </c>
      <c r="AR123" s="12">
        <f>IFERROR(VLOOKUP(AQ123,'CRUCE OPORTUNIDADES'!$C$10:$D$109,2,FALSE),"")</f>
        <v/>
      </c>
      <c r="AS123" s="12" t="n">
        <v>17.5800000000002</v>
      </c>
      <c r="AT123" s="12">
        <f>IFERROR(VLOOKUP(AS123,'CRUCE OPORTUNIDADES'!$C$10:$D$109,2,FALSE),"")</f>
        <v/>
      </c>
      <c r="AU123" s="12" t="n">
        <v>18.5800000000002</v>
      </c>
      <c r="AV123" s="12">
        <f>IFERROR(VLOOKUP(AU123,'CRUCE OPORTUNIDADES'!$C$10:$D$109,2,FALSE),"")</f>
        <v/>
      </c>
      <c r="AW123" s="12" t="n">
        <v>19.5800000000002</v>
      </c>
      <c r="AX123" s="12">
        <f>IFERROR(VLOOKUP(AW123,'CRUCE OPORTUNIDADES'!$C$10:$D$109,2,FALSE),"")</f>
        <v/>
      </c>
      <c r="AY123" s="12" t="n">
        <v>20.5800000000002</v>
      </c>
      <c r="AZ123" s="12">
        <f>IFERROR(VLOOKUP(AY123,'CRUCE OPORTUNIDADES'!$C$10:$D$109,2,FALSE),"")</f>
        <v/>
      </c>
      <c r="BA123" s="12" t="n">
        <v>21.5800000000002</v>
      </c>
      <c r="BB123" s="12">
        <f>IFERROR(VLOOKUP(BA123,'CRUCE OPORTUNIDADES'!$C$10:$D$109,2,FALSE),"")</f>
        <v/>
      </c>
      <c r="BC123" s="12" t="n">
        <v>22.5800000000002</v>
      </c>
      <c r="BD123" s="12">
        <f>IFERROR(VLOOKUP(BC123,'CRUCE OPORTUNIDADES'!$C$10:$D$109,2,FALSE),"")</f>
        <v/>
      </c>
      <c r="BE123" s="12" t="n">
        <v>23.5800000000002</v>
      </c>
      <c r="BF123" s="12">
        <f>IFERROR(VLOOKUP(BE123,'CRUCE OPORTUNIDADES'!$C$10:$D$109,2,FALSE),"")</f>
        <v/>
      </c>
      <c r="BG123" s="12" t="n">
        <v>24.5800000000002</v>
      </c>
      <c r="BH123" s="12">
        <f>IFERROR(VLOOKUP(BG123,'CRUCE OPORTUNIDADES'!$C$10:$D$109,2,FALSE),"")</f>
        <v/>
      </c>
      <c r="BI123" s="12" t="n">
        <v>25.5800000000002</v>
      </c>
      <c r="BJ123" s="12">
        <f>IFERROR(VLOOKUP(BI123,'CRUCE OPORTUNIDADES'!$C$10:$D$109,2,FALSE),"")</f>
        <v/>
      </c>
    </row>
    <row r="124">
      <c r="N124" s="12">
        <f>IF(N125&lt;&gt;""," -O","")</f>
        <v/>
      </c>
      <c r="P124" s="12">
        <f>IF(P125&lt;&gt;""," -O","")</f>
        <v/>
      </c>
      <c r="R124" s="12">
        <f>IF(R125&lt;&gt;""," -O","")</f>
        <v/>
      </c>
      <c r="T124" s="12">
        <f>IF(T125&lt;&gt;""," -O","")</f>
        <v/>
      </c>
      <c r="V124" s="12">
        <f>IF(V125&lt;&gt;""," -O","")</f>
        <v/>
      </c>
      <c r="X124" s="12">
        <f>IF(X125&lt;&gt;""," -O","")</f>
        <v/>
      </c>
      <c r="Z124" s="12">
        <f>IF(Z125&lt;&gt;""," -O","")</f>
        <v/>
      </c>
      <c r="AB124" s="12">
        <f>IF(AB125&lt;&gt;""," -O","")</f>
        <v/>
      </c>
      <c r="AD124" s="12">
        <f>IF(AD125&lt;&gt;""," -O","")</f>
        <v/>
      </c>
      <c r="AF124" s="12">
        <f>IF(AF125&lt;&gt;""," -O","")</f>
        <v/>
      </c>
      <c r="AH124" s="12">
        <f>IF(AH125&lt;&gt;""," -O","")</f>
        <v/>
      </c>
      <c r="AJ124" s="12">
        <f>IF(AJ125&lt;&gt;""," -O","")</f>
        <v/>
      </c>
      <c r="AL124" s="12">
        <f>IF(AL125&lt;&gt;""," -O","")</f>
        <v/>
      </c>
      <c r="AN124" s="12">
        <f>IF(AN125&lt;&gt;""," -O","")</f>
        <v/>
      </c>
      <c r="AP124" s="12">
        <f>IF(AP125&lt;&gt;""," -O","")</f>
        <v/>
      </c>
      <c r="AR124" s="12">
        <f>IF(AR125&lt;&gt;""," -O","")</f>
        <v/>
      </c>
      <c r="AT124" s="12">
        <f>IF(AT125&lt;&gt;""," -O","")</f>
        <v/>
      </c>
      <c r="AV124" s="12">
        <f>IF(AV125&lt;&gt;""," -O","")</f>
        <v/>
      </c>
      <c r="AX124" s="12">
        <f>IF(AX125&lt;&gt;""," -O","")</f>
        <v/>
      </c>
      <c r="AZ124" s="12">
        <f>IF(AZ125&lt;&gt;""," -O","")</f>
        <v/>
      </c>
      <c r="BB124" s="12">
        <f>IF(BB125&lt;&gt;""," -O","")</f>
        <v/>
      </c>
      <c r="BD124" s="12">
        <f>IF(BD125&lt;&gt;""," -O","")</f>
        <v/>
      </c>
      <c r="BF124" s="12">
        <f>IF(BF125&lt;&gt;""," -O","")</f>
        <v/>
      </c>
      <c r="BH124" s="12">
        <f>IF(BH125&lt;&gt;""," -O","")</f>
        <v/>
      </c>
      <c r="BJ124" s="12">
        <f>IF(BJ125&lt;&gt;""," -O","")</f>
        <v/>
      </c>
    </row>
    <row r="125">
      <c r="M125" s="12" t="n">
        <v>1.59</v>
      </c>
      <c r="N125" s="12">
        <f>IFERROR(VLOOKUP(M125,'CRUCE OPORTUNIDADES'!$C$10:$D$109,2,FALSE),"")</f>
        <v/>
      </c>
      <c r="O125" s="12" t="n">
        <v>2.59000000000001</v>
      </c>
      <c r="P125" s="12">
        <f>IFERROR(VLOOKUP(O125,'CRUCE OPORTUNIDADES'!$C$10:$D$109,2,FALSE),"")</f>
        <v/>
      </c>
      <c r="Q125" s="12" t="n">
        <v>3.59000000000002</v>
      </c>
      <c r="R125" s="12">
        <f>IFERROR(VLOOKUP(Q125,'CRUCE OPORTUNIDADES'!$C$10:$D$109,2,FALSE),"")</f>
        <v/>
      </c>
      <c r="S125" s="12" t="n">
        <v>4.59000000000003</v>
      </c>
      <c r="T125" s="12">
        <f>IFERROR(VLOOKUP(S125,'CRUCE OPORTUNIDADES'!$C$10:$D$109,2,FALSE),"")</f>
        <v/>
      </c>
      <c r="U125" s="12" t="n">
        <v>5.59000000000004</v>
      </c>
      <c r="V125" s="12">
        <f>IFERROR(VLOOKUP(U125,'CRUCE OPORTUNIDADES'!$C$10:$D$109,2,FALSE),"")</f>
        <v/>
      </c>
      <c r="W125" s="12" t="n">
        <v>6.59000000000005</v>
      </c>
      <c r="X125" s="12">
        <f>IFERROR(VLOOKUP(W125,'CRUCE OPORTUNIDADES'!$C$10:$D$109,2,FALSE),"")</f>
        <v/>
      </c>
      <c r="Y125" s="12" t="n">
        <v>7.59000000000006</v>
      </c>
      <c r="Z125" s="12">
        <f>IFERROR(VLOOKUP(Y125,'CRUCE OPORTUNIDADES'!$C$10:$D$109,2,FALSE),"")</f>
        <v/>
      </c>
      <c r="AA125" s="12" t="n">
        <v>8.590000000000069</v>
      </c>
      <c r="AB125" s="12">
        <f>IFERROR(VLOOKUP(AA125,'CRUCE OPORTUNIDADES'!$C$10:$D$109,2,FALSE),"")</f>
        <v/>
      </c>
      <c r="AC125" s="12" t="n">
        <v>9.59000000000008</v>
      </c>
      <c r="AD125" s="12">
        <f>IFERROR(VLOOKUP(AC125,'CRUCE OPORTUNIDADES'!$C$10:$D$109,2,FALSE),"")</f>
        <v/>
      </c>
      <c r="AE125" s="12" t="n">
        <v>10.5900000000001</v>
      </c>
      <c r="AF125" s="12">
        <f>IFERROR(VLOOKUP(AE125,'CRUCE OPORTUNIDADES'!$C$10:$D$109,2,FALSE),"")</f>
        <v/>
      </c>
      <c r="AG125" s="12" t="n">
        <v>11.5900000000001</v>
      </c>
      <c r="AH125" s="12">
        <f>IFERROR(VLOOKUP(AG125,'CRUCE OPORTUNIDADES'!$C$10:$D$109,2,FALSE),"")</f>
        <v/>
      </c>
      <c r="AI125" s="12" t="n">
        <v>12.5900000000001</v>
      </c>
      <c r="AJ125" s="12">
        <f>IFERROR(VLOOKUP(AI125,'CRUCE OPORTUNIDADES'!$C$10:$D$109,2,FALSE),"")</f>
        <v/>
      </c>
      <c r="AK125" s="12" t="n">
        <v>13.5900000000001</v>
      </c>
      <c r="AL125" s="12">
        <f>IFERROR(VLOOKUP(AK125,'CRUCE OPORTUNIDADES'!$C$10:$D$109,2,FALSE),"")</f>
        <v/>
      </c>
      <c r="AM125" s="12" t="n">
        <v>14.5900000000001</v>
      </c>
      <c r="AN125" s="12">
        <f>IFERROR(VLOOKUP(AM125,'CRUCE OPORTUNIDADES'!$C$10:$D$109,2,FALSE),"")</f>
        <v/>
      </c>
      <c r="AO125" s="12" t="n">
        <v>15.5900000000001</v>
      </c>
      <c r="AP125" s="12">
        <f>IFERROR(VLOOKUP(AO125,'CRUCE OPORTUNIDADES'!$C$10:$D$109,2,FALSE),"")</f>
        <v/>
      </c>
      <c r="AQ125" s="12" t="n">
        <v>16.5900000000001</v>
      </c>
      <c r="AR125" s="12">
        <f>IFERROR(VLOOKUP(AQ125,'CRUCE OPORTUNIDADES'!$C$10:$D$109,2,FALSE),"")</f>
        <v/>
      </c>
      <c r="AS125" s="12" t="n">
        <v>17.5900000000002</v>
      </c>
      <c r="AT125" s="12">
        <f>IFERROR(VLOOKUP(AS125,'CRUCE OPORTUNIDADES'!$C$10:$D$109,2,FALSE),"")</f>
        <v/>
      </c>
      <c r="AU125" s="12" t="n">
        <v>18.5900000000002</v>
      </c>
      <c r="AV125" s="12">
        <f>IFERROR(VLOOKUP(AU125,'CRUCE OPORTUNIDADES'!$C$10:$D$109,2,FALSE),"")</f>
        <v/>
      </c>
      <c r="AW125" s="12" t="n">
        <v>19.5900000000002</v>
      </c>
      <c r="AX125" s="12">
        <f>IFERROR(VLOOKUP(AW125,'CRUCE OPORTUNIDADES'!$C$10:$D$109,2,FALSE),"")</f>
        <v/>
      </c>
      <c r="AY125" s="12" t="n">
        <v>20.5900000000002</v>
      </c>
      <c r="AZ125" s="12">
        <f>IFERROR(VLOOKUP(AY125,'CRUCE OPORTUNIDADES'!$C$10:$D$109,2,FALSE),"")</f>
        <v/>
      </c>
      <c r="BA125" s="12" t="n">
        <v>21.5900000000002</v>
      </c>
      <c r="BB125" s="12">
        <f>IFERROR(VLOOKUP(BA125,'CRUCE OPORTUNIDADES'!$C$10:$D$109,2,FALSE),"")</f>
        <v/>
      </c>
      <c r="BC125" s="12" t="n">
        <v>22.5900000000002</v>
      </c>
      <c r="BD125" s="12">
        <f>IFERROR(VLOOKUP(BC125,'CRUCE OPORTUNIDADES'!$C$10:$D$109,2,FALSE),"")</f>
        <v/>
      </c>
      <c r="BE125" s="12" t="n">
        <v>23.5900000000002</v>
      </c>
      <c r="BF125" s="12">
        <f>IFERROR(VLOOKUP(BE125,'CRUCE OPORTUNIDADES'!$C$10:$D$109,2,FALSE),"")</f>
        <v/>
      </c>
      <c r="BG125" s="12" t="n">
        <v>24.5900000000002</v>
      </c>
      <c r="BH125" s="12">
        <f>IFERROR(VLOOKUP(BG125,'CRUCE OPORTUNIDADES'!$C$10:$D$109,2,FALSE),"")</f>
        <v/>
      </c>
      <c r="BI125" s="12" t="n">
        <v>25.5900000000002</v>
      </c>
      <c r="BJ125" s="12">
        <f>IFERROR(VLOOKUP(BI125,'CRUCE OPORTUNIDADES'!$C$10:$D$109,2,FALSE),"")</f>
        <v/>
      </c>
    </row>
    <row r="126">
      <c r="N126" s="12">
        <f>IF(N127&lt;&gt;""," -O","")</f>
        <v/>
      </c>
      <c r="P126" s="12">
        <f>IF(P127&lt;&gt;""," -O","")</f>
        <v/>
      </c>
      <c r="R126" s="12">
        <f>IF(R127&lt;&gt;""," -O","")</f>
        <v/>
      </c>
      <c r="T126" s="12">
        <f>IF(T127&lt;&gt;""," -O","")</f>
        <v/>
      </c>
      <c r="V126" s="12">
        <f>IF(V127&lt;&gt;""," -O","")</f>
        <v/>
      </c>
      <c r="X126" s="12">
        <f>IF(X127&lt;&gt;""," -O","")</f>
        <v/>
      </c>
      <c r="Z126" s="12">
        <f>IF(Z127&lt;&gt;""," -O","")</f>
        <v/>
      </c>
      <c r="AB126" s="12">
        <f>IF(AB127&lt;&gt;""," -O","")</f>
        <v/>
      </c>
      <c r="AD126" s="12">
        <f>IF(AD127&lt;&gt;""," -O","")</f>
        <v/>
      </c>
      <c r="AF126" s="12">
        <f>IF(AF127&lt;&gt;""," -O","")</f>
        <v/>
      </c>
      <c r="AH126" s="12">
        <f>IF(AH127&lt;&gt;""," -O","")</f>
        <v/>
      </c>
      <c r="AJ126" s="12">
        <f>IF(AJ127&lt;&gt;""," -O","")</f>
        <v/>
      </c>
      <c r="AL126" s="12">
        <f>IF(AL127&lt;&gt;""," -O","")</f>
        <v/>
      </c>
      <c r="AN126" s="12">
        <f>IF(AN127&lt;&gt;""," -O","")</f>
        <v/>
      </c>
      <c r="AP126" s="12">
        <f>IF(AP127&lt;&gt;""," -O","")</f>
        <v/>
      </c>
      <c r="AR126" s="12">
        <f>IF(AR127&lt;&gt;""," -O","")</f>
        <v/>
      </c>
      <c r="AT126" s="12">
        <f>IF(AT127&lt;&gt;""," -O","")</f>
        <v/>
      </c>
      <c r="AV126" s="12">
        <f>IF(AV127&lt;&gt;""," -O","")</f>
        <v/>
      </c>
      <c r="AX126" s="12">
        <f>IF(AX127&lt;&gt;""," -O","")</f>
        <v/>
      </c>
      <c r="AZ126" s="12">
        <f>IF(AZ127&lt;&gt;""," -O","")</f>
        <v/>
      </c>
      <c r="BB126" s="12">
        <f>IF(BB127&lt;&gt;""," -O","")</f>
        <v/>
      </c>
      <c r="BD126" s="12">
        <f>IF(BD127&lt;&gt;""," -O","")</f>
        <v/>
      </c>
      <c r="BF126" s="12">
        <f>IF(BF127&lt;&gt;""," -O","")</f>
        <v/>
      </c>
      <c r="BH126" s="12">
        <f>IF(BH127&lt;&gt;""," -O","")</f>
        <v/>
      </c>
      <c r="BJ126" s="12">
        <f>IF(BJ127&lt;&gt;""," -O","")</f>
        <v/>
      </c>
    </row>
    <row r="127">
      <c r="M127" s="12" t="n">
        <v>1.6</v>
      </c>
      <c r="N127" s="12">
        <f>IFERROR(VLOOKUP(M127,'CRUCE OPORTUNIDADES'!$C$10:$D$109,2,FALSE),"")</f>
        <v/>
      </c>
      <c r="O127" s="12" t="n">
        <v>2.60000000000001</v>
      </c>
      <c r="P127" s="12">
        <f>IFERROR(VLOOKUP(O127,'CRUCE OPORTUNIDADES'!$C$10:$D$109,2,FALSE),"")</f>
        <v/>
      </c>
      <c r="Q127" s="12" t="n">
        <v>3.60000000000002</v>
      </c>
      <c r="R127" s="12">
        <f>IFERROR(VLOOKUP(Q127,'CRUCE OPORTUNIDADES'!$C$10:$D$109,2,FALSE),"")</f>
        <v/>
      </c>
      <c r="S127" s="12" t="n">
        <v>4.60000000000003</v>
      </c>
      <c r="T127" s="12">
        <f>IFERROR(VLOOKUP(S127,'CRUCE OPORTUNIDADES'!$C$10:$D$109,2,FALSE),"")</f>
        <v/>
      </c>
      <c r="U127" s="12" t="n">
        <v>5.60000000000004</v>
      </c>
      <c r="V127" s="12">
        <f>IFERROR(VLOOKUP(U127,'CRUCE OPORTUNIDADES'!$C$10:$D$109,2,FALSE),"")</f>
        <v/>
      </c>
      <c r="W127" s="12" t="n">
        <v>6.60000000000005</v>
      </c>
      <c r="X127" s="12">
        <f>IFERROR(VLOOKUP(W127,'CRUCE OPORTUNIDADES'!$C$10:$D$109,2,FALSE),"")</f>
        <v/>
      </c>
      <c r="Y127" s="12" t="n">
        <v>7.60000000000006</v>
      </c>
      <c r="Z127" s="12">
        <f>IFERROR(VLOOKUP(Y127,'CRUCE OPORTUNIDADES'!$C$10:$D$109,2,FALSE),"")</f>
        <v/>
      </c>
      <c r="AA127" s="12" t="n">
        <v>8.600000000000071</v>
      </c>
      <c r="AB127" s="12">
        <f>IFERROR(VLOOKUP(AA127,'CRUCE OPORTUNIDADES'!$C$10:$D$109,2,FALSE),"")</f>
        <v/>
      </c>
      <c r="AC127" s="12" t="n">
        <v>9.60000000000008</v>
      </c>
      <c r="AD127" s="12">
        <f>IFERROR(VLOOKUP(AC127,'CRUCE OPORTUNIDADES'!$C$10:$D$109,2,FALSE),"")</f>
        <v/>
      </c>
      <c r="AE127" s="12" t="n">
        <v>10.6000000000001</v>
      </c>
      <c r="AF127" s="12">
        <f>IFERROR(VLOOKUP(AE127,'CRUCE OPORTUNIDADES'!$C$10:$D$109,2,FALSE),"")</f>
        <v/>
      </c>
      <c r="AG127" s="12" t="n">
        <v>11.6000000000001</v>
      </c>
      <c r="AH127" s="12">
        <f>IFERROR(VLOOKUP(AG127,'CRUCE OPORTUNIDADES'!$C$10:$D$109,2,FALSE),"")</f>
        <v/>
      </c>
      <c r="AI127" s="12" t="n">
        <v>12.6000000000001</v>
      </c>
      <c r="AJ127" s="12">
        <f>IFERROR(VLOOKUP(AI127,'CRUCE OPORTUNIDADES'!$C$10:$D$109,2,FALSE),"")</f>
        <v/>
      </c>
      <c r="AK127" s="12" t="n">
        <v>13.6000000000001</v>
      </c>
      <c r="AL127" s="12">
        <f>IFERROR(VLOOKUP(AK127,'CRUCE OPORTUNIDADES'!$C$10:$D$109,2,FALSE),"")</f>
        <v/>
      </c>
      <c r="AM127" s="12" t="n">
        <v>14.6000000000001</v>
      </c>
      <c r="AN127" s="12">
        <f>IFERROR(VLOOKUP(AM127,'CRUCE OPORTUNIDADES'!$C$10:$D$109,2,FALSE),"")</f>
        <v/>
      </c>
      <c r="AO127" s="12" t="n">
        <v>15.6000000000001</v>
      </c>
      <c r="AP127" s="12">
        <f>IFERROR(VLOOKUP(AO127,'CRUCE OPORTUNIDADES'!$C$10:$D$109,2,FALSE),"")</f>
        <v/>
      </c>
      <c r="AQ127" s="12" t="n">
        <v>16.6000000000001</v>
      </c>
      <c r="AR127" s="12">
        <f>IFERROR(VLOOKUP(AQ127,'CRUCE OPORTUNIDADES'!$C$10:$D$109,2,FALSE),"")</f>
        <v/>
      </c>
      <c r="AS127" s="12" t="n">
        <v>17.6000000000002</v>
      </c>
      <c r="AT127" s="12">
        <f>IFERROR(VLOOKUP(AS127,'CRUCE OPORTUNIDADES'!$C$10:$D$109,2,FALSE),"")</f>
        <v/>
      </c>
      <c r="AU127" s="12" t="n">
        <v>18.6000000000002</v>
      </c>
      <c r="AV127" s="12">
        <f>IFERROR(VLOOKUP(AU127,'CRUCE OPORTUNIDADES'!$C$10:$D$109,2,FALSE),"")</f>
        <v/>
      </c>
      <c r="AW127" s="12" t="n">
        <v>19.6000000000002</v>
      </c>
      <c r="AX127" s="12">
        <f>IFERROR(VLOOKUP(AW127,'CRUCE OPORTUNIDADES'!$C$10:$D$109,2,FALSE),"")</f>
        <v/>
      </c>
      <c r="AY127" s="12" t="n">
        <v>20.6000000000002</v>
      </c>
      <c r="AZ127" s="12">
        <f>IFERROR(VLOOKUP(AY127,'CRUCE OPORTUNIDADES'!$C$10:$D$109,2,FALSE),"")</f>
        <v/>
      </c>
      <c r="BA127" s="12" t="n">
        <v>21.6000000000002</v>
      </c>
      <c r="BB127" s="12">
        <f>IFERROR(VLOOKUP(BA127,'CRUCE OPORTUNIDADES'!$C$10:$D$109,2,FALSE),"")</f>
        <v/>
      </c>
      <c r="BC127" s="12" t="n">
        <v>22.6000000000002</v>
      </c>
      <c r="BD127" s="12">
        <f>IFERROR(VLOOKUP(BC127,'CRUCE OPORTUNIDADES'!$C$10:$D$109,2,FALSE),"")</f>
        <v/>
      </c>
      <c r="BE127" s="12" t="n">
        <v>23.6000000000002</v>
      </c>
      <c r="BF127" s="12">
        <f>IFERROR(VLOOKUP(BE127,'CRUCE OPORTUNIDADES'!$C$10:$D$109,2,FALSE),"")</f>
        <v/>
      </c>
      <c r="BG127" s="12" t="n">
        <v>24.6000000000002</v>
      </c>
      <c r="BH127" s="12">
        <f>IFERROR(VLOOKUP(BG127,'CRUCE OPORTUNIDADES'!$C$10:$D$109,2,FALSE),"")</f>
        <v/>
      </c>
      <c r="BI127" s="12" t="n">
        <v>25.6000000000002</v>
      </c>
      <c r="BJ127" s="12">
        <f>IFERROR(VLOOKUP(BI127,'CRUCE OPORTUNIDADES'!$C$10:$D$109,2,FALSE),"")</f>
        <v/>
      </c>
    </row>
    <row r="128">
      <c r="N128" s="12">
        <f>IF(N129&lt;&gt;""," -O","")</f>
        <v/>
      </c>
      <c r="P128" s="12">
        <f>IF(P129&lt;&gt;""," -O","")</f>
        <v/>
      </c>
      <c r="R128" s="12">
        <f>IF(R129&lt;&gt;""," -O","")</f>
        <v/>
      </c>
      <c r="T128" s="12">
        <f>IF(T129&lt;&gt;""," -O","")</f>
        <v/>
      </c>
      <c r="V128" s="12">
        <f>IF(V129&lt;&gt;""," -O","")</f>
        <v/>
      </c>
      <c r="X128" s="12">
        <f>IF(X129&lt;&gt;""," -O","")</f>
        <v/>
      </c>
      <c r="Z128" s="12">
        <f>IF(Z129&lt;&gt;""," -O","")</f>
        <v/>
      </c>
      <c r="AB128" s="12">
        <f>IF(AB129&lt;&gt;""," -O","")</f>
        <v/>
      </c>
      <c r="AD128" s="12">
        <f>IF(AD129&lt;&gt;""," -O","")</f>
        <v/>
      </c>
      <c r="AF128" s="12">
        <f>IF(AF129&lt;&gt;""," -O","")</f>
        <v/>
      </c>
      <c r="AH128" s="12">
        <f>IF(AH129&lt;&gt;""," -O","")</f>
        <v/>
      </c>
      <c r="AJ128" s="12">
        <f>IF(AJ129&lt;&gt;""," -O","")</f>
        <v/>
      </c>
      <c r="AL128" s="12">
        <f>IF(AL129&lt;&gt;""," -O","")</f>
        <v/>
      </c>
      <c r="AN128" s="12">
        <f>IF(AN129&lt;&gt;""," -O","")</f>
        <v/>
      </c>
      <c r="AP128" s="12">
        <f>IF(AP129&lt;&gt;""," -O","")</f>
        <v/>
      </c>
      <c r="AR128" s="12">
        <f>IF(AR129&lt;&gt;""," -O","")</f>
        <v/>
      </c>
      <c r="AT128" s="12">
        <f>IF(AT129&lt;&gt;""," -O","")</f>
        <v/>
      </c>
      <c r="AV128" s="12">
        <f>IF(AV129&lt;&gt;""," -O","")</f>
        <v/>
      </c>
      <c r="AX128" s="12">
        <f>IF(AX129&lt;&gt;""," -O","")</f>
        <v/>
      </c>
      <c r="AZ128" s="12">
        <f>IF(AZ129&lt;&gt;""," -O","")</f>
        <v/>
      </c>
      <c r="BB128" s="12">
        <f>IF(BB129&lt;&gt;""," -O","")</f>
        <v/>
      </c>
      <c r="BD128" s="12">
        <f>IF(BD129&lt;&gt;""," -O","")</f>
        <v/>
      </c>
      <c r="BF128" s="12">
        <f>IF(BF129&lt;&gt;""," -O","")</f>
        <v/>
      </c>
      <c r="BH128" s="12">
        <f>IF(BH129&lt;&gt;""," -O","")</f>
        <v/>
      </c>
      <c r="BJ128" s="12">
        <f>IF(BJ129&lt;&gt;""," -O","")</f>
        <v/>
      </c>
    </row>
    <row r="129">
      <c r="M129" s="12" t="n">
        <v>1.61</v>
      </c>
      <c r="N129" s="12">
        <f>IFERROR(VLOOKUP(M129,'CRUCE OPORTUNIDADES'!$C$10:$D$109,2,FALSE),"")</f>
        <v/>
      </c>
      <c r="O129" s="12" t="n">
        <v>2.61000000000001</v>
      </c>
      <c r="P129" s="12">
        <f>IFERROR(VLOOKUP(O129,'CRUCE OPORTUNIDADES'!$C$10:$D$109,2,FALSE),"")</f>
        <v/>
      </c>
      <c r="Q129" s="12" t="n">
        <v>3.61000000000002</v>
      </c>
      <c r="R129" s="12">
        <f>IFERROR(VLOOKUP(Q129,'CRUCE OPORTUNIDADES'!$C$10:$D$109,2,FALSE),"")</f>
        <v/>
      </c>
      <c r="S129" s="12" t="n">
        <v>4.61000000000003</v>
      </c>
      <c r="T129" s="12">
        <f>IFERROR(VLOOKUP(S129,'CRUCE OPORTUNIDADES'!$C$10:$D$109,2,FALSE),"")</f>
        <v/>
      </c>
      <c r="U129" s="12" t="n">
        <v>5.61000000000004</v>
      </c>
      <c r="V129" s="12">
        <f>IFERROR(VLOOKUP(U129,'CRUCE OPORTUNIDADES'!$C$10:$D$109,2,FALSE),"")</f>
        <v/>
      </c>
      <c r="W129" s="12" t="n">
        <v>6.61000000000005</v>
      </c>
      <c r="X129" s="12">
        <f>IFERROR(VLOOKUP(W129,'CRUCE OPORTUNIDADES'!$C$10:$D$109,2,FALSE),"")</f>
        <v/>
      </c>
      <c r="Y129" s="12" t="n">
        <v>7.61000000000006</v>
      </c>
      <c r="Z129" s="12">
        <f>IFERROR(VLOOKUP(Y129,'CRUCE OPORTUNIDADES'!$C$10:$D$109,2,FALSE),"")</f>
        <v/>
      </c>
      <c r="AA129" s="12" t="n">
        <v>8.61000000000007</v>
      </c>
      <c r="AB129" s="12">
        <f>IFERROR(VLOOKUP(AA129,'CRUCE OPORTUNIDADES'!$C$10:$D$109,2,FALSE),"")</f>
        <v/>
      </c>
      <c r="AC129" s="12" t="n">
        <v>9.610000000000079</v>
      </c>
      <c r="AD129" s="12">
        <f>IFERROR(VLOOKUP(AC129,'CRUCE OPORTUNIDADES'!$C$10:$D$109,2,FALSE),"")</f>
        <v/>
      </c>
      <c r="AE129" s="12" t="n">
        <v>10.6100000000001</v>
      </c>
      <c r="AF129" s="12">
        <f>IFERROR(VLOOKUP(AE129,'CRUCE OPORTUNIDADES'!$C$10:$D$109,2,FALSE),"")</f>
        <v/>
      </c>
      <c r="AG129" s="12" t="n">
        <v>11.6100000000001</v>
      </c>
      <c r="AH129" s="12">
        <f>IFERROR(VLOOKUP(AG129,'CRUCE OPORTUNIDADES'!$C$10:$D$109,2,FALSE),"")</f>
        <v/>
      </c>
      <c r="AI129" s="12" t="n">
        <v>12.6100000000001</v>
      </c>
      <c r="AJ129" s="12">
        <f>IFERROR(VLOOKUP(AI129,'CRUCE OPORTUNIDADES'!$C$10:$D$109,2,FALSE),"")</f>
        <v/>
      </c>
      <c r="AK129" s="12" t="n">
        <v>13.6100000000001</v>
      </c>
      <c r="AL129" s="12">
        <f>IFERROR(VLOOKUP(AK129,'CRUCE OPORTUNIDADES'!$C$10:$D$109,2,FALSE),"")</f>
        <v/>
      </c>
      <c r="AM129" s="12" t="n">
        <v>14.6100000000001</v>
      </c>
      <c r="AN129" s="12">
        <f>IFERROR(VLOOKUP(AM129,'CRUCE OPORTUNIDADES'!$C$10:$D$109,2,FALSE),"")</f>
        <v/>
      </c>
      <c r="AO129" s="12" t="n">
        <v>15.6100000000001</v>
      </c>
      <c r="AP129" s="12">
        <f>IFERROR(VLOOKUP(AO129,'CRUCE OPORTUNIDADES'!$C$10:$D$109,2,FALSE),"")</f>
        <v/>
      </c>
      <c r="AQ129" s="12" t="n">
        <v>16.6100000000001</v>
      </c>
      <c r="AR129" s="12">
        <f>IFERROR(VLOOKUP(AQ129,'CRUCE OPORTUNIDADES'!$C$10:$D$109,2,FALSE),"")</f>
        <v/>
      </c>
      <c r="AS129" s="12" t="n">
        <v>17.6100000000002</v>
      </c>
      <c r="AT129" s="12">
        <f>IFERROR(VLOOKUP(AS129,'CRUCE OPORTUNIDADES'!$C$10:$D$109,2,FALSE),"")</f>
        <v/>
      </c>
      <c r="AU129" s="12" t="n">
        <v>18.6100000000002</v>
      </c>
      <c r="AV129" s="12">
        <f>IFERROR(VLOOKUP(AU129,'CRUCE OPORTUNIDADES'!$C$10:$D$109,2,FALSE),"")</f>
        <v/>
      </c>
      <c r="AW129" s="12" t="n">
        <v>19.6100000000002</v>
      </c>
      <c r="AX129" s="12">
        <f>IFERROR(VLOOKUP(AW129,'CRUCE OPORTUNIDADES'!$C$10:$D$109,2,FALSE),"")</f>
        <v/>
      </c>
      <c r="AY129" s="12" t="n">
        <v>20.6100000000002</v>
      </c>
      <c r="AZ129" s="12">
        <f>IFERROR(VLOOKUP(AY129,'CRUCE OPORTUNIDADES'!$C$10:$D$109,2,FALSE),"")</f>
        <v/>
      </c>
      <c r="BA129" s="12" t="n">
        <v>21.6100000000002</v>
      </c>
      <c r="BB129" s="12">
        <f>IFERROR(VLOOKUP(BA129,'CRUCE OPORTUNIDADES'!$C$10:$D$109,2,FALSE),"")</f>
        <v/>
      </c>
      <c r="BC129" s="12" t="n">
        <v>22.6100000000002</v>
      </c>
      <c r="BD129" s="12">
        <f>IFERROR(VLOOKUP(BC129,'CRUCE OPORTUNIDADES'!$C$10:$D$109,2,FALSE),"")</f>
        <v/>
      </c>
      <c r="BE129" s="12" t="n">
        <v>23.6100000000002</v>
      </c>
      <c r="BF129" s="12">
        <f>IFERROR(VLOOKUP(BE129,'CRUCE OPORTUNIDADES'!$C$10:$D$109,2,FALSE),"")</f>
        <v/>
      </c>
      <c r="BG129" s="12" t="n">
        <v>24.6100000000002</v>
      </c>
      <c r="BH129" s="12">
        <f>IFERROR(VLOOKUP(BG129,'CRUCE OPORTUNIDADES'!$C$10:$D$109,2,FALSE),"")</f>
        <v/>
      </c>
      <c r="BI129" s="12" t="n">
        <v>25.6100000000002</v>
      </c>
      <c r="BJ129" s="12">
        <f>IFERROR(VLOOKUP(BI129,'CRUCE OPORTUNIDADES'!$C$10:$D$109,2,FALSE),"")</f>
        <v/>
      </c>
    </row>
    <row r="130">
      <c r="N130" s="12">
        <f>IF(N131&lt;&gt;""," -O","")</f>
        <v/>
      </c>
      <c r="P130" s="12">
        <f>IF(P131&lt;&gt;""," -O","")</f>
        <v/>
      </c>
      <c r="R130" s="12">
        <f>IF(R131&lt;&gt;""," -O","")</f>
        <v/>
      </c>
      <c r="T130" s="12">
        <f>IF(T131&lt;&gt;""," -O","")</f>
        <v/>
      </c>
      <c r="V130" s="12">
        <f>IF(V131&lt;&gt;""," -O","")</f>
        <v/>
      </c>
      <c r="X130" s="12">
        <f>IF(X131&lt;&gt;""," -O","")</f>
        <v/>
      </c>
      <c r="Z130" s="12">
        <f>IF(Z131&lt;&gt;""," -O","")</f>
        <v/>
      </c>
      <c r="AB130" s="12">
        <f>IF(AB131&lt;&gt;""," -O","")</f>
        <v/>
      </c>
      <c r="AD130" s="12">
        <f>IF(AD131&lt;&gt;""," -O","")</f>
        <v/>
      </c>
      <c r="AF130" s="12">
        <f>IF(AF131&lt;&gt;""," -O","")</f>
        <v/>
      </c>
      <c r="AH130" s="12">
        <f>IF(AH131&lt;&gt;""," -O","")</f>
        <v/>
      </c>
      <c r="AJ130" s="12">
        <f>IF(AJ131&lt;&gt;""," -O","")</f>
        <v/>
      </c>
      <c r="AL130" s="12">
        <f>IF(AL131&lt;&gt;""," -O","")</f>
        <v/>
      </c>
      <c r="AN130" s="12">
        <f>IF(AN131&lt;&gt;""," -O","")</f>
        <v/>
      </c>
      <c r="AP130" s="12">
        <f>IF(AP131&lt;&gt;""," -O","")</f>
        <v/>
      </c>
      <c r="AR130" s="12">
        <f>IF(AR131&lt;&gt;""," -O","")</f>
        <v/>
      </c>
      <c r="AT130" s="12">
        <f>IF(AT131&lt;&gt;""," -O","")</f>
        <v/>
      </c>
      <c r="AV130" s="12">
        <f>IF(AV131&lt;&gt;""," -O","")</f>
        <v/>
      </c>
      <c r="AX130" s="12">
        <f>IF(AX131&lt;&gt;""," -O","")</f>
        <v/>
      </c>
      <c r="AZ130" s="12">
        <f>IF(AZ131&lt;&gt;""," -O","")</f>
        <v/>
      </c>
      <c r="BB130" s="12">
        <f>IF(BB131&lt;&gt;""," -O","")</f>
        <v/>
      </c>
      <c r="BD130" s="12">
        <f>IF(BD131&lt;&gt;""," -O","")</f>
        <v/>
      </c>
      <c r="BF130" s="12">
        <f>IF(BF131&lt;&gt;""," -O","")</f>
        <v/>
      </c>
      <c r="BH130" s="12">
        <f>IF(BH131&lt;&gt;""," -O","")</f>
        <v/>
      </c>
      <c r="BJ130" s="12">
        <f>IF(BJ131&lt;&gt;""," -O","")</f>
        <v/>
      </c>
    </row>
    <row r="131">
      <c r="M131" s="12" t="n">
        <v>1.62</v>
      </c>
      <c r="N131" s="12">
        <f>IFERROR(VLOOKUP(M131,'CRUCE OPORTUNIDADES'!$C$10:$D$109,2,FALSE),"")</f>
        <v/>
      </c>
      <c r="O131" s="12" t="n">
        <v>2.62000000000001</v>
      </c>
      <c r="P131" s="12">
        <f>IFERROR(VLOOKUP(O131,'CRUCE OPORTUNIDADES'!$C$10:$D$109,2,FALSE),"")</f>
        <v/>
      </c>
      <c r="Q131" s="12" t="n">
        <v>3.62000000000002</v>
      </c>
      <c r="R131" s="12">
        <f>IFERROR(VLOOKUP(Q131,'CRUCE OPORTUNIDADES'!$C$10:$D$109,2,FALSE),"")</f>
        <v/>
      </c>
      <c r="S131" s="12" t="n">
        <v>4.62000000000003</v>
      </c>
      <c r="T131" s="12">
        <f>IFERROR(VLOOKUP(S131,'CRUCE OPORTUNIDADES'!$C$10:$D$109,2,FALSE),"")</f>
        <v/>
      </c>
      <c r="U131" s="12" t="n">
        <v>5.62000000000004</v>
      </c>
      <c r="V131" s="12">
        <f>IFERROR(VLOOKUP(U131,'CRUCE OPORTUNIDADES'!$C$10:$D$109,2,FALSE),"")</f>
        <v/>
      </c>
      <c r="W131" s="12" t="n">
        <v>6.62000000000005</v>
      </c>
      <c r="X131" s="12">
        <f>IFERROR(VLOOKUP(W131,'CRUCE OPORTUNIDADES'!$C$10:$D$109,2,FALSE),"")</f>
        <v/>
      </c>
      <c r="Y131" s="12" t="n">
        <v>7.62000000000006</v>
      </c>
      <c r="Z131" s="12">
        <f>IFERROR(VLOOKUP(Y131,'CRUCE OPORTUNIDADES'!$C$10:$D$109,2,FALSE),"")</f>
        <v/>
      </c>
      <c r="AA131" s="12" t="n">
        <v>8.62000000000007</v>
      </c>
      <c r="AB131" s="12">
        <f>IFERROR(VLOOKUP(AA131,'CRUCE OPORTUNIDADES'!$C$10:$D$109,2,FALSE),"")</f>
        <v/>
      </c>
      <c r="AC131" s="12" t="n">
        <v>9.620000000000079</v>
      </c>
      <c r="AD131" s="12">
        <f>IFERROR(VLOOKUP(AC131,'CRUCE OPORTUNIDADES'!$C$10:$D$109,2,FALSE),"")</f>
        <v/>
      </c>
      <c r="AE131" s="12" t="n">
        <v>10.6200000000001</v>
      </c>
      <c r="AF131" s="12">
        <f>IFERROR(VLOOKUP(AE131,'CRUCE OPORTUNIDADES'!$C$10:$D$109,2,FALSE),"")</f>
        <v/>
      </c>
      <c r="AG131" s="12" t="n">
        <v>11.6200000000001</v>
      </c>
      <c r="AH131" s="12">
        <f>IFERROR(VLOOKUP(AG131,'CRUCE OPORTUNIDADES'!$C$10:$D$109,2,FALSE),"")</f>
        <v/>
      </c>
      <c r="AI131" s="12" t="n">
        <v>12.6200000000001</v>
      </c>
      <c r="AJ131" s="12">
        <f>IFERROR(VLOOKUP(AI131,'CRUCE OPORTUNIDADES'!$C$10:$D$109,2,FALSE),"")</f>
        <v/>
      </c>
      <c r="AK131" s="12" t="n">
        <v>13.6200000000001</v>
      </c>
      <c r="AL131" s="12">
        <f>IFERROR(VLOOKUP(AK131,'CRUCE OPORTUNIDADES'!$C$10:$D$109,2,FALSE),"")</f>
        <v/>
      </c>
      <c r="AM131" s="12" t="n">
        <v>14.6200000000001</v>
      </c>
      <c r="AN131" s="12">
        <f>IFERROR(VLOOKUP(AM131,'CRUCE OPORTUNIDADES'!$C$10:$D$109,2,FALSE),"")</f>
        <v/>
      </c>
      <c r="AO131" s="12" t="n">
        <v>15.6200000000001</v>
      </c>
      <c r="AP131" s="12">
        <f>IFERROR(VLOOKUP(AO131,'CRUCE OPORTUNIDADES'!$C$10:$D$109,2,FALSE),"")</f>
        <v/>
      </c>
      <c r="AQ131" s="12" t="n">
        <v>16.6200000000001</v>
      </c>
      <c r="AR131" s="12">
        <f>IFERROR(VLOOKUP(AQ131,'CRUCE OPORTUNIDADES'!$C$10:$D$109,2,FALSE),"")</f>
        <v/>
      </c>
      <c r="AS131" s="12" t="n">
        <v>17.6200000000002</v>
      </c>
      <c r="AT131" s="12">
        <f>IFERROR(VLOOKUP(AS131,'CRUCE OPORTUNIDADES'!$C$10:$D$109,2,FALSE),"")</f>
        <v/>
      </c>
      <c r="AU131" s="12" t="n">
        <v>18.6200000000002</v>
      </c>
      <c r="AV131" s="12">
        <f>IFERROR(VLOOKUP(AU131,'CRUCE OPORTUNIDADES'!$C$10:$D$109,2,FALSE),"")</f>
        <v/>
      </c>
      <c r="AW131" s="12" t="n">
        <v>19.6200000000002</v>
      </c>
      <c r="AX131" s="12">
        <f>IFERROR(VLOOKUP(AW131,'CRUCE OPORTUNIDADES'!$C$10:$D$109,2,FALSE),"")</f>
        <v/>
      </c>
      <c r="AY131" s="12" t="n">
        <v>20.6200000000002</v>
      </c>
      <c r="AZ131" s="12">
        <f>IFERROR(VLOOKUP(AY131,'CRUCE OPORTUNIDADES'!$C$10:$D$109,2,FALSE),"")</f>
        <v/>
      </c>
      <c r="BA131" s="12" t="n">
        <v>21.6200000000002</v>
      </c>
      <c r="BB131" s="12">
        <f>IFERROR(VLOOKUP(BA131,'CRUCE OPORTUNIDADES'!$C$10:$D$109,2,FALSE),"")</f>
        <v/>
      </c>
      <c r="BC131" s="12" t="n">
        <v>22.6200000000002</v>
      </c>
      <c r="BD131" s="12">
        <f>IFERROR(VLOOKUP(BC131,'CRUCE OPORTUNIDADES'!$C$10:$D$109,2,FALSE),"")</f>
        <v/>
      </c>
      <c r="BE131" s="12" t="n">
        <v>23.6200000000002</v>
      </c>
      <c r="BF131" s="12">
        <f>IFERROR(VLOOKUP(BE131,'CRUCE OPORTUNIDADES'!$C$10:$D$109,2,FALSE),"")</f>
        <v/>
      </c>
      <c r="BG131" s="12" t="n">
        <v>24.6200000000002</v>
      </c>
      <c r="BH131" s="12">
        <f>IFERROR(VLOOKUP(BG131,'CRUCE OPORTUNIDADES'!$C$10:$D$109,2,FALSE),"")</f>
        <v/>
      </c>
      <c r="BI131" s="12" t="n">
        <v>25.6200000000002</v>
      </c>
      <c r="BJ131" s="12">
        <f>IFERROR(VLOOKUP(BI131,'CRUCE OPORTUNIDADES'!$C$10:$D$109,2,FALSE),"")</f>
        <v/>
      </c>
    </row>
    <row r="132">
      <c r="N132" s="12">
        <f>IF(N133&lt;&gt;""," -O","")</f>
        <v/>
      </c>
      <c r="P132" s="12">
        <f>IF(P133&lt;&gt;""," -O","")</f>
        <v/>
      </c>
      <c r="R132" s="12">
        <f>IF(R133&lt;&gt;""," -O","")</f>
        <v/>
      </c>
      <c r="T132" s="12">
        <f>IF(T133&lt;&gt;""," -O","")</f>
        <v/>
      </c>
      <c r="V132" s="12">
        <f>IF(V133&lt;&gt;""," -O","")</f>
        <v/>
      </c>
      <c r="X132" s="12">
        <f>IF(X133&lt;&gt;""," -O","")</f>
        <v/>
      </c>
      <c r="Z132" s="12">
        <f>IF(Z133&lt;&gt;""," -O","")</f>
        <v/>
      </c>
      <c r="AB132" s="12">
        <f>IF(AB133&lt;&gt;""," -O","")</f>
        <v/>
      </c>
      <c r="AD132" s="12">
        <f>IF(AD133&lt;&gt;""," -O","")</f>
        <v/>
      </c>
      <c r="AF132" s="12">
        <f>IF(AF133&lt;&gt;""," -O","")</f>
        <v/>
      </c>
      <c r="AH132" s="12">
        <f>IF(AH133&lt;&gt;""," -O","")</f>
        <v/>
      </c>
      <c r="AJ132" s="12">
        <f>IF(AJ133&lt;&gt;""," -O","")</f>
        <v/>
      </c>
      <c r="AL132" s="12">
        <f>IF(AL133&lt;&gt;""," -O","")</f>
        <v/>
      </c>
      <c r="AN132" s="12">
        <f>IF(AN133&lt;&gt;""," -O","")</f>
        <v/>
      </c>
      <c r="AP132" s="12">
        <f>IF(AP133&lt;&gt;""," -O","")</f>
        <v/>
      </c>
      <c r="AR132" s="12">
        <f>IF(AR133&lt;&gt;""," -O","")</f>
        <v/>
      </c>
      <c r="AT132" s="12">
        <f>IF(AT133&lt;&gt;""," -O","")</f>
        <v/>
      </c>
      <c r="AV132" s="12">
        <f>IF(AV133&lt;&gt;""," -O","")</f>
        <v/>
      </c>
      <c r="AX132" s="12">
        <f>IF(AX133&lt;&gt;""," -O","")</f>
        <v/>
      </c>
      <c r="AZ132" s="12">
        <f>IF(AZ133&lt;&gt;""," -O","")</f>
        <v/>
      </c>
      <c r="BB132" s="12">
        <f>IF(BB133&lt;&gt;""," -O","")</f>
        <v/>
      </c>
      <c r="BD132" s="12">
        <f>IF(BD133&lt;&gt;""," -O","")</f>
        <v/>
      </c>
      <c r="BF132" s="12">
        <f>IF(BF133&lt;&gt;""," -O","")</f>
        <v/>
      </c>
      <c r="BH132" s="12">
        <f>IF(BH133&lt;&gt;""," -O","")</f>
        <v/>
      </c>
      <c r="BJ132" s="12">
        <f>IF(BJ133&lt;&gt;""," -O","")</f>
        <v/>
      </c>
    </row>
    <row r="133">
      <c r="M133" s="12" t="n">
        <v>1.63</v>
      </c>
      <c r="N133" s="12">
        <f>IFERROR(VLOOKUP(M133,'CRUCE OPORTUNIDADES'!$C$10:$D$109,2,FALSE),"")</f>
        <v/>
      </c>
      <c r="O133" s="12" t="n">
        <v>2.63000000000001</v>
      </c>
      <c r="P133" s="12">
        <f>IFERROR(VLOOKUP(O133,'CRUCE OPORTUNIDADES'!$C$10:$D$109,2,FALSE),"")</f>
        <v/>
      </c>
      <c r="Q133" s="12" t="n">
        <v>3.63000000000002</v>
      </c>
      <c r="R133" s="12">
        <f>IFERROR(VLOOKUP(Q133,'CRUCE OPORTUNIDADES'!$C$10:$D$109,2,FALSE),"")</f>
        <v/>
      </c>
      <c r="S133" s="12" t="n">
        <v>4.63000000000003</v>
      </c>
      <c r="T133" s="12">
        <f>IFERROR(VLOOKUP(S133,'CRUCE OPORTUNIDADES'!$C$10:$D$109,2,FALSE),"")</f>
        <v/>
      </c>
      <c r="U133" s="12" t="n">
        <v>5.63000000000004</v>
      </c>
      <c r="V133" s="12">
        <f>IFERROR(VLOOKUP(U133,'CRUCE OPORTUNIDADES'!$C$10:$D$109,2,FALSE),"")</f>
        <v/>
      </c>
      <c r="W133" s="12" t="n">
        <v>6.63000000000005</v>
      </c>
      <c r="X133" s="12">
        <f>IFERROR(VLOOKUP(W133,'CRUCE OPORTUNIDADES'!$C$10:$D$109,2,FALSE),"")</f>
        <v/>
      </c>
      <c r="Y133" s="12" t="n">
        <v>7.63000000000006</v>
      </c>
      <c r="Z133" s="12">
        <f>IFERROR(VLOOKUP(Y133,'CRUCE OPORTUNIDADES'!$C$10:$D$109,2,FALSE),"")</f>
        <v/>
      </c>
      <c r="AA133" s="12" t="n">
        <v>8.63000000000007</v>
      </c>
      <c r="AB133" s="12">
        <f>IFERROR(VLOOKUP(AA133,'CRUCE OPORTUNIDADES'!$C$10:$D$109,2,FALSE),"")</f>
        <v/>
      </c>
      <c r="AC133" s="12" t="n">
        <v>9.630000000000081</v>
      </c>
      <c r="AD133" s="12">
        <f>IFERROR(VLOOKUP(AC133,'CRUCE OPORTUNIDADES'!$C$10:$D$109,2,FALSE),"")</f>
        <v/>
      </c>
      <c r="AE133" s="12" t="n">
        <v>10.6300000000001</v>
      </c>
      <c r="AF133" s="12">
        <f>IFERROR(VLOOKUP(AE133,'CRUCE OPORTUNIDADES'!$C$10:$D$109,2,FALSE),"")</f>
        <v/>
      </c>
      <c r="AG133" s="12" t="n">
        <v>11.6300000000001</v>
      </c>
      <c r="AH133" s="12">
        <f>IFERROR(VLOOKUP(AG133,'CRUCE OPORTUNIDADES'!$C$10:$D$109,2,FALSE),"")</f>
        <v/>
      </c>
      <c r="AI133" s="12" t="n">
        <v>12.6300000000001</v>
      </c>
      <c r="AJ133" s="12">
        <f>IFERROR(VLOOKUP(AI133,'CRUCE OPORTUNIDADES'!$C$10:$D$109,2,FALSE),"")</f>
        <v/>
      </c>
      <c r="AK133" s="12" t="n">
        <v>13.6300000000001</v>
      </c>
      <c r="AL133" s="12">
        <f>IFERROR(VLOOKUP(AK133,'CRUCE OPORTUNIDADES'!$C$10:$D$109,2,FALSE),"")</f>
        <v/>
      </c>
      <c r="AM133" s="12" t="n">
        <v>14.6300000000001</v>
      </c>
      <c r="AN133" s="12">
        <f>IFERROR(VLOOKUP(AM133,'CRUCE OPORTUNIDADES'!$C$10:$D$109,2,FALSE),"")</f>
        <v/>
      </c>
      <c r="AO133" s="12" t="n">
        <v>15.6300000000001</v>
      </c>
      <c r="AP133" s="12">
        <f>IFERROR(VLOOKUP(AO133,'CRUCE OPORTUNIDADES'!$C$10:$D$109,2,FALSE),"")</f>
        <v/>
      </c>
      <c r="AQ133" s="12" t="n">
        <v>16.6300000000002</v>
      </c>
      <c r="AR133" s="12">
        <f>IFERROR(VLOOKUP(AQ133,'CRUCE OPORTUNIDADES'!$C$10:$D$109,2,FALSE),"")</f>
        <v/>
      </c>
      <c r="AS133" s="12" t="n">
        <v>17.6300000000002</v>
      </c>
      <c r="AT133" s="12">
        <f>IFERROR(VLOOKUP(AS133,'CRUCE OPORTUNIDADES'!$C$10:$D$109,2,FALSE),"")</f>
        <v/>
      </c>
      <c r="AU133" s="12" t="n">
        <v>18.6300000000002</v>
      </c>
      <c r="AV133" s="12">
        <f>IFERROR(VLOOKUP(AU133,'CRUCE OPORTUNIDADES'!$C$10:$D$109,2,FALSE),"")</f>
        <v/>
      </c>
      <c r="AW133" s="12" t="n">
        <v>19.6300000000002</v>
      </c>
      <c r="AX133" s="12">
        <f>IFERROR(VLOOKUP(AW133,'CRUCE OPORTUNIDADES'!$C$10:$D$109,2,FALSE),"")</f>
        <v/>
      </c>
      <c r="AY133" s="12" t="n">
        <v>20.6300000000002</v>
      </c>
      <c r="AZ133" s="12">
        <f>IFERROR(VLOOKUP(AY133,'CRUCE OPORTUNIDADES'!$C$10:$D$109,2,FALSE),"")</f>
        <v/>
      </c>
      <c r="BA133" s="12" t="n">
        <v>21.6300000000002</v>
      </c>
      <c r="BB133" s="12">
        <f>IFERROR(VLOOKUP(BA133,'CRUCE OPORTUNIDADES'!$C$10:$D$109,2,FALSE),"")</f>
        <v/>
      </c>
      <c r="BC133" s="12" t="n">
        <v>22.6300000000002</v>
      </c>
      <c r="BD133" s="12">
        <f>IFERROR(VLOOKUP(BC133,'CRUCE OPORTUNIDADES'!$C$10:$D$109,2,FALSE),"")</f>
        <v/>
      </c>
      <c r="BE133" s="12" t="n">
        <v>23.6300000000002</v>
      </c>
      <c r="BF133" s="12">
        <f>IFERROR(VLOOKUP(BE133,'CRUCE OPORTUNIDADES'!$C$10:$D$109,2,FALSE),"")</f>
        <v/>
      </c>
      <c r="BG133" s="12" t="n">
        <v>24.6300000000002</v>
      </c>
      <c r="BH133" s="12">
        <f>IFERROR(VLOOKUP(BG133,'CRUCE OPORTUNIDADES'!$C$10:$D$109,2,FALSE),"")</f>
        <v/>
      </c>
      <c r="BI133" s="12" t="n">
        <v>25.6300000000002</v>
      </c>
      <c r="BJ133" s="12">
        <f>IFERROR(VLOOKUP(BI133,'CRUCE OPORTUNIDADES'!$C$10:$D$109,2,FALSE),"")</f>
        <v/>
      </c>
    </row>
    <row r="134">
      <c r="N134" s="12">
        <f>IF(N135&lt;&gt;""," -O","")</f>
        <v/>
      </c>
      <c r="P134" s="12">
        <f>IF(P135&lt;&gt;""," -O","")</f>
        <v/>
      </c>
      <c r="R134" s="12">
        <f>IF(R135&lt;&gt;""," -O","")</f>
        <v/>
      </c>
      <c r="T134" s="12">
        <f>IF(T135&lt;&gt;""," -O","")</f>
        <v/>
      </c>
      <c r="V134" s="12">
        <f>IF(V135&lt;&gt;""," -O","")</f>
        <v/>
      </c>
      <c r="X134" s="12">
        <f>IF(X135&lt;&gt;""," -O","")</f>
        <v/>
      </c>
      <c r="Z134" s="12">
        <f>IF(Z135&lt;&gt;""," -O","")</f>
        <v/>
      </c>
      <c r="AB134" s="12">
        <f>IF(AB135&lt;&gt;""," -O","")</f>
        <v/>
      </c>
      <c r="AD134" s="12">
        <f>IF(AD135&lt;&gt;""," -O","")</f>
        <v/>
      </c>
      <c r="AF134" s="12">
        <f>IF(AF135&lt;&gt;""," -O","")</f>
        <v/>
      </c>
      <c r="AH134" s="12">
        <f>IF(AH135&lt;&gt;""," -O","")</f>
        <v/>
      </c>
      <c r="AJ134" s="12">
        <f>IF(AJ135&lt;&gt;""," -O","")</f>
        <v/>
      </c>
      <c r="AL134" s="12">
        <f>IF(AL135&lt;&gt;""," -O","")</f>
        <v/>
      </c>
      <c r="AN134" s="12">
        <f>IF(AN135&lt;&gt;""," -O","")</f>
        <v/>
      </c>
      <c r="AP134" s="12">
        <f>IF(AP135&lt;&gt;""," -O","")</f>
        <v/>
      </c>
      <c r="AR134" s="12">
        <f>IF(AR135&lt;&gt;""," -O","")</f>
        <v/>
      </c>
      <c r="AT134" s="12">
        <f>IF(AT135&lt;&gt;""," -O","")</f>
        <v/>
      </c>
      <c r="AV134" s="12">
        <f>IF(AV135&lt;&gt;""," -O","")</f>
        <v/>
      </c>
      <c r="AX134" s="12">
        <f>IF(AX135&lt;&gt;""," -O","")</f>
        <v/>
      </c>
      <c r="AZ134" s="12">
        <f>IF(AZ135&lt;&gt;""," -O","")</f>
        <v/>
      </c>
      <c r="BB134" s="12">
        <f>IF(BB135&lt;&gt;""," -O","")</f>
        <v/>
      </c>
      <c r="BD134" s="12">
        <f>IF(BD135&lt;&gt;""," -O","")</f>
        <v/>
      </c>
      <c r="BF134" s="12">
        <f>IF(BF135&lt;&gt;""," -O","")</f>
        <v/>
      </c>
      <c r="BH134" s="12">
        <f>IF(BH135&lt;&gt;""," -O","")</f>
        <v/>
      </c>
      <c r="BJ134" s="12">
        <f>IF(BJ135&lt;&gt;""," -O","")</f>
        <v/>
      </c>
    </row>
    <row r="135">
      <c r="M135" s="12" t="n">
        <v>1.64</v>
      </c>
      <c r="N135" s="12">
        <f>IFERROR(VLOOKUP(M135,'CRUCE OPORTUNIDADES'!$C$10:$D$109,2,FALSE),"")</f>
        <v/>
      </c>
      <c r="O135" s="12" t="n">
        <v>2.64000000000001</v>
      </c>
      <c r="P135" s="12">
        <f>IFERROR(VLOOKUP(O135,'CRUCE OPORTUNIDADES'!$C$10:$D$109,2,FALSE),"")</f>
        <v/>
      </c>
      <c r="Q135" s="12" t="n">
        <v>3.64000000000002</v>
      </c>
      <c r="R135" s="12">
        <f>IFERROR(VLOOKUP(Q135,'CRUCE OPORTUNIDADES'!$C$10:$D$109,2,FALSE),"")</f>
        <v/>
      </c>
      <c r="S135" s="12" t="n">
        <v>4.64000000000003</v>
      </c>
      <c r="T135" s="12">
        <f>IFERROR(VLOOKUP(S135,'CRUCE OPORTUNIDADES'!$C$10:$D$109,2,FALSE),"")</f>
        <v/>
      </c>
      <c r="U135" s="12" t="n">
        <v>5.64000000000004</v>
      </c>
      <c r="V135" s="12">
        <f>IFERROR(VLOOKUP(U135,'CRUCE OPORTUNIDADES'!$C$10:$D$109,2,FALSE),"")</f>
        <v/>
      </c>
      <c r="W135" s="12" t="n">
        <v>6.64000000000005</v>
      </c>
      <c r="X135" s="12">
        <f>IFERROR(VLOOKUP(W135,'CRUCE OPORTUNIDADES'!$C$10:$D$109,2,FALSE),"")</f>
        <v/>
      </c>
      <c r="Y135" s="12" t="n">
        <v>7.64000000000006</v>
      </c>
      <c r="Z135" s="12">
        <f>IFERROR(VLOOKUP(Y135,'CRUCE OPORTUNIDADES'!$C$10:$D$109,2,FALSE),"")</f>
        <v/>
      </c>
      <c r="AA135" s="12" t="n">
        <v>8.64000000000007</v>
      </c>
      <c r="AB135" s="12">
        <f>IFERROR(VLOOKUP(AA135,'CRUCE OPORTUNIDADES'!$C$10:$D$109,2,FALSE),"")</f>
        <v/>
      </c>
      <c r="AC135" s="12" t="n">
        <v>9.640000000000081</v>
      </c>
      <c r="AD135" s="12">
        <f>IFERROR(VLOOKUP(AC135,'CRUCE OPORTUNIDADES'!$C$10:$D$109,2,FALSE),"")</f>
        <v/>
      </c>
      <c r="AE135" s="12" t="n">
        <v>10.6400000000001</v>
      </c>
      <c r="AF135" s="12">
        <f>IFERROR(VLOOKUP(AE135,'CRUCE OPORTUNIDADES'!$C$10:$D$109,2,FALSE),"")</f>
        <v/>
      </c>
      <c r="AG135" s="12" t="n">
        <v>11.6400000000001</v>
      </c>
      <c r="AH135" s="12">
        <f>IFERROR(VLOOKUP(AG135,'CRUCE OPORTUNIDADES'!$C$10:$D$109,2,FALSE),"")</f>
        <v/>
      </c>
      <c r="AI135" s="12" t="n">
        <v>12.6400000000001</v>
      </c>
      <c r="AJ135" s="12">
        <f>IFERROR(VLOOKUP(AI135,'CRUCE OPORTUNIDADES'!$C$10:$D$109,2,FALSE),"")</f>
        <v/>
      </c>
      <c r="AK135" s="12" t="n">
        <v>13.6400000000001</v>
      </c>
      <c r="AL135" s="12">
        <f>IFERROR(VLOOKUP(AK135,'CRUCE OPORTUNIDADES'!$C$10:$D$109,2,FALSE),"")</f>
        <v/>
      </c>
      <c r="AM135" s="12" t="n">
        <v>14.6400000000001</v>
      </c>
      <c r="AN135" s="12">
        <f>IFERROR(VLOOKUP(AM135,'CRUCE OPORTUNIDADES'!$C$10:$D$109,2,FALSE),"")</f>
        <v/>
      </c>
      <c r="AO135" s="12" t="n">
        <v>15.6400000000001</v>
      </c>
      <c r="AP135" s="12">
        <f>IFERROR(VLOOKUP(AO135,'CRUCE OPORTUNIDADES'!$C$10:$D$109,2,FALSE),"")</f>
        <v/>
      </c>
      <c r="AQ135" s="12" t="n">
        <v>16.6400000000001</v>
      </c>
      <c r="AR135" s="12">
        <f>IFERROR(VLOOKUP(AQ135,'CRUCE OPORTUNIDADES'!$C$10:$D$109,2,FALSE),"")</f>
        <v/>
      </c>
      <c r="AS135" s="12" t="n">
        <v>17.6400000000002</v>
      </c>
      <c r="AT135" s="12">
        <f>IFERROR(VLOOKUP(AS135,'CRUCE OPORTUNIDADES'!$C$10:$D$109,2,FALSE),"")</f>
        <v/>
      </c>
      <c r="AU135" s="12" t="n">
        <v>18.6400000000002</v>
      </c>
      <c r="AV135" s="12">
        <f>IFERROR(VLOOKUP(AU135,'CRUCE OPORTUNIDADES'!$C$10:$D$109,2,FALSE),"")</f>
        <v/>
      </c>
      <c r="AW135" s="12" t="n">
        <v>19.6400000000002</v>
      </c>
      <c r="AX135" s="12">
        <f>IFERROR(VLOOKUP(AW135,'CRUCE OPORTUNIDADES'!$C$10:$D$109,2,FALSE),"")</f>
        <v/>
      </c>
      <c r="AY135" s="12" t="n">
        <v>20.6400000000002</v>
      </c>
      <c r="AZ135" s="12">
        <f>IFERROR(VLOOKUP(AY135,'CRUCE OPORTUNIDADES'!$C$10:$D$109,2,FALSE),"")</f>
        <v/>
      </c>
      <c r="BA135" s="12" t="n">
        <v>21.6400000000002</v>
      </c>
      <c r="BB135" s="12">
        <f>IFERROR(VLOOKUP(BA135,'CRUCE OPORTUNIDADES'!$C$10:$D$109,2,FALSE),"")</f>
        <v/>
      </c>
      <c r="BC135" s="12" t="n">
        <v>22.6400000000002</v>
      </c>
      <c r="BD135" s="12">
        <f>IFERROR(VLOOKUP(BC135,'CRUCE OPORTUNIDADES'!$C$10:$D$109,2,FALSE),"")</f>
        <v/>
      </c>
      <c r="BE135" s="12" t="n">
        <v>23.6400000000002</v>
      </c>
      <c r="BF135" s="12">
        <f>IFERROR(VLOOKUP(BE135,'CRUCE OPORTUNIDADES'!$C$10:$D$109,2,FALSE),"")</f>
        <v/>
      </c>
      <c r="BG135" s="12" t="n">
        <v>24.6400000000002</v>
      </c>
      <c r="BH135" s="12">
        <f>IFERROR(VLOOKUP(BG135,'CRUCE OPORTUNIDADES'!$C$10:$D$109,2,FALSE),"")</f>
        <v/>
      </c>
      <c r="BI135" s="12" t="n">
        <v>25.6400000000002</v>
      </c>
      <c r="BJ135" s="12">
        <f>IFERROR(VLOOKUP(BI135,'CRUCE OPORTUNIDADES'!$C$10:$D$109,2,FALSE),"")</f>
        <v/>
      </c>
    </row>
    <row r="136">
      <c r="N136" s="12">
        <f>IF(N137&lt;&gt;""," -O","")</f>
        <v/>
      </c>
      <c r="P136" s="12">
        <f>IF(P137&lt;&gt;""," -O","")</f>
        <v/>
      </c>
      <c r="R136" s="12">
        <f>IF(R137&lt;&gt;""," -O","")</f>
        <v/>
      </c>
      <c r="T136" s="12">
        <f>IF(T137&lt;&gt;""," -O","")</f>
        <v/>
      </c>
      <c r="V136" s="12">
        <f>IF(V137&lt;&gt;""," -O","")</f>
        <v/>
      </c>
      <c r="X136" s="12">
        <f>IF(X137&lt;&gt;""," -O","")</f>
        <v/>
      </c>
      <c r="Z136" s="12">
        <f>IF(Z137&lt;&gt;""," -O","")</f>
        <v/>
      </c>
      <c r="AB136" s="12">
        <f>IF(AB137&lt;&gt;""," -O","")</f>
        <v/>
      </c>
      <c r="AD136" s="12">
        <f>IF(AD137&lt;&gt;""," -O","")</f>
        <v/>
      </c>
      <c r="AF136" s="12">
        <f>IF(AF137&lt;&gt;""," -O","")</f>
        <v/>
      </c>
      <c r="AH136" s="12">
        <f>IF(AH137&lt;&gt;""," -O","")</f>
        <v/>
      </c>
      <c r="AJ136" s="12">
        <f>IF(AJ137&lt;&gt;""," -O","")</f>
        <v/>
      </c>
      <c r="AL136" s="12">
        <f>IF(AL137&lt;&gt;""," -O","")</f>
        <v/>
      </c>
      <c r="AN136" s="12">
        <f>IF(AN137&lt;&gt;""," -O","")</f>
        <v/>
      </c>
      <c r="AP136" s="12">
        <f>IF(AP137&lt;&gt;""," -O","")</f>
        <v/>
      </c>
      <c r="AR136" s="12">
        <f>IF(AR137&lt;&gt;""," -O","")</f>
        <v/>
      </c>
      <c r="AT136" s="12">
        <f>IF(AT137&lt;&gt;""," -O","")</f>
        <v/>
      </c>
      <c r="AV136" s="12">
        <f>IF(AV137&lt;&gt;""," -O","")</f>
        <v/>
      </c>
      <c r="AX136" s="12">
        <f>IF(AX137&lt;&gt;""," -O","")</f>
        <v/>
      </c>
      <c r="AZ136" s="12">
        <f>IF(AZ137&lt;&gt;""," -O","")</f>
        <v/>
      </c>
      <c r="BB136" s="12">
        <f>IF(BB137&lt;&gt;""," -O","")</f>
        <v/>
      </c>
      <c r="BD136" s="12">
        <f>IF(BD137&lt;&gt;""," -O","")</f>
        <v/>
      </c>
      <c r="BF136" s="12">
        <f>IF(BF137&lt;&gt;""," -O","")</f>
        <v/>
      </c>
      <c r="BH136" s="12">
        <f>IF(BH137&lt;&gt;""," -O","")</f>
        <v/>
      </c>
      <c r="BJ136" s="12">
        <f>IF(BJ137&lt;&gt;""," -O","")</f>
        <v/>
      </c>
    </row>
    <row r="137">
      <c r="M137" s="12" t="n">
        <v>1.65</v>
      </c>
      <c r="N137" s="12">
        <f>IFERROR(VLOOKUP(M137,'CRUCE OPORTUNIDADES'!$C$10:$D$109,2,FALSE),"")</f>
        <v/>
      </c>
      <c r="O137" s="12" t="n">
        <v>2.65000000000001</v>
      </c>
      <c r="P137" s="12">
        <f>IFERROR(VLOOKUP(O137,'CRUCE OPORTUNIDADES'!$C$10:$D$109,2,FALSE),"")</f>
        <v/>
      </c>
      <c r="Q137" s="12" t="n">
        <v>3.65000000000002</v>
      </c>
      <c r="R137" s="12">
        <f>IFERROR(VLOOKUP(Q137,'CRUCE OPORTUNIDADES'!$C$10:$D$109,2,FALSE),"")</f>
        <v/>
      </c>
      <c r="S137" s="12" t="n">
        <v>4.65000000000003</v>
      </c>
      <c r="T137" s="12">
        <f>IFERROR(VLOOKUP(S137,'CRUCE OPORTUNIDADES'!$C$10:$D$109,2,FALSE),"")</f>
        <v/>
      </c>
      <c r="U137" s="12" t="n">
        <v>5.65000000000004</v>
      </c>
      <c r="V137" s="12">
        <f>IFERROR(VLOOKUP(U137,'CRUCE OPORTUNIDADES'!$C$10:$D$109,2,FALSE),"")</f>
        <v/>
      </c>
      <c r="W137" s="12" t="n">
        <v>6.65000000000005</v>
      </c>
      <c r="X137" s="12">
        <f>IFERROR(VLOOKUP(W137,'CRUCE OPORTUNIDADES'!$C$10:$D$109,2,FALSE),"")</f>
        <v/>
      </c>
      <c r="Y137" s="12" t="n">
        <v>7.65000000000006</v>
      </c>
      <c r="Z137" s="12">
        <f>IFERROR(VLOOKUP(Y137,'CRUCE OPORTUNIDADES'!$C$10:$D$109,2,FALSE),"")</f>
        <v/>
      </c>
      <c r="AA137" s="12" t="n">
        <v>8.65000000000007</v>
      </c>
      <c r="AB137" s="12">
        <f>IFERROR(VLOOKUP(AA137,'CRUCE OPORTUNIDADES'!$C$10:$D$109,2,FALSE),"")</f>
        <v/>
      </c>
      <c r="AC137" s="12" t="n">
        <v>9.65000000000008</v>
      </c>
      <c r="AD137" s="12">
        <f>IFERROR(VLOOKUP(AC137,'CRUCE OPORTUNIDADES'!$C$10:$D$109,2,FALSE),"")</f>
        <v/>
      </c>
      <c r="AE137" s="12" t="n">
        <v>10.6500000000001</v>
      </c>
      <c r="AF137" s="12">
        <f>IFERROR(VLOOKUP(AE137,'CRUCE OPORTUNIDADES'!$C$10:$D$109,2,FALSE),"")</f>
        <v/>
      </c>
      <c r="AG137" s="12" t="n">
        <v>11.6500000000001</v>
      </c>
      <c r="AH137" s="12">
        <f>IFERROR(VLOOKUP(AG137,'CRUCE OPORTUNIDADES'!$C$10:$D$109,2,FALSE),"")</f>
        <v/>
      </c>
      <c r="AI137" s="12" t="n">
        <v>12.6500000000001</v>
      </c>
      <c r="AJ137" s="12">
        <f>IFERROR(VLOOKUP(AI137,'CRUCE OPORTUNIDADES'!$C$10:$D$109,2,FALSE),"")</f>
        <v/>
      </c>
      <c r="AK137" s="12" t="n">
        <v>13.6500000000001</v>
      </c>
      <c r="AL137" s="12">
        <f>IFERROR(VLOOKUP(AK137,'CRUCE OPORTUNIDADES'!$C$10:$D$109,2,FALSE),"")</f>
        <v/>
      </c>
      <c r="AM137" s="12" t="n">
        <v>14.6500000000001</v>
      </c>
      <c r="AN137" s="12">
        <f>IFERROR(VLOOKUP(AM137,'CRUCE OPORTUNIDADES'!$C$10:$D$109,2,FALSE),"")</f>
        <v/>
      </c>
      <c r="AO137" s="12" t="n">
        <v>15.6500000000001</v>
      </c>
      <c r="AP137" s="12">
        <f>IFERROR(VLOOKUP(AO137,'CRUCE OPORTUNIDADES'!$C$10:$D$109,2,FALSE),"")</f>
        <v/>
      </c>
      <c r="AQ137" s="12" t="n">
        <v>16.6500000000002</v>
      </c>
      <c r="AR137" s="12">
        <f>IFERROR(VLOOKUP(AQ137,'CRUCE OPORTUNIDADES'!$C$10:$D$109,2,FALSE),"")</f>
        <v/>
      </c>
      <c r="AS137" s="12" t="n">
        <v>17.6500000000002</v>
      </c>
      <c r="AT137" s="12">
        <f>IFERROR(VLOOKUP(AS137,'CRUCE OPORTUNIDADES'!$C$10:$D$109,2,FALSE),"")</f>
        <v/>
      </c>
      <c r="AU137" s="12" t="n">
        <v>18.6500000000002</v>
      </c>
      <c r="AV137" s="12">
        <f>IFERROR(VLOOKUP(AU137,'CRUCE OPORTUNIDADES'!$C$10:$D$109,2,FALSE),"")</f>
        <v/>
      </c>
      <c r="AW137" s="12" t="n">
        <v>19.6500000000002</v>
      </c>
      <c r="AX137" s="12">
        <f>IFERROR(VLOOKUP(AW137,'CRUCE OPORTUNIDADES'!$C$10:$D$109,2,FALSE),"")</f>
        <v/>
      </c>
      <c r="AY137" s="12" t="n">
        <v>20.6500000000002</v>
      </c>
      <c r="AZ137" s="12">
        <f>IFERROR(VLOOKUP(AY137,'CRUCE OPORTUNIDADES'!$C$10:$D$109,2,FALSE),"")</f>
        <v/>
      </c>
      <c r="BA137" s="12" t="n">
        <v>21.6500000000002</v>
      </c>
      <c r="BB137" s="12">
        <f>IFERROR(VLOOKUP(BA137,'CRUCE OPORTUNIDADES'!$C$10:$D$109,2,FALSE),"")</f>
        <v/>
      </c>
      <c r="BC137" s="12" t="n">
        <v>22.6500000000002</v>
      </c>
      <c r="BD137" s="12">
        <f>IFERROR(VLOOKUP(BC137,'CRUCE OPORTUNIDADES'!$C$10:$D$109,2,FALSE),"")</f>
        <v/>
      </c>
      <c r="BE137" s="12" t="n">
        <v>23.6500000000002</v>
      </c>
      <c r="BF137" s="12">
        <f>IFERROR(VLOOKUP(BE137,'CRUCE OPORTUNIDADES'!$C$10:$D$109,2,FALSE),"")</f>
        <v/>
      </c>
      <c r="BG137" s="12" t="n">
        <v>24.6500000000002</v>
      </c>
      <c r="BH137" s="12">
        <f>IFERROR(VLOOKUP(BG137,'CRUCE OPORTUNIDADES'!$C$10:$D$109,2,FALSE),"")</f>
        <v/>
      </c>
      <c r="BI137" s="12" t="n">
        <v>25.6500000000002</v>
      </c>
      <c r="BJ137" s="12">
        <f>IFERROR(VLOOKUP(BI137,'CRUCE OPORTUNIDADES'!$C$10:$D$109,2,FALSE),"")</f>
        <v/>
      </c>
    </row>
    <row r="138">
      <c r="N138" s="12">
        <f>IF(N139&lt;&gt;""," -O","")</f>
        <v/>
      </c>
      <c r="P138" s="12">
        <f>IF(P139&lt;&gt;""," -O","")</f>
        <v/>
      </c>
      <c r="R138" s="12">
        <f>IF(R139&lt;&gt;""," -O","")</f>
        <v/>
      </c>
      <c r="T138" s="12">
        <f>IF(T139&lt;&gt;""," -O","")</f>
        <v/>
      </c>
      <c r="V138" s="12">
        <f>IF(V139&lt;&gt;""," -O","")</f>
        <v/>
      </c>
      <c r="X138" s="12">
        <f>IF(X139&lt;&gt;""," -O","")</f>
        <v/>
      </c>
      <c r="Z138" s="12">
        <f>IF(Z139&lt;&gt;""," -O","")</f>
        <v/>
      </c>
      <c r="AB138" s="12">
        <f>IF(AB139&lt;&gt;""," -O","")</f>
        <v/>
      </c>
      <c r="AD138" s="12">
        <f>IF(AD139&lt;&gt;""," -O","")</f>
        <v/>
      </c>
      <c r="AF138" s="12">
        <f>IF(AF139&lt;&gt;""," -O","")</f>
        <v/>
      </c>
      <c r="AH138" s="12">
        <f>IF(AH139&lt;&gt;""," -O","")</f>
        <v/>
      </c>
      <c r="AJ138" s="12">
        <f>IF(AJ139&lt;&gt;""," -O","")</f>
        <v/>
      </c>
      <c r="AL138" s="12">
        <f>IF(AL139&lt;&gt;""," -O","")</f>
        <v/>
      </c>
      <c r="AN138" s="12">
        <f>IF(AN139&lt;&gt;""," -O","")</f>
        <v/>
      </c>
      <c r="AP138" s="12">
        <f>IF(AP139&lt;&gt;""," -O","")</f>
        <v/>
      </c>
      <c r="AR138" s="12">
        <f>IF(AR139&lt;&gt;""," -O","")</f>
        <v/>
      </c>
      <c r="AT138" s="12">
        <f>IF(AT139&lt;&gt;""," -O","")</f>
        <v/>
      </c>
      <c r="AV138" s="12">
        <f>IF(AV139&lt;&gt;""," -O","")</f>
        <v/>
      </c>
      <c r="AX138" s="12">
        <f>IF(AX139&lt;&gt;""," -O","")</f>
        <v/>
      </c>
      <c r="AZ138" s="12">
        <f>IF(AZ139&lt;&gt;""," -O","")</f>
        <v/>
      </c>
      <c r="BB138" s="12">
        <f>IF(BB139&lt;&gt;""," -O","")</f>
        <v/>
      </c>
      <c r="BD138" s="12">
        <f>IF(BD139&lt;&gt;""," -O","")</f>
        <v/>
      </c>
      <c r="BF138" s="12">
        <f>IF(BF139&lt;&gt;""," -O","")</f>
        <v/>
      </c>
      <c r="BH138" s="12">
        <f>IF(BH139&lt;&gt;""," -O","")</f>
        <v/>
      </c>
      <c r="BJ138" s="12">
        <f>IF(BJ139&lt;&gt;""," -O","")</f>
        <v/>
      </c>
    </row>
    <row r="139">
      <c r="M139" s="12" t="n">
        <v>1.66</v>
      </c>
      <c r="N139" s="12">
        <f>IFERROR(VLOOKUP(M139,'CRUCE OPORTUNIDADES'!$C$10:$D$109,2,FALSE),"")</f>
        <v/>
      </c>
      <c r="O139" s="12" t="n">
        <v>2.66000000000001</v>
      </c>
      <c r="P139" s="12">
        <f>IFERROR(VLOOKUP(O139,'CRUCE OPORTUNIDADES'!$C$10:$D$109,2,FALSE),"")</f>
        <v/>
      </c>
      <c r="Q139" s="12" t="n">
        <v>3.66000000000002</v>
      </c>
      <c r="R139" s="12">
        <f>IFERROR(VLOOKUP(Q139,'CRUCE OPORTUNIDADES'!$C$10:$D$109,2,FALSE),"")</f>
        <v/>
      </c>
      <c r="S139" s="12" t="n">
        <v>4.66000000000003</v>
      </c>
      <c r="T139" s="12">
        <f>IFERROR(VLOOKUP(S139,'CRUCE OPORTUNIDADES'!$C$10:$D$109,2,FALSE),"")</f>
        <v/>
      </c>
      <c r="U139" s="12" t="n">
        <v>5.66000000000004</v>
      </c>
      <c r="V139" s="12">
        <f>IFERROR(VLOOKUP(U139,'CRUCE OPORTUNIDADES'!$C$10:$D$109,2,FALSE),"")</f>
        <v/>
      </c>
      <c r="W139" s="12" t="n">
        <v>6.66000000000005</v>
      </c>
      <c r="X139" s="12">
        <f>IFERROR(VLOOKUP(W139,'CRUCE OPORTUNIDADES'!$C$10:$D$109,2,FALSE),"")</f>
        <v/>
      </c>
      <c r="Y139" s="12" t="n">
        <v>7.66000000000006</v>
      </c>
      <c r="Z139" s="12">
        <f>IFERROR(VLOOKUP(Y139,'CRUCE OPORTUNIDADES'!$C$10:$D$109,2,FALSE),"")</f>
        <v/>
      </c>
      <c r="AA139" s="12" t="n">
        <v>8.660000000000069</v>
      </c>
      <c r="AB139" s="12">
        <f>IFERROR(VLOOKUP(AA139,'CRUCE OPORTUNIDADES'!$C$10:$D$109,2,FALSE),"")</f>
        <v/>
      </c>
      <c r="AC139" s="12" t="n">
        <v>9.66000000000008</v>
      </c>
      <c r="AD139" s="12">
        <f>IFERROR(VLOOKUP(AC139,'CRUCE OPORTUNIDADES'!$C$10:$D$109,2,FALSE),"")</f>
        <v/>
      </c>
      <c r="AE139" s="12" t="n">
        <v>10.6600000000001</v>
      </c>
      <c r="AF139" s="12">
        <f>IFERROR(VLOOKUP(AE139,'CRUCE OPORTUNIDADES'!$C$10:$D$109,2,FALSE),"")</f>
        <v/>
      </c>
      <c r="AG139" s="12" t="n">
        <v>11.6600000000001</v>
      </c>
      <c r="AH139" s="12">
        <f>IFERROR(VLOOKUP(AG139,'CRUCE OPORTUNIDADES'!$C$10:$D$109,2,FALSE),"")</f>
        <v/>
      </c>
      <c r="AI139" s="12" t="n">
        <v>12.6600000000001</v>
      </c>
      <c r="AJ139" s="12">
        <f>IFERROR(VLOOKUP(AI139,'CRUCE OPORTUNIDADES'!$C$10:$D$109,2,FALSE),"")</f>
        <v/>
      </c>
      <c r="AK139" s="12" t="n">
        <v>13.6600000000001</v>
      </c>
      <c r="AL139" s="12">
        <f>IFERROR(VLOOKUP(AK139,'CRUCE OPORTUNIDADES'!$C$10:$D$109,2,FALSE),"")</f>
        <v/>
      </c>
      <c r="AM139" s="12" t="n">
        <v>14.6600000000001</v>
      </c>
      <c r="AN139" s="12">
        <f>IFERROR(VLOOKUP(AM139,'CRUCE OPORTUNIDADES'!$C$10:$D$109,2,FALSE),"")</f>
        <v/>
      </c>
      <c r="AO139" s="12" t="n">
        <v>15.6600000000001</v>
      </c>
      <c r="AP139" s="12">
        <f>IFERROR(VLOOKUP(AO139,'CRUCE OPORTUNIDADES'!$C$10:$D$109,2,FALSE),"")</f>
        <v/>
      </c>
      <c r="AQ139" s="12" t="n">
        <v>16.6600000000001</v>
      </c>
      <c r="AR139" s="12">
        <f>IFERROR(VLOOKUP(AQ139,'CRUCE OPORTUNIDADES'!$C$10:$D$109,2,FALSE),"")</f>
        <v/>
      </c>
      <c r="AS139" s="12" t="n">
        <v>17.6600000000002</v>
      </c>
      <c r="AT139" s="12">
        <f>IFERROR(VLOOKUP(AS139,'CRUCE OPORTUNIDADES'!$C$10:$D$109,2,FALSE),"")</f>
        <v/>
      </c>
      <c r="AU139" s="12" t="n">
        <v>18.6600000000002</v>
      </c>
      <c r="AV139" s="12">
        <f>IFERROR(VLOOKUP(AU139,'CRUCE OPORTUNIDADES'!$C$10:$D$109,2,FALSE),"")</f>
        <v/>
      </c>
      <c r="AW139" s="12" t="n">
        <v>19.6600000000002</v>
      </c>
      <c r="AX139" s="12">
        <f>IFERROR(VLOOKUP(AW139,'CRUCE OPORTUNIDADES'!$C$10:$D$109,2,FALSE),"")</f>
        <v/>
      </c>
      <c r="AY139" s="12" t="n">
        <v>20.6600000000002</v>
      </c>
      <c r="AZ139" s="12">
        <f>IFERROR(VLOOKUP(AY139,'CRUCE OPORTUNIDADES'!$C$10:$D$109,2,FALSE),"")</f>
        <v/>
      </c>
      <c r="BA139" s="12" t="n">
        <v>21.6600000000002</v>
      </c>
      <c r="BB139" s="12">
        <f>IFERROR(VLOOKUP(BA139,'CRUCE OPORTUNIDADES'!$C$10:$D$109,2,FALSE),"")</f>
        <v/>
      </c>
      <c r="BC139" s="12" t="n">
        <v>22.6600000000002</v>
      </c>
      <c r="BD139" s="12">
        <f>IFERROR(VLOOKUP(BC139,'CRUCE OPORTUNIDADES'!$C$10:$D$109,2,FALSE),"")</f>
        <v/>
      </c>
      <c r="BE139" s="12" t="n">
        <v>23.6600000000002</v>
      </c>
      <c r="BF139" s="12">
        <f>IFERROR(VLOOKUP(BE139,'CRUCE OPORTUNIDADES'!$C$10:$D$109,2,FALSE),"")</f>
        <v/>
      </c>
      <c r="BG139" s="12" t="n">
        <v>24.6600000000002</v>
      </c>
      <c r="BH139" s="12">
        <f>IFERROR(VLOOKUP(BG139,'CRUCE OPORTUNIDADES'!$C$10:$D$109,2,FALSE),"")</f>
        <v/>
      </c>
      <c r="BI139" s="12" t="n">
        <v>25.6600000000002</v>
      </c>
      <c r="BJ139" s="12">
        <f>IFERROR(VLOOKUP(BI139,'CRUCE OPORTUNIDADES'!$C$10:$D$109,2,FALSE),"")</f>
        <v/>
      </c>
    </row>
    <row r="140">
      <c r="N140" s="12">
        <f>IF(N141&lt;&gt;""," -O","")</f>
        <v/>
      </c>
      <c r="P140" s="12">
        <f>IF(P141&lt;&gt;""," -O","")</f>
        <v/>
      </c>
      <c r="R140" s="12">
        <f>IF(R141&lt;&gt;""," -O","")</f>
        <v/>
      </c>
      <c r="T140" s="12">
        <f>IF(T141&lt;&gt;""," -O","")</f>
        <v/>
      </c>
      <c r="V140" s="12">
        <f>IF(V141&lt;&gt;""," -O","")</f>
        <v/>
      </c>
      <c r="X140" s="12">
        <f>IF(X141&lt;&gt;""," -O","")</f>
        <v/>
      </c>
      <c r="Z140" s="12">
        <f>IF(Z141&lt;&gt;""," -O","")</f>
        <v/>
      </c>
      <c r="AB140" s="12">
        <f>IF(AB141&lt;&gt;""," -O","")</f>
        <v/>
      </c>
      <c r="AD140" s="12">
        <f>IF(AD141&lt;&gt;""," -O","")</f>
        <v/>
      </c>
      <c r="AF140" s="12">
        <f>IF(AF141&lt;&gt;""," -O","")</f>
        <v/>
      </c>
      <c r="AH140" s="12">
        <f>IF(AH141&lt;&gt;""," -O","")</f>
        <v/>
      </c>
      <c r="AJ140" s="12">
        <f>IF(AJ141&lt;&gt;""," -O","")</f>
        <v/>
      </c>
      <c r="AL140" s="12">
        <f>IF(AL141&lt;&gt;""," -O","")</f>
        <v/>
      </c>
      <c r="AN140" s="12">
        <f>IF(AN141&lt;&gt;""," -O","")</f>
        <v/>
      </c>
      <c r="AP140" s="12">
        <f>IF(AP141&lt;&gt;""," -O","")</f>
        <v/>
      </c>
      <c r="AR140" s="12">
        <f>IF(AR141&lt;&gt;""," -O","")</f>
        <v/>
      </c>
      <c r="AT140" s="12">
        <f>IF(AT141&lt;&gt;""," -O","")</f>
        <v/>
      </c>
      <c r="AV140" s="12">
        <f>IF(AV141&lt;&gt;""," -O","")</f>
        <v/>
      </c>
      <c r="AX140" s="12">
        <f>IF(AX141&lt;&gt;""," -O","")</f>
        <v/>
      </c>
      <c r="AZ140" s="12">
        <f>IF(AZ141&lt;&gt;""," -O","")</f>
        <v/>
      </c>
      <c r="BB140" s="12">
        <f>IF(BB141&lt;&gt;""," -O","")</f>
        <v/>
      </c>
      <c r="BD140" s="12">
        <f>IF(BD141&lt;&gt;""," -O","")</f>
        <v/>
      </c>
      <c r="BF140" s="12">
        <f>IF(BF141&lt;&gt;""," -O","")</f>
        <v/>
      </c>
      <c r="BH140" s="12">
        <f>IF(BH141&lt;&gt;""," -O","")</f>
        <v/>
      </c>
      <c r="BJ140" s="12">
        <f>IF(BJ141&lt;&gt;""," -O","")</f>
        <v/>
      </c>
    </row>
    <row r="141">
      <c r="M141" s="12" t="n">
        <v>1.67</v>
      </c>
      <c r="N141" s="12">
        <f>IFERROR(VLOOKUP(M141,'CRUCE OPORTUNIDADES'!$C$10:$D$109,2,FALSE),"")</f>
        <v/>
      </c>
      <c r="O141" s="12" t="n">
        <v>2.67000000000002</v>
      </c>
      <c r="P141" s="12">
        <f>IFERROR(VLOOKUP(O141,'CRUCE OPORTUNIDADES'!$C$10:$D$109,2,FALSE),"")</f>
        <v/>
      </c>
      <c r="Q141" s="12" t="n">
        <v>3.67000000000004</v>
      </c>
      <c r="R141" s="12">
        <f>IFERROR(VLOOKUP(Q141,'CRUCE OPORTUNIDADES'!$C$10:$D$109,2,FALSE),"")</f>
        <v/>
      </c>
      <c r="S141" s="12" t="n">
        <v>4.67000000000006</v>
      </c>
      <c r="T141" s="12">
        <f>IFERROR(VLOOKUP(S141,'CRUCE OPORTUNIDADES'!$C$10:$D$109,2,FALSE),"")</f>
        <v/>
      </c>
      <c r="U141" s="12" t="n">
        <v>5.67000000000008</v>
      </c>
      <c r="V141" s="12">
        <f>IFERROR(VLOOKUP(U141,'CRUCE OPORTUNIDADES'!$C$10:$D$109,2,FALSE),"")</f>
        <v/>
      </c>
      <c r="W141" s="12" t="n">
        <v>6.6700000000001</v>
      </c>
      <c r="X141" s="12">
        <f>IFERROR(VLOOKUP(W141,'CRUCE OPORTUNIDADES'!$C$10:$D$109,2,FALSE),"")</f>
        <v/>
      </c>
      <c r="Y141" s="12" t="n">
        <v>7.67000000000012</v>
      </c>
      <c r="Z141" s="12">
        <f>IFERROR(VLOOKUP(Y141,'CRUCE OPORTUNIDADES'!$C$10:$D$109,2,FALSE),"")</f>
        <v/>
      </c>
      <c r="AA141" s="12" t="n">
        <v>8.67000000000014</v>
      </c>
      <c r="AB141" s="12">
        <f>IFERROR(VLOOKUP(AA141,'CRUCE OPORTUNIDADES'!$C$10:$D$109,2,FALSE),"")</f>
        <v/>
      </c>
      <c r="AC141" s="12" t="n">
        <v>9.67000000000016</v>
      </c>
      <c r="AD141" s="12">
        <f>IFERROR(VLOOKUP(AC141,'CRUCE OPORTUNIDADES'!$C$10:$D$109,2,FALSE),"")</f>
        <v/>
      </c>
      <c r="AE141" s="12" t="n">
        <v>10.6700000000002</v>
      </c>
      <c r="AF141" s="12">
        <f>IFERROR(VLOOKUP(AE141,'CRUCE OPORTUNIDADES'!$C$10:$D$109,2,FALSE),"")</f>
        <v/>
      </c>
      <c r="AG141" s="12" t="n">
        <v>11.6700000000002</v>
      </c>
      <c r="AH141" s="12">
        <f>IFERROR(VLOOKUP(AG141,'CRUCE OPORTUNIDADES'!$C$10:$D$109,2,FALSE),"")</f>
        <v/>
      </c>
      <c r="AI141" s="12" t="n">
        <v>12.6700000000002</v>
      </c>
      <c r="AJ141" s="12">
        <f>IFERROR(VLOOKUP(AI141,'CRUCE OPORTUNIDADES'!$C$10:$D$109,2,FALSE),"")</f>
        <v/>
      </c>
      <c r="AK141" s="12" t="n">
        <v>13.6700000000002</v>
      </c>
      <c r="AL141" s="12">
        <f>IFERROR(VLOOKUP(AK141,'CRUCE OPORTUNIDADES'!$C$10:$D$109,2,FALSE),"")</f>
        <v/>
      </c>
      <c r="AM141" s="12" t="n">
        <v>14.6700000000003</v>
      </c>
      <c r="AN141" s="12">
        <f>IFERROR(VLOOKUP(AM141,'CRUCE OPORTUNIDADES'!$C$10:$D$109,2,FALSE),"")</f>
        <v/>
      </c>
      <c r="AO141" s="12" t="n">
        <v>15.6700000000003</v>
      </c>
      <c r="AP141" s="12">
        <f>IFERROR(VLOOKUP(AO141,'CRUCE OPORTUNIDADES'!$C$10:$D$109,2,FALSE),"")</f>
        <v/>
      </c>
      <c r="AQ141" s="12" t="n">
        <v>16.6700000000003</v>
      </c>
      <c r="AR141" s="12">
        <f>IFERROR(VLOOKUP(AQ141,'CRUCE OPORTUNIDADES'!$C$10:$D$109,2,FALSE),"")</f>
        <v/>
      </c>
      <c r="AS141" s="12" t="n">
        <v>17.6700000000003</v>
      </c>
      <c r="AT141" s="12">
        <f>IFERROR(VLOOKUP(AS141,'CRUCE OPORTUNIDADES'!$C$10:$D$109,2,FALSE),"")</f>
        <v/>
      </c>
      <c r="AU141" s="12" t="n">
        <v>18.6700000000003</v>
      </c>
      <c r="AV141" s="12">
        <f>IFERROR(VLOOKUP(AU141,'CRUCE OPORTUNIDADES'!$C$10:$D$109,2,FALSE),"")</f>
        <v/>
      </c>
      <c r="AW141" s="12" t="n">
        <v>19.6700000000004</v>
      </c>
      <c r="AX141" s="12">
        <f>IFERROR(VLOOKUP(AW141,'CRUCE OPORTUNIDADES'!$C$10:$D$109,2,FALSE),"")</f>
        <v/>
      </c>
      <c r="AY141" s="12" t="n">
        <v>20.6700000000004</v>
      </c>
      <c r="AZ141" s="12">
        <f>IFERROR(VLOOKUP(AY141,'CRUCE OPORTUNIDADES'!$C$10:$D$109,2,FALSE),"")</f>
        <v/>
      </c>
      <c r="BA141" s="12" t="n">
        <v>21.6700000000004</v>
      </c>
      <c r="BB141" s="12">
        <f>IFERROR(VLOOKUP(BA141,'CRUCE OPORTUNIDADES'!$C$10:$D$109,2,FALSE),"")</f>
        <v/>
      </c>
      <c r="BC141" s="12" t="n">
        <v>22.6700000000004</v>
      </c>
      <c r="BD141" s="12">
        <f>IFERROR(VLOOKUP(BC141,'CRUCE OPORTUNIDADES'!$C$10:$D$109,2,FALSE),"")</f>
        <v/>
      </c>
      <c r="BE141" s="12" t="n">
        <v>23.6700000000004</v>
      </c>
      <c r="BF141" s="12">
        <f>IFERROR(VLOOKUP(BE141,'CRUCE OPORTUNIDADES'!$C$10:$D$109,2,FALSE),"")</f>
        <v/>
      </c>
      <c r="BG141" s="12" t="n">
        <v>24.6700000000005</v>
      </c>
      <c r="BH141" s="12">
        <f>IFERROR(VLOOKUP(BG141,'CRUCE OPORTUNIDADES'!$C$10:$D$109,2,FALSE),"")</f>
        <v/>
      </c>
      <c r="BI141" s="12" t="n">
        <v>25.6700000000005</v>
      </c>
      <c r="BJ141" s="12">
        <f>IFERROR(VLOOKUP(BI141,'CRUCE OPORTUNIDADES'!$C$10:$D$109,2,FALSE),"")</f>
        <v/>
      </c>
    </row>
    <row r="142">
      <c r="N142" s="12">
        <f>IF(N143&lt;&gt;""," -O","")</f>
        <v/>
      </c>
      <c r="P142" s="12">
        <f>IF(P143&lt;&gt;""," -O","")</f>
        <v/>
      </c>
      <c r="R142" s="12">
        <f>IF(R143&lt;&gt;""," -O","")</f>
        <v/>
      </c>
      <c r="T142" s="12">
        <f>IF(T143&lt;&gt;""," -O","")</f>
        <v/>
      </c>
      <c r="V142" s="12">
        <f>IF(V143&lt;&gt;""," -O","")</f>
        <v/>
      </c>
      <c r="X142" s="12">
        <f>IF(X143&lt;&gt;""," -O","")</f>
        <v/>
      </c>
      <c r="Z142" s="12">
        <f>IF(Z143&lt;&gt;""," -O","")</f>
        <v/>
      </c>
      <c r="AB142" s="12">
        <f>IF(AB143&lt;&gt;""," -O","")</f>
        <v/>
      </c>
      <c r="AD142" s="12">
        <f>IF(AD143&lt;&gt;""," -O","")</f>
        <v/>
      </c>
      <c r="AF142" s="12">
        <f>IF(AF143&lt;&gt;""," -O","")</f>
        <v/>
      </c>
      <c r="AH142" s="12">
        <f>IF(AH143&lt;&gt;""," -O","")</f>
        <v/>
      </c>
      <c r="AJ142" s="12">
        <f>IF(AJ143&lt;&gt;""," -O","")</f>
        <v/>
      </c>
      <c r="AL142" s="12">
        <f>IF(AL143&lt;&gt;""," -O","")</f>
        <v/>
      </c>
      <c r="AN142" s="12">
        <f>IF(AN143&lt;&gt;""," -O","")</f>
        <v/>
      </c>
      <c r="AP142" s="12">
        <f>IF(AP143&lt;&gt;""," -O","")</f>
        <v/>
      </c>
      <c r="AR142" s="12">
        <f>IF(AR143&lt;&gt;""," -O","")</f>
        <v/>
      </c>
      <c r="AT142" s="12">
        <f>IF(AT143&lt;&gt;""," -O","")</f>
        <v/>
      </c>
      <c r="AV142" s="12">
        <f>IF(AV143&lt;&gt;""," -O","")</f>
        <v/>
      </c>
      <c r="AX142" s="12">
        <f>IF(AX143&lt;&gt;""," -O","")</f>
        <v/>
      </c>
      <c r="AZ142" s="12">
        <f>IF(AZ143&lt;&gt;""," -O","")</f>
        <v/>
      </c>
      <c r="BB142" s="12">
        <f>IF(BB143&lt;&gt;""," -O","")</f>
        <v/>
      </c>
      <c r="BD142" s="12">
        <f>IF(BD143&lt;&gt;""," -O","")</f>
        <v/>
      </c>
      <c r="BF142" s="12">
        <f>IF(BF143&lt;&gt;""," -O","")</f>
        <v/>
      </c>
      <c r="BH142" s="12">
        <f>IF(BH143&lt;&gt;""," -O","")</f>
        <v/>
      </c>
      <c r="BJ142" s="12">
        <f>IF(BJ143&lt;&gt;""," -O","")</f>
        <v/>
      </c>
    </row>
    <row r="143">
      <c r="M143" s="12" t="n">
        <v>1.68</v>
      </c>
      <c r="N143" s="12">
        <f>IFERROR(VLOOKUP(M143,'CRUCE OPORTUNIDADES'!$C$10:$D$109,2,FALSE),"")</f>
        <v/>
      </c>
      <c r="O143" s="12" t="n">
        <v>2.68000000000001</v>
      </c>
      <c r="P143" s="12">
        <f>IFERROR(VLOOKUP(O143,'CRUCE OPORTUNIDADES'!$C$10:$D$109,2,FALSE),"")</f>
        <v/>
      </c>
      <c r="Q143" s="12" t="n">
        <v>3.68000000000002</v>
      </c>
      <c r="R143" s="12">
        <f>IFERROR(VLOOKUP(Q143,'CRUCE OPORTUNIDADES'!$C$10:$D$109,2,FALSE),"")</f>
        <v/>
      </c>
      <c r="S143" s="12" t="n">
        <v>4.68000000000003</v>
      </c>
      <c r="T143" s="12">
        <f>IFERROR(VLOOKUP(S143,'CRUCE OPORTUNIDADES'!$C$10:$D$109,2,FALSE),"")</f>
        <v/>
      </c>
      <c r="U143" s="12" t="n">
        <v>5.68000000000004</v>
      </c>
      <c r="V143" s="12">
        <f>IFERROR(VLOOKUP(U143,'CRUCE OPORTUNIDADES'!$C$10:$D$109,2,FALSE),"")</f>
        <v/>
      </c>
      <c r="W143" s="12" t="n">
        <v>6.68000000000005</v>
      </c>
      <c r="X143" s="12">
        <f>IFERROR(VLOOKUP(W143,'CRUCE OPORTUNIDADES'!$C$10:$D$109,2,FALSE),"")</f>
        <v/>
      </c>
      <c r="Y143" s="12" t="n">
        <v>7.68000000000006</v>
      </c>
      <c r="Z143" s="12">
        <f>IFERROR(VLOOKUP(Y143,'CRUCE OPORTUNIDADES'!$C$10:$D$109,2,FALSE),"")</f>
        <v/>
      </c>
      <c r="AA143" s="12" t="n">
        <v>8.680000000000071</v>
      </c>
      <c r="AB143" s="12">
        <f>IFERROR(VLOOKUP(AA143,'CRUCE OPORTUNIDADES'!$C$10:$D$109,2,FALSE),"")</f>
        <v/>
      </c>
      <c r="AC143" s="12" t="n">
        <v>9.68000000000008</v>
      </c>
      <c r="AD143" s="12">
        <f>IFERROR(VLOOKUP(AC143,'CRUCE OPORTUNIDADES'!$C$10:$D$109,2,FALSE),"")</f>
        <v/>
      </c>
      <c r="AE143" s="12" t="n">
        <v>10.6800000000001</v>
      </c>
      <c r="AF143" s="12">
        <f>IFERROR(VLOOKUP(AE143,'CRUCE OPORTUNIDADES'!$C$10:$D$109,2,FALSE),"")</f>
        <v/>
      </c>
      <c r="AG143" s="12" t="n">
        <v>11.6800000000001</v>
      </c>
      <c r="AH143" s="12">
        <f>IFERROR(VLOOKUP(AG143,'CRUCE OPORTUNIDADES'!$C$10:$D$109,2,FALSE),"")</f>
        <v/>
      </c>
      <c r="AI143" s="12" t="n">
        <v>12.6800000000001</v>
      </c>
      <c r="AJ143" s="12">
        <f>IFERROR(VLOOKUP(AI143,'CRUCE OPORTUNIDADES'!$C$10:$D$109,2,FALSE),"")</f>
        <v/>
      </c>
      <c r="AK143" s="12" t="n">
        <v>13.6800000000001</v>
      </c>
      <c r="AL143" s="12">
        <f>IFERROR(VLOOKUP(AK143,'CRUCE OPORTUNIDADES'!$C$10:$D$109,2,FALSE),"")</f>
        <v/>
      </c>
      <c r="AM143" s="12" t="n">
        <v>14.6800000000001</v>
      </c>
      <c r="AN143" s="12">
        <f>IFERROR(VLOOKUP(AM143,'CRUCE OPORTUNIDADES'!$C$10:$D$109,2,FALSE),"")</f>
        <v/>
      </c>
      <c r="AO143" s="12" t="n">
        <v>15.6800000000001</v>
      </c>
      <c r="AP143" s="12">
        <f>IFERROR(VLOOKUP(AO143,'CRUCE OPORTUNIDADES'!$C$10:$D$109,2,FALSE),"")</f>
        <v/>
      </c>
      <c r="AQ143" s="12" t="n">
        <v>16.6800000000001</v>
      </c>
      <c r="AR143" s="12">
        <f>IFERROR(VLOOKUP(AQ143,'CRUCE OPORTUNIDADES'!$C$10:$D$109,2,FALSE),"")</f>
        <v/>
      </c>
      <c r="AS143" s="12" t="n">
        <v>17.6800000000002</v>
      </c>
      <c r="AT143" s="12">
        <f>IFERROR(VLOOKUP(AS143,'CRUCE OPORTUNIDADES'!$C$10:$D$109,2,FALSE),"")</f>
        <v/>
      </c>
      <c r="AU143" s="12" t="n">
        <v>18.6800000000002</v>
      </c>
      <c r="AV143" s="12">
        <f>IFERROR(VLOOKUP(AU143,'CRUCE OPORTUNIDADES'!$C$10:$D$109,2,FALSE),"")</f>
        <v/>
      </c>
      <c r="AW143" s="12" t="n">
        <v>19.6800000000002</v>
      </c>
      <c r="AX143" s="12">
        <f>IFERROR(VLOOKUP(AW143,'CRUCE OPORTUNIDADES'!$C$10:$D$109,2,FALSE),"")</f>
        <v/>
      </c>
      <c r="AY143" s="12" t="n">
        <v>20.6800000000002</v>
      </c>
      <c r="AZ143" s="12">
        <f>IFERROR(VLOOKUP(AY143,'CRUCE OPORTUNIDADES'!$C$10:$D$109,2,FALSE),"")</f>
        <v/>
      </c>
      <c r="BA143" s="12" t="n">
        <v>21.6800000000002</v>
      </c>
      <c r="BB143" s="12">
        <f>IFERROR(VLOOKUP(BA143,'CRUCE OPORTUNIDADES'!$C$10:$D$109,2,FALSE),"")</f>
        <v/>
      </c>
      <c r="BC143" s="12" t="n">
        <v>22.6800000000002</v>
      </c>
      <c r="BD143" s="12">
        <f>IFERROR(VLOOKUP(BC143,'CRUCE OPORTUNIDADES'!$C$10:$D$109,2,FALSE),"")</f>
        <v/>
      </c>
      <c r="BE143" s="12" t="n">
        <v>23.6800000000002</v>
      </c>
      <c r="BF143" s="12">
        <f>IFERROR(VLOOKUP(BE143,'CRUCE OPORTUNIDADES'!$C$10:$D$109,2,FALSE),"")</f>
        <v/>
      </c>
      <c r="BG143" s="12" t="n">
        <v>24.6800000000002</v>
      </c>
      <c r="BH143" s="12">
        <f>IFERROR(VLOOKUP(BG143,'CRUCE OPORTUNIDADES'!$C$10:$D$109,2,FALSE),"")</f>
        <v/>
      </c>
      <c r="BI143" s="12" t="n">
        <v>25.6800000000002</v>
      </c>
      <c r="BJ143" s="12">
        <f>IFERROR(VLOOKUP(BI143,'CRUCE OPORTUNIDADES'!$C$10:$D$109,2,FALSE),"")</f>
        <v/>
      </c>
    </row>
    <row r="144">
      <c r="N144" s="12">
        <f>IF(N145&lt;&gt;""," -O","")</f>
        <v/>
      </c>
      <c r="P144" s="12">
        <f>IF(P145&lt;&gt;""," -O","")</f>
        <v/>
      </c>
      <c r="R144" s="12">
        <f>IF(R145&lt;&gt;""," -O","")</f>
        <v/>
      </c>
      <c r="T144" s="12">
        <f>IF(T145&lt;&gt;""," -O","")</f>
        <v/>
      </c>
      <c r="V144" s="12">
        <f>IF(V145&lt;&gt;""," -O","")</f>
        <v/>
      </c>
      <c r="X144" s="12">
        <f>IF(X145&lt;&gt;""," -O","")</f>
        <v/>
      </c>
      <c r="Z144" s="12">
        <f>IF(Z145&lt;&gt;""," -O","")</f>
        <v/>
      </c>
      <c r="AB144" s="12">
        <f>IF(AB145&lt;&gt;""," -O","")</f>
        <v/>
      </c>
      <c r="AD144" s="12">
        <f>IF(AD145&lt;&gt;""," -O","")</f>
        <v/>
      </c>
      <c r="AF144" s="12">
        <f>IF(AF145&lt;&gt;""," -O","")</f>
        <v/>
      </c>
      <c r="AH144" s="12">
        <f>IF(AH145&lt;&gt;""," -O","")</f>
        <v/>
      </c>
      <c r="AJ144" s="12">
        <f>IF(AJ145&lt;&gt;""," -O","")</f>
        <v/>
      </c>
      <c r="AL144" s="12">
        <f>IF(AL145&lt;&gt;""," -O","")</f>
        <v/>
      </c>
      <c r="AN144" s="12">
        <f>IF(AN145&lt;&gt;""," -O","")</f>
        <v/>
      </c>
      <c r="AP144" s="12">
        <f>IF(AP145&lt;&gt;""," -O","")</f>
        <v/>
      </c>
      <c r="AR144" s="12">
        <f>IF(AR145&lt;&gt;""," -O","")</f>
        <v/>
      </c>
      <c r="AT144" s="12">
        <f>IF(AT145&lt;&gt;""," -O","")</f>
        <v/>
      </c>
      <c r="AV144" s="12">
        <f>IF(AV145&lt;&gt;""," -O","")</f>
        <v/>
      </c>
      <c r="AX144" s="12">
        <f>IF(AX145&lt;&gt;""," -O","")</f>
        <v/>
      </c>
      <c r="AZ144" s="12">
        <f>IF(AZ145&lt;&gt;""," -O","")</f>
        <v/>
      </c>
      <c r="BB144" s="12">
        <f>IF(BB145&lt;&gt;""," -O","")</f>
        <v/>
      </c>
      <c r="BD144" s="12">
        <f>IF(BD145&lt;&gt;""," -O","")</f>
        <v/>
      </c>
      <c r="BF144" s="12">
        <f>IF(BF145&lt;&gt;""," -O","")</f>
        <v/>
      </c>
      <c r="BH144" s="12">
        <f>IF(BH145&lt;&gt;""," -O","")</f>
        <v/>
      </c>
      <c r="BJ144" s="12">
        <f>IF(BJ145&lt;&gt;""," -O","")</f>
        <v/>
      </c>
    </row>
    <row r="145">
      <c r="M145" s="12" t="n">
        <v>1.69</v>
      </c>
      <c r="N145" s="12">
        <f>IFERROR(VLOOKUP(M145,'CRUCE OPORTUNIDADES'!$C$10:$D$109,2,FALSE),"")</f>
        <v/>
      </c>
      <c r="O145" s="12" t="n">
        <v>2.69000000000001</v>
      </c>
      <c r="P145" s="12">
        <f>IFERROR(VLOOKUP(O145,'CRUCE OPORTUNIDADES'!$C$10:$D$109,2,FALSE),"")</f>
        <v/>
      </c>
      <c r="Q145" s="12" t="n">
        <v>3.69000000000002</v>
      </c>
      <c r="R145" s="12">
        <f>IFERROR(VLOOKUP(Q145,'CRUCE OPORTUNIDADES'!$C$10:$D$109,2,FALSE),"")</f>
        <v/>
      </c>
      <c r="S145" s="12" t="n">
        <v>4.69000000000003</v>
      </c>
      <c r="T145" s="12">
        <f>IFERROR(VLOOKUP(S145,'CRUCE OPORTUNIDADES'!$C$10:$D$109,2,FALSE),"")</f>
        <v/>
      </c>
      <c r="U145" s="12" t="n">
        <v>5.69000000000004</v>
      </c>
      <c r="V145" s="12">
        <f>IFERROR(VLOOKUP(U145,'CRUCE OPORTUNIDADES'!$C$10:$D$109,2,FALSE),"")</f>
        <v/>
      </c>
      <c r="W145" s="12" t="n">
        <v>6.69000000000005</v>
      </c>
      <c r="X145" s="12">
        <f>IFERROR(VLOOKUP(W145,'CRUCE OPORTUNIDADES'!$C$10:$D$109,2,FALSE),"")</f>
        <v/>
      </c>
      <c r="Y145" s="12" t="n">
        <v>7.69000000000006</v>
      </c>
      <c r="Z145" s="12">
        <f>IFERROR(VLOOKUP(Y145,'CRUCE OPORTUNIDADES'!$C$10:$D$109,2,FALSE),"")</f>
        <v/>
      </c>
      <c r="AA145" s="12" t="n">
        <v>8.690000000000071</v>
      </c>
      <c r="AB145" s="12">
        <f>IFERROR(VLOOKUP(AA145,'CRUCE OPORTUNIDADES'!$C$10:$D$109,2,FALSE),"")</f>
        <v/>
      </c>
      <c r="AC145" s="12" t="n">
        <v>9.690000000000079</v>
      </c>
      <c r="AD145" s="12">
        <f>IFERROR(VLOOKUP(AC145,'CRUCE OPORTUNIDADES'!$C$10:$D$109,2,FALSE),"")</f>
        <v/>
      </c>
      <c r="AE145" s="12" t="n">
        <v>10.6900000000001</v>
      </c>
      <c r="AF145" s="12">
        <f>IFERROR(VLOOKUP(AE145,'CRUCE OPORTUNIDADES'!$C$10:$D$109,2,FALSE),"")</f>
        <v/>
      </c>
      <c r="AG145" s="12" t="n">
        <v>11.6900000000001</v>
      </c>
      <c r="AH145" s="12">
        <f>IFERROR(VLOOKUP(AG145,'CRUCE OPORTUNIDADES'!$C$10:$D$109,2,FALSE),"")</f>
        <v/>
      </c>
      <c r="AI145" s="12" t="n">
        <v>12.6900000000001</v>
      </c>
      <c r="AJ145" s="12">
        <f>IFERROR(VLOOKUP(AI145,'CRUCE OPORTUNIDADES'!$C$10:$D$109,2,FALSE),"")</f>
        <v/>
      </c>
      <c r="AK145" s="12" t="n">
        <v>13.6900000000001</v>
      </c>
      <c r="AL145" s="12">
        <f>IFERROR(VLOOKUP(AK145,'CRUCE OPORTUNIDADES'!$C$10:$D$109,2,FALSE),"")</f>
        <v/>
      </c>
      <c r="AM145" s="12" t="n">
        <v>14.6900000000001</v>
      </c>
      <c r="AN145" s="12">
        <f>IFERROR(VLOOKUP(AM145,'CRUCE OPORTUNIDADES'!$C$10:$D$109,2,FALSE),"")</f>
        <v/>
      </c>
      <c r="AO145" s="12" t="n">
        <v>15.6900000000001</v>
      </c>
      <c r="AP145" s="12">
        <f>IFERROR(VLOOKUP(AO145,'CRUCE OPORTUNIDADES'!$C$10:$D$109,2,FALSE),"")</f>
        <v/>
      </c>
      <c r="AQ145" s="12" t="n">
        <v>16.6900000000002</v>
      </c>
      <c r="AR145" s="12">
        <f>IFERROR(VLOOKUP(AQ145,'CRUCE OPORTUNIDADES'!$C$10:$D$109,2,FALSE),"")</f>
        <v/>
      </c>
      <c r="AS145" s="12" t="n">
        <v>17.6900000000002</v>
      </c>
      <c r="AT145" s="12">
        <f>IFERROR(VLOOKUP(AS145,'CRUCE OPORTUNIDADES'!$C$10:$D$109,2,FALSE),"")</f>
        <v/>
      </c>
      <c r="AU145" s="12" t="n">
        <v>18.6900000000002</v>
      </c>
      <c r="AV145" s="12">
        <f>IFERROR(VLOOKUP(AU145,'CRUCE OPORTUNIDADES'!$C$10:$D$109,2,FALSE),"")</f>
        <v/>
      </c>
      <c r="AW145" s="12" t="n">
        <v>19.6900000000002</v>
      </c>
      <c r="AX145" s="12">
        <f>IFERROR(VLOOKUP(AW145,'CRUCE OPORTUNIDADES'!$C$10:$D$109,2,FALSE),"")</f>
        <v/>
      </c>
      <c r="AY145" s="12" t="n">
        <v>20.6900000000002</v>
      </c>
      <c r="AZ145" s="12">
        <f>IFERROR(VLOOKUP(AY145,'CRUCE OPORTUNIDADES'!$C$10:$D$109,2,FALSE),"")</f>
        <v/>
      </c>
      <c r="BA145" s="12" t="n">
        <v>21.6900000000002</v>
      </c>
      <c r="BB145" s="12">
        <f>IFERROR(VLOOKUP(BA145,'CRUCE OPORTUNIDADES'!$C$10:$D$109,2,FALSE),"")</f>
        <v/>
      </c>
      <c r="BC145" s="12" t="n">
        <v>22.6900000000002</v>
      </c>
      <c r="BD145" s="12">
        <f>IFERROR(VLOOKUP(BC145,'CRUCE OPORTUNIDADES'!$C$10:$D$109,2,FALSE),"")</f>
        <v/>
      </c>
      <c r="BE145" s="12" t="n">
        <v>23.6900000000002</v>
      </c>
      <c r="BF145" s="12">
        <f>IFERROR(VLOOKUP(BE145,'CRUCE OPORTUNIDADES'!$C$10:$D$109,2,FALSE),"")</f>
        <v/>
      </c>
      <c r="BG145" s="12" t="n">
        <v>24.6900000000002</v>
      </c>
      <c r="BH145" s="12">
        <f>IFERROR(VLOOKUP(BG145,'CRUCE OPORTUNIDADES'!$C$10:$D$109,2,FALSE),"")</f>
        <v/>
      </c>
      <c r="BI145" s="12" t="n">
        <v>25.6900000000002</v>
      </c>
      <c r="BJ145" s="12">
        <f>IFERROR(VLOOKUP(BI145,'CRUCE OPORTUNIDADES'!$C$10:$D$109,2,FALSE),"")</f>
        <v/>
      </c>
    </row>
    <row r="146">
      <c r="N146" s="12">
        <f>IF(N147&lt;&gt;""," -O","")</f>
        <v/>
      </c>
      <c r="P146" s="12">
        <f>IF(P147&lt;&gt;""," -O","")</f>
        <v/>
      </c>
      <c r="R146" s="12">
        <f>IF(R147&lt;&gt;""," -O","")</f>
        <v/>
      </c>
      <c r="T146" s="12">
        <f>IF(T147&lt;&gt;""," -O","")</f>
        <v/>
      </c>
      <c r="V146" s="12">
        <f>IF(V147&lt;&gt;""," -O","")</f>
        <v/>
      </c>
      <c r="X146" s="12">
        <f>IF(X147&lt;&gt;""," -O","")</f>
        <v/>
      </c>
      <c r="Z146" s="12">
        <f>IF(Z147&lt;&gt;""," -O","")</f>
        <v/>
      </c>
      <c r="AB146" s="12">
        <f>IF(AB147&lt;&gt;""," -O","")</f>
        <v/>
      </c>
      <c r="AD146" s="12">
        <f>IF(AD147&lt;&gt;""," -O","")</f>
        <v/>
      </c>
      <c r="AF146" s="12">
        <f>IF(AF147&lt;&gt;""," -O","")</f>
        <v/>
      </c>
      <c r="AH146" s="12">
        <f>IF(AH147&lt;&gt;""," -O","")</f>
        <v/>
      </c>
      <c r="AJ146" s="12">
        <f>IF(AJ147&lt;&gt;""," -O","")</f>
        <v/>
      </c>
      <c r="AL146" s="12">
        <f>IF(AL147&lt;&gt;""," -O","")</f>
        <v/>
      </c>
      <c r="AN146" s="12">
        <f>IF(AN147&lt;&gt;""," -O","")</f>
        <v/>
      </c>
      <c r="AP146" s="12">
        <f>IF(AP147&lt;&gt;""," -O","")</f>
        <v/>
      </c>
      <c r="AR146" s="12">
        <f>IF(AR147&lt;&gt;""," -O","")</f>
        <v/>
      </c>
      <c r="AT146" s="12">
        <f>IF(AT147&lt;&gt;""," -O","")</f>
        <v/>
      </c>
      <c r="AV146" s="12">
        <f>IF(AV147&lt;&gt;""," -O","")</f>
        <v/>
      </c>
      <c r="AX146" s="12">
        <f>IF(AX147&lt;&gt;""," -O","")</f>
        <v/>
      </c>
      <c r="AZ146" s="12">
        <f>IF(AZ147&lt;&gt;""," -O","")</f>
        <v/>
      </c>
      <c r="BB146" s="12">
        <f>IF(BB147&lt;&gt;""," -O","")</f>
        <v/>
      </c>
      <c r="BD146" s="12">
        <f>IF(BD147&lt;&gt;""," -O","")</f>
        <v/>
      </c>
      <c r="BF146" s="12">
        <f>IF(BF147&lt;&gt;""," -O","")</f>
        <v/>
      </c>
      <c r="BH146" s="12">
        <f>IF(BH147&lt;&gt;""," -O","")</f>
        <v/>
      </c>
      <c r="BJ146" s="12">
        <f>IF(BJ147&lt;&gt;""," -O","")</f>
        <v/>
      </c>
    </row>
    <row r="147">
      <c r="M147" s="12" t="n">
        <v>1.7</v>
      </c>
      <c r="N147" s="12">
        <f>IFERROR(VLOOKUP(M147,'CRUCE OPORTUNIDADES'!$C$10:$D$109,2,FALSE),"")</f>
        <v/>
      </c>
      <c r="O147" s="12" t="n">
        <v>2.70000000000001</v>
      </c>
      <c r="P147" s="12">
        <f>IFERROR(VLOOKUP(O147,'CRUCE OPORTUNIDADES'!$C$10:$D$109,2,FALSE),"")</f>
        <v/>
      </c>
      <c r="Q147" s="12" t="n">
        <v>3.70000000000002</v>
      </c>
      <c r="R147" s="12">
        <f>IFERROR(VLOOKUP(Q147,'CRUCE OPORTUNIDADES'!$C$10:$D$109,2,FALSE),"")</f>
        <v/>
      </c>
      <c r="S147" s="12" t="n">
        <v>4.70000000000003</v>
      </c>
      <c r="T147" s="12">
        <f>IFERROR(VLOOKUP(S147,'CRUCE OPORTUNIDADES'!$C$10:$D$109,2,FALSE),"")</f>
        <v/>
      </c>
      <c r="U147" s="12" t="n">
        <v>5.70000000000004</v>
      </c>
      <c r="V147" s="12">
        <f>IFERROR(VLOOKUP(U147,'CRUCE OPORTUNIDADES'!$C$10:$D$109,2,FALSE),"")</f>
        <v/>
      </c>
      <c r="W147" s="12" t="n">
        <v>6.70000000000005</v>
      </c>
      <c r="X147" s="12">
        <f>IFERROR(VLOOKUP(W147,'CRUCE OPORTUNIDADES'!$C$10:$D$109,2,FALSE),"")</f>
        <v/>
      </c>
      <c r="Y147" s="12" t="n">
        <v>7.70000000000006</v>
      </c>
      <c r="Z147" s="12">
        <f>IFERROR(VLOOKUP(Y147,'CRUCE OPORTUNIDADES'!$C$10:$D$109,2,FALSE),"")</f>
        <v/>
      </c>
      <c r="AA147" s="12" t="n">
        <v>8.70000000000007</v>
      </c>
      <c r="AB147" s="12">
        <f>IFERROR(VLOOKUP(AA147,'CRUCE OPORTUNIDADES'!$C$10:$D$109,2,FALSE),"")</f>
        <v/>
      </c>
      <c r="AC147" s="12" t="n">
        <v>9.700000000000079</v>
      </c>
      <c r="AD147" s="12">
        <f>IFERROR(VLOOKUP(AC147,'CRUCE OPORTUNIDADES'!$C$10:$D$109,2,FALSE),"")</f>
        <v/>
      </c>
      <c r="AE147" s="12" t="n">
        <v>10.7000000000001</v>
      </c>
      <c r="AF147" s="12">
        <f>IFERROR(VLOOKUP(AE147,'CRUCE OPORTUNIDADES'!$C$10:$D$109,2,FALSE),"")</f>
        <v/>
      </c>
      <c r="AG147" s="12" t="n">
        <v>11.7000000000001</v>
      </c>
      <c r="AH147" s="12">
        <f>IFERROR(VLOOKUP(AG147,'CRUCE OPORTUNIDADES'!$C$10:$D$109,2,FALSE),"")</f>
        <v/>
      </c>
      <c r="AI147" s="12" t="n">
        <v>12.7000000000001</v>
      </c>
      <c r="AJ147" s="12">
        <f>IFERROR(VLOOKUP(AI147,'CRUCE OPORTUNIDADES'!$C$10:$D$109,2,FALSE),"")</f>
        <v/>
      </c>
      <c r="AK147" s="12" t="n">
        <v>13.7000000000001</v>
      </c>
      <c r="AL147" s="12">
        <f>IFERROR(VLOOKUP(AK147,'CRUCE OPORTUNIDADES'!$C$10:$D$109,2,FALSE),"")</f>
        <v/>
      </c>
      <c r="AM147" s="12" t="n">
        <v>14.7000000000001</v>
      </c>
      <c r="AN147" s="12">
        <f>IFERROR(VLOOKUP(AM147,'CRUCE OPORTUNIDADES'!$C$10:$D$109,2,FALSE),"")</f>
        <v/>
      </c>
      <c r="AO147" s="12" t="n">
        <v>15.7000000000001</v>
      </c>
      <c r="AP147" s="12">
        <f>IFERROR(VLOOKUP(AO147,'CRUCE OPORTUNIDADES'!$C$10:$D$109,2,FALSE),"")</f>
        <v/>
      </c>
      <c r="AQ147" s="12" t="n">
        <v>16.7000000000001</v>
      </c>
      <c r="AR147" s="12">
        <f>IFERROR(VLOOKUP(AQ147,'CRUCE OPORTUNIDADES'!$C$10:$D$109,2,FALSE),"")</f>
        <v/>
      </c>
      <c r="AS147" s="12" t="n">
        <v>17.7000000000002</v>
      </c>
      <c r="AT147" s="12">
        <f>IFERROR(VLOOKUP(AS147,'CRUCE OPORTUNIDADES'!$C$10:$D$109,2,FALSE),"")</f>
        <v/>
      </c>
      <c r="AU147" s="12" t="n">
        <v>18.7000000000002</v>
      </c>
      <c r="AV147" s="12">
        <f>IFERROR(VLOOKUP(AU147,'CRUCE OPORTUNIDADES'!$C$10:$D$109,2,FALSE),"")</f>
        <v/>
      </c>
      <c r="AW147" s="12" t="n">
        <v>19.7000000000002</v>
      </c>
      <c r="AX147" s="12">
        <f>IFERROR(VLOOKUP(AW147,'CRUCE OPORTUNIDADES'!$C$10:$D$109,2,FALSE),"")</f>
        <v/>
      </c>
      <c r="AY147" s="12" t="n">
        <v>20.7000000000002</v>
      </c>
      <c r="AZ147" s="12">
        <f>IFERROR(VLOOKUP(AY147,'CRUCE OPORTUNIDADES'!$C$10:$D$109,2,FALSE),"")</f>
        <v/>
      </c>
      <c r="BA147" s="12" t="n">
        <v>21.7000000000002</v>
      </c>
      <c r="BB147" s="12">
        <f>IFERROR(VLOOKUP(BA147,'CRUCE OPORTUNIDADES'!$C$10:$D$109,2,FALSE),"")</f>
        <v/>
      </c>
      <c r="BC147" s="12" t="n">
        <v>22.7000000000002</v>
      </c>
      <c r="BD147" s="12">
        <f>IFERROR(VLOOKUP(BC147,'CRUCE OPORTUNIDADES'!$C$10:$D$109,2,FALSE),"")</f>
        <v/>
      </c>
      <c r="BE147" s="12" t="n">
        <v>23.7000000000002</v>
      </c>
      <c r="BF147" s="12">
        <f>IFERROR(VLOOKUP(BE147,'CRUCE OPORTUNIDADES'!$C$10:$D$109,2,FALSE),"")</f>
        <v/>
      </c>
      <c r="BG147" s="12" t="n">
        <v>24.7000000000002</v>
      </c>
      <c r="BH147" s="12">
        <f>IFERROR(VLOOKUP(BG147,'CRUCE OPORTUNIDADES'!$C$10:$D$109,2,FALSE),"")</f>
        <v/>
      </c>
      <c r="BI147" s="12" t="n">
        <v>25.7000000000002</v>
      </c>
      <c r="BJ147" s="12">
        <f>IFERROR(VLOOKUP(BI147,'CRUCE OPORTUNIDADES'!$C$10:$D$109,2,FALSE),"")</f>
        <v/>
      </c>
    </row>
    <row r="148">
      <c r="N148" s="12">
        <f>IF(N149&lt;&gt;""," -O","")</f>
        <v/>
      </c>
      <c r="P148" s="12">
        <f>IF(P149&lt;&gt;""," -O","")</f>
        <v/>
      </c>
      <c r="R148" s="12">
        <f>IF(R149&lt;&gt;""," -O","")</f>
        <v/>
      </c>
      <c r="T148" s="12">
        <f>IF(T149&lt;&gt;""," -O","")</f>
        <v/>
      </c>
      <c r="V148" s="12">
        <f>IF(V149&lt;&gt;""," -O","")</f>
        <v/>
      </c>
      <c r="X148" s="12">
        <f>IF(X149&lt;&gt;""," -O","")</f>
        <v/>
      </c>
      <c r="Z148" s="12">
        <f>IF(Z149&lt;&gt;""," -O","")</f>
        <v/>
      </c>
      <c r="AB148" s="12">
        <f>IF(AB149&lt;&gt;""," -O","")</f>
        <v/>
      </c>
      <c r="AD148" s="12">
        <f>IF(AD149&lt;&gt;""," -O","")</f>
        <v/>
      </c>
      <c r="AF148" s="12">
        <f>IF(AF149&lt;&gt;""," -O","")</f>
        <v/>
      </c>
      <c r="AH148" s="12">
        <f>IF(AH149&lt;&gt;""," -O","")</f>
        <v/>
      </c>
      <c r="AJ148" s="12">
        <f>IF(AJ149&lt;&gt;""," -O","")</f>
        <v/>
      </c>
      <c r="AL148" s="12">
        <f>IF(AL149&lt;&gt;""," -O","")</f>
        <v/>
      </c>
      <c r="AN148" s="12">
        <f>IF(AN149&lt;&gt;""," -O","")</f>
        <v/>
      </c>
      <c r="AP148" s="12">
        <f>IF(AP149&lt;&gt;""," -O","")</f>
        <v/>
      </c>
      <c r="AR148" s="12">
        <f>IF(AR149&lt;&gt;""," -O","")</f>
        <v/>
      </c>
      <c r="AT148" s="12">
        <f>IF(AT149&lt;&gt;""," -O","")</f>
        <v/>
      </c>
      <c r="AV148" s="12">
        <f>IF(AV149&lt;&gt;""," -O","")</f>
        <v/>
      </c>
      <c r="AX148" s="12">
        <f>IF(AX149&lt;&gt;""," -O","")</f>
        <v/>
      </c>
      <c r="AZ148" s="12">
        <f>IF(AZ149&lt;&gt;""," -O","")</f>
        <v/>
      </c>
      <c r="BB148" s="12">
        <f>IF(BB149&lt;&gt;""," -O","")</f>
        <v/>
      </c>
      <c r="BD148" s="12">
        <f>IF(BD149&lt;&gt;""," -O","")</f>
        <v/>
      </c>
      <c r="BF148" s="12">
        <f>IF(BF149&lt;&gt;""," -O","")</f>
        <v/>
      </c>
      <c r="BH148" s="12">
        <f>IF(BH149&lt;&gt;""," -O","")</f>
        <v/>
      </c>
      <c r="BJ148" s="12">
        <f>IF(BJ149&lt;&gt;""," -O","")</f>
        <v/>
      </c>
    </row>
    <row r="149">
      <c r="M149" s="12" t="n">
        <v>1.71</v>
      </c>
      <c r="N149" s="12">
        <f>IFERROR(VLOOKUP(M149,'CRUCE OPORTUNIDADES'!$C$10:$D$109,2,FALSE),"")</f>
        <v/>
      </c>
      <c r="O149" s="12" t="n">
        <v>2.71000000000002</v>
      </c>
      <c r="P149" s="12">
        <f>IFERROR(VLOOKUP(O149,'CRUCE OPORTUNIDADES'!$C$10:$D$109,2,FALSE),"")</f>
        <v/>
      </c>
      <c r="Q149" s="12" t="n">
        <v>3.71000000000004</v>
      </c>
      <c r="R149" s="12">
        <f>IFERROR(VLOOKUP(Q149,'CRUCE OPORTUNIDADES'!$C$10:$D$109,2,FALSE),"")</f>
        <v/>
      </c>
      <c r="S149" s="12" t="n">
        <v>4.71000000000006</v>
      </c>
      <c r="T149" s="12">
        <f>IFERROR(VLOOKUP(S149,'CRUCE OPORTUNIDADES'!$C$10:$D$109,2,FALSE),"")</f>
        <v/>
      </c>
      <c r="U149" s="12" t="n">
        <v>5.71000000000008</v>
      </c>
      <c r="V149" s="12">
        <f>IFERROR(VLOOKUP(U149,'CRUCE OPORTUNIDADES'!$C$10:$D$109,2,FALSE),"")</f>
        <v/>
      </c>
      <c r="W149" s="12" t="n">
        <v>6.7100000000001</v>
      </c>
      <c r="X149" s="12">
        <f>IFERROR(VLOOKUP(W149,'CRUCE OPORTUNIDADES'!$C$10:$D$109,2,FALSE),"")</f>
        <v/>
      </c>
      <c r="Y149" s="12" t="n">
        <v>7.71000000000012</v>
      </c>
      <c r="Z149" s="12">
        <f>IFERROR(VLOOKUP(Y149,'CRUCE OPORTUNIDADES'!$C$10:$D$109,2,FALSE),"")</f>
        <v/>
      </c>
      <c r="AA149" s="12" t="n">
        <v>8.710000000000139</v>
      </c>
      <c r="AB149" s="12">
        <f>IFERROR(VLOOKUP(AA149,'CRUCE OPORTUNIDADES'!$C$10:$D$109,2,FALSE),"")</f>
        <v/>
      </c>
      <c r="AC149" s="12" t="n">
        <v>9.710000000000161</v>
      </c>
      <c r="AD149" s="12">
        <f>IFERROR(VLOOKUP(AC149,'CRUCE OPORTUNIDADES'!$C$10:$D$109,2,FALSE),"")</f>
        <v/>
      </c>
      <c r="AE149" s="12" t="n">
        <v>10.7100000000002</v>
      </c>
      <c r="AF149" s="12">
        <f>IFERROR(VLOOKUP(AE149,'CRUCE OPORTUNIDADES'!$C$10:$D$109,2,FALSE),"")</f>
        <v/>
      </c>
      <c r="AG149" s="12" t="n">
        <v>11.7100000000002</v>
      </c>
      <c r="AH149" s="12">
        <f>IFERROR(VLOOKUP(AG149,'CRUCE OPORTUNIDADES'!$C$10:$D$109,2,FALSE),"")</f>
        <v/>
      </c>
      <c r="AI149" s="12" t="n">
        <v>12.7100000000002</v>
      </c>
      <c r="AJ149" s="12">
        <f>IFERROR(VLOOKUP(AI149,'CRUCE OPORTUNIDADES'!$C$10:$D$109,2,FALSE),"")</f>
        <v/>
      </c>
      <c r="AK149" s="12" t="n">
        <v>13.7100000000002</v>
      </c>
      <c r="AL149" s="12">
        <f>IFERROR(VLOOKUP(AK149,'CRUCE OPORTUNIDADES'!$C$10:$D$109,2,FALSE),"")</f>
        <v/>
      </c>
      <c r="AM149" s="12" t="n">
        <v>14.7100000000003</v>
      </c>
      <c r="AN149" s="12">
        <f>IFERROR(VLOOKUP(AM149,'CRUCE OPORTUNIDADES'!$C$10:$D$109,2,FALSE),"")</f>
        <v/>
      </c>
      <c r="AO149" s="12" t="n">
        <v>15.7100000000003</v>
      </c>
      <c r="AP149" s="12">
        <f>IFERROR(VLOOKUP(AO149,'CRUCE OPORTUNIDADES'!$C$10:$D$109,2,FALSE),"")</f>
        <v/>
      </c>
      <c r="AQ149" s="12" t="n">
        <v>16.7100000000003</v>
      </c>
      <c r="AR149" s="12">
        <f>IFERROR(VLOOKUP(AQ149,'CRUCE OPORTUNIDADES'!$C$10:$D$109,2,FALSE),"")</f>
        <v/>
      </c>
      <c r="AS149" s="12" t="n">
        <v>17.7100000000003</v>
      </c>
      <c r="AT149" s="12">
        <f>IFERROR(VLOOKUP(AS149,'CRUCE OPORTUNIDADES'!$C$10:$D$109,2,FALSE),"")</f>
        <v/>
      </c>
      <c r="AU149" s="12" t="n">
        <v>18.7100000000003</v>
      </c>
      <c r="AV149" s="12">
        <f>IFERROR(VLOOKUP(AU149,'CRUCE OPORTUNIDADES'!$C$10:$D$109,2,FALSE),"")</f>
        <v/>
      </c>
      <c r="AW149" s="12" t="n">
        <v>19.7100000000004</v>
      </c>
      <c r="AX149" s="12">
        <f>IFERROR(VLOOKUP(AW149,'CRUCE OPORTUNIDADES'!$C$10:$D$109,2,FALSE),"")</f>
        <v/>
      </c>
      <c r="AY149" s="12" t="n">
        <v>20.7100000000004</v>
      </c>
      <c r="AZ149" s="12">
        <f>IFERROR(VLOOKUP(AY149,'CRUCE OPORTUNIDADES'!$C$10:$D$109,2,FALSE),"")</f>
        <v/>
      </c>
      <c r="BA149" s="12" t="n">
        <v>21.7100000000004</v>
      </c>
      <c r="BB149" s="12">
        <f>IFERROR(VLOOKUP(BA149,'CRUCE OPORTUNIDADES'!$C$10:$D$109,2,FALSE),"")</f>
        <v/>
      </c>
      <c r="BC149" s="12" t="n">
        <v>22.7100000000004</v>
      </c>
      <c r="BD149" s="12">
        <f>IFERROR(VLOOKUP(BC149,'CRUCE OPORTUNIDADES'!$C$10:$D$109,2,FALSE),"")</f>
        <v/>
      </c>
      <c r="BE149" s="12" t="n">
        <v>23.7100000000004</v>
      </c>
      <c r="BF149" s="12">
        <f>IFERROR(VLOOKUP(BE149,'CRUCE OPORTUNIDADES'!$C$10:$D$109,2,FALSE),"")</f>
        <v/>
      </c>
      <c r="BG149" s="12" t="n">
        <v>24.7100000000005</v>
      </c>
      <c r="BH149" s="12">
        <f>IFERROR(VLOOKUP(BG149,'CRUCE OPORTUNIDADES'!$C$10:$D$109,2,FALSE),"")</f>
        <v/>
      </c>
      <c r="BI149" s="12" t="n">
        <v>25.7100000000005</v>
      </c>
      <c r="BJ149" s="12">
        <f>IFERROR(VLOOKUP(BI149,'CRUCE OPORTUNIDADES'!$C$10:$D$109,2,FALSE),"")</f>
        <v/>
      </c>
    </row>
    <row r="150">
      <c r="N150" s="12">
        <f>IF(N151&lt;&gt;""," -O","")</f>
        <v/>
      </c>
      <c r="P150" s="12">
        <f>IF(P151&lt;&gt;""," -O","")</f>
        <v/>
      </c>
      <c r="R150" s="12">
        <f>IF(R151&lt;&gt;""," -O","")</f>
        <v/>
      </c>
      <c r="T150" s="12">
        <f>IF(T151&lt;&gt;""," -O","")</f>
        <v/>
      </c>
      <c r="V150" s="12">
        <f>IF(V151&lt;&gt;""," -O","")</f>
        <v/>
      </c>
      <c r="X150" s="12">
        <f>IF(X151&lt;&gt;""," -O","")</f>
        <v/>
      </c>
      <c r="Z150" s="12">
        <f>IF(Z151&lt;&gt;""," -O","")</f>
        <v/>
      </c>
      <c r="AB150" s="12">
        <f>IF(AB151&lt;&gt;""," -O","")</f>
        <v/>
      </c>
      <c r="AD150" s="12">
        <f>IF(AD151&lt;&gt;""," -O","")</f>
        <v/>
      </c>
      <c r="AF150" s="12">
        <f>IF(AF151&lt;&gt;""," -O","")</f>
        <v/>
      </c>
      <c r="AH150" s="12">
        <f>IF(AH151&lt;&gt;""," -O","")</f>
        <v/>
      </c>
      <c r="AJ150" s="12">
        <f>IF(AJ151&lt;&gt;""," -O","")</f>
        <v/>
      </c>
      <c r="AL150" s="12">
        <f>IF(AL151&lt;&gt;""," -O","")</f>
        <v/>
      </c>
      <c r="AN150" s="12">
        <f>IF(AN151&lt;&gt;""," -O","")</f>
        <v/>
      </c>
      <c r="AP150" s="12">
        <f>IF(AP151&lt;&gt;""," -O","")</f>
        <v/>
      </c>
      <c r="AR150" s="12">
        <f>IF(AR151&lt;&gt;""," -O","")</f>
        <v/>
      </c>
      <c r="AT150" s="12">
        <f>IF(AT151&lt;&gt;""," -O","")</f>
        <v/>
      </c>
      <c r="AV150" s="12">
        <f>IF(AV151&lt;&gt;""," -O","")</f>
        <v/>
      </c>
      <c r="AX150" s="12">
        <f>IF(AX151&lt;&gt;""," -O","")</f>
        <v/>
      </c>
      <c r="AZ150" s="12">
        <f>IF(AZ151&lt;&gt;""," -O","")</f>
        <v/>
      </c>
      <c r="BB150" s="12">
        <f>IF(BB151&lt;&gt;""," -O","")</f>
        <v/>
      </c>
      <c r="BD150" s="12">
        <f>IF(BD151&lt;&gt;""," -O","")</f>
        <v/>
      </c>
      <c r="BF150" s="12">
        <f>IF(BF151&lt;&gt;""," -O","")</f>
        <v/>
      </c>
      <c r="BH150" s="12">
        <f>IF(BH151&lt;&gt;""," -O","")</f>
        <v/>
      </c>
      <c r="BJ150" s="12">
        <f>IF(BJ151&lt;&gt;""," -O","")</f>
        <v/>
      </c>
    </row>
    <row r="151">
      <c r="M151" s="12" t="n">
        <v>1.72</v>
      </c>
      <c r="N151" s="12">
        <f>IFERROR(VLOOKUP(M151,'CRUCE OPORTUNIDADES'!$C$10:$D$109,2,FALSE),"")</f>
        <v/>
      </c>
      <c r="O151" s="12" t="n">
        <v>2.72000000000002</v>
      </c>
      <c r="P151" s="12">
        <f>IFERROR(VLOOKUP(O151,'CRUCE OPORTUNIDADES'!$C$10:$D$109,2,FALSE),"")</f>
        <v/>
      </c>
      <c r="Q151" s="12" t="n">
        <v>3.72000000000004</v>
      </c>
      <c r="R151" s="12">
        <f>IFERROR(VLOOKUP(Q151,'CRUCE OPORTUNIDADES'!$C$10:$D$109,2,FALSE),"")</f>
        <v/>
      </c>
      <c r="S151" s="12" t="n">
        <v>4.72000000000006</v>
      </c>
      <c r="T151" s="12">
        <f>IFERROR(VLOOKUP(S151,'CRUCE OPORTUNIDADES'!$C$10:$D$109,2,FALSE),"")</f>
        <v/>
      </c>
      <c r="U151" s="12" t="n">
        <v>5.72000000000008</v>
      </c>
      <c r="V151" s="12">
        <f>IFERROR(VLOOKUP(U151,'CRUCE OPORTUNIDADES'!$C$10:$D$109,2,FALSE),"")</f>
        <v/>
      </c>
      <c r="W151" s="12" t="n">
        <v>6.7200000000001</v>
      </c>
      <c r="X151" s="12">
        <f>IFERROR(VLOOKUP(W151,'CRUCE OPORTUNIDADES'!$C$10:$D$109,2,FALSE),"")</f>
        <v/>
      </c>
      <c r="Y151" s="12" t="n">
        <v>7.72000000000012</v>
      </c>
      <c r="Z151" s="12">
        <f>IFERROR(VLOOKUP(Y151,'CRUCE OPORTUNIDADES'!$C$10:$D$109,2,FALSE),"")</f>
        <v/>
      </c>
      <c r="AA151" s="12" t="n">
        <v>8.720000000000139</v>
      </c>
      <c r="AB151" s="12">
        <f>IFERROR(VLOOKUP(AA151,'CRUCE OPORTUNIDADES'!$C$10:$D$109,2,FALSE),"")</f>
        <v/>
      </c>
      <c r="AC151" s="12" t="n">
        <v>9.720000000000161</v>
      </c>
      <c r="AD151" s="12">
        <f>IFERROR(VLOOKUP(AC151,'CRUCE OPORTUNIDADES'!$C$10:$D$109,2,FALSE),"")</f>
        <v/>
      </c>
      <c r="AE151" s="12" t="n">
        <v>10.7200000000002</v>
      </c>
      <c r="AF151" s="12">
        <f>IFERROR(VLOOKUP(AE151,'CRUCE OPORTUNIDADES'!$C$10:$D$109,2,FALSE),"")</f>
        <v/>
      </c>
      <c r="AG151" s="12" t="n">
        <v>11.7200000000002</v>
      </c>
      <c r="AH151" s="12">
        <f>IFERROR(VLOOKUP(AG151,'CRUCE OPORTUNIDADES'!$C$10:$D$109,2,FALSE),"")</f>
        <v/>
      </c>
      <c r="AI151" s="12" t="n">
        <v>12.7200000000002</v>
      </c>
      <c r="AJ151" s="12">
        <f>IFERROR(VLOOKUP(AI151,'CRUCE OPORTUNIDADES'!$C$10:$D$109,2,FALSE),"")</f>
        <v/>
      </c>
      <c r="AK151" s="12" t="n">
        <v>13.7200000000002</v>
      </c>
      <c r="AL151" s="12">
        <f>IFERROR(VLOOKUP(AK151,'CRUCE OPORTUNIDADES'!$C$10:$D$109,2,FALSE),"")</f>
        <v/>
      </c>
      <c r="AM151" s="12" t="n">
        <v>14.7200000000003</v>
      </c>
      <c r="AN151" s="12">
        <f>IFERROR(VLOOKUP(AM151,'CRUCE OPORTUNIDADES'!$C$10:$D$109,2,FALSE),"")</f>
        <v/>
      </c>
      <c r="AO151" s="12" t="n">
        <v>15.7200000000003</v>
      </c>
      <c r="AP151" s="12">
        <f>IFERROR(VLOOKUP(AO151,'CRUCE OPORTUNIDADES'!$C$10:$D$109,2,FALSE),"")</f>
        <v/>
      </c>
      <c r="AQ151" s="12" t="n">
        <v>16.7200000000003</v>
      </c>
      <c r="AR151" s="12">
        <f>IFERROR(VLOOKUP(AQ151,'CRUCE OPORTUNIDADES'!$C$10:$D$109,2,FALSE),"")</f>
        <v/>
      </c>
      <c r="AS151" s="12" t="n">
        <v>17.7200000000003</v>
      </c>
      <c r="AT151" s="12">
        <f>IFERROR(VLOOKUP(AS151,'CRUCE OPORTUNIDADES'!$C$10:$D$109,2,FALSE),"")</f>
        <v/>
      </c>
      <c r="AU151" s="12" t="n">
        <v>18.7200000000003</v>
      </c>
      <c r="AV151" s="12">
        <f>IFERROR(VLOOKUP(AU151,'CRUCE OPORTUNIDADES'!$C$10:$D$109,2,FALSE),"")</f>
        <v/>
      </c>
      <c r="AW151" s="12" t="n">
        <v>19.7200000000004</v>
      </c>
      <c r="AX151" s="12">
        <f>IFERROR(VLOOKUP(AW151,'CRUCE OPORTUNIDADES'!$C$10:$D$109,2,FALSE),"")</f>
        <v/>
      </c>
      <c r="AY151" s="12" t="n">
        <v>20.7200000000004</v>
      </c>
      <c r="AZ151" s="12">
        <f>IFERROR(VLOOKUP(AY151,'CRUCE OPORTUNIDADES'!$C$10:$D$109,2,FALSE),"")</f>
        <v/>
      </c>
      <c r="BA151" s="12" t="n">
        <v>21.7200000000004</v>
      </c>
      <c r="BB151" s="12">
        <f>IFERROR(VLOOKUP(BA151,'CRUCE OPORTUNIDADES'!$C$10:$D$109,2,FALSE),"")</f>
        <v/>
      </c>
      <c r="BC151" s="12" t="n">
        <v>22.7200000000004</v>
      </c>
      <c r="BD151" s="12">
        <f>IFERROR(VLOOKUP(BC151,'CRUCE OPORTUNIDADES'!$C$10:$D$109,2,FALSE),"")</f>
        <v/>
      </c>
      <c r="BE151" s="12" t="n">
        <v>23.7200000000004</v>
      </c>
      <c r="BF151" s="12">
        <f>IFERROR(VLOOKUP(BE151,'CRUCE OPORTUNIDADES'!$C$10:$D$109,2,FALSE),"")</f>
        <v/>
      </c>
      <c r="BG151" s="12" t="n">
        <v>24.7200000000005</v>
      </c>
      <c r="BH151" s="12">
        <f>IFERROR(VLOOKUP(BG151,'CRUCE OPORTUNIDADES'!$C$10:$D$109,2,FALSE),"")</f>
        <v/>
      </c>
      <c r="BI151" s="12" t="n">
        <v>25.7200000000005</v>
      </c>
      <c r="BJ151" s="12">
        <f>IFERROR(VLOOKUP(BI151,'CRUCE OPORTUNIDADES'!$C$10:$D$109,2,FALSE),"")</f>
        <v/>
      </c>
    </row>
    <row r="152">
      <c r="N152" s="12">
        <f>IF(N153&lt;&gt;""," -O","")</f>
        <v/>
      </c>
      <c r="P152" s="12">
        <f>IF(P153&lt;&gt;""," -O","")</f>
        <v/>
      </c>
      <c r="R152" s="12">
        <f>IF(R153&lt;&gt;""," -O","")</f>
        <v/>
      </c>
      <c r="T152" s="12">
        <f>IF(T153&lt;&gt;""," -O","")</f>
        <v/>
      </c>
      <c r="V152" s="12">
        <f>IF(V153&lt;&gt;""," -O","")</f>
        <v/>
      </c>
      <c r="X152" s="12">
        <f>IF(X153&lt;&gt;""," -O","")</f>
        <v/>
      </c>
      <c r="Z152" s="12">
        <f>IF(Z153&lt;&gt;""," -O","")</f>
        <v/>
      </c>
      <c r="AB152" s="12">
        <f>IF(AB153&lt;&gt;""," -O","")</f>
        <v/>
      </c>
      <c r="AD152" s="12">
        <f>IF(AD153&lt;&gt;""," -O","")</f>
        <v/>
      </c>
      <c r="AF152" s="12">
        <f>IF(AF153&lt;&gt;""," -O","")</f>
        <v/>
      </c>
      <c r="AH152" s="12">
        <f>IF(AH153&lt;&gt;""," -O","")</f>
        <v/>
      </c>
      <c r="AJ152" s="12">
        <f>IF(AJ153&lt;&gt;""," -O","")</f>
        <v/>
      </c>
      <c r="AL152" s="12">
        <f>IF(AL153&lt;&gt;""," -O","")</f>
        <v/>
      </c>
      <c r="AN152" s="12">
        <f>IF(AN153&lt;&gt;""," -O","")</f>
        <v/>
      </c>
      <c r="AP152" s="12">
        <f>IF(AP153&lt;&gt;""," -O","")</f>
        <v/>
      </c>
      <c r="AR152" s="12">
        <f>IF(AR153&lt;&gt;""," -O","")</f>
        <v/>
      </c>
      <c r="AT152" s="12">
        <f>IF(AT153&lt;&gt;""," -O","")</f>
        <v/>
      </c>
      <c r="AV152" s="12">
        <f>IF(AV153&lt;&gt;""," -O","")</f>
        <v/>
      </c>
      <c r="AX152" s="12">
        <f>IF(AX153&lt;&gt;""," -O","")</f>
        <v/>
      </c>
      <c r="AZ152" s="12">
        <f>IF(AZ153&lt;&gt;""," -O","")</f>
        <v/>
      </c>
      <c r="BB152" s="12">
        <f>IF(BB153&lt;&gt;""," -O","")</f>
        <v/>
      </c>
      <c r="BD152" s="12">
        <f>IF(BD153&lt;&gt;""," -O","")</f>
        <v/>
      </c>
      <c r="BF152" s="12">
        <f>IF(BF153&lt;&gt;""," -O","")</f>
        <v/>
      </c>
      <c r="BH152" s="12">
        <f>IF(BH153&lt;&gt;""," -O","")</f>
        <v/>
      </c>
      <c r="BJ152" s="12">
        <f>IF(BJ153&lt;&gt;""," -O","")</f>
        <v/>
      </c>
    </row>
    <row r="153">
      <c r="M153" s="12" t="n">
        <v>1.73</v>
      </c>
      <c r="N153" s="12">
        <f>IFERROR(VLOOKUP(M153,'CRUCE OPORTUNIDADES'!$C$10:$D$109,2,FALSE),"")</f>
        <v/>
      </c>
      <c r="O153" s="12" t="n">
        <v>2.73000000000002</v>
      </c>
      <c r="P153" s="12">
        <f>IFERROR(VLOOKUP(O153,'CRUCE OPORTUNIDADES'!$C$10:$D$109,2,FALSE),"")</f>
        <v/>
      </c>
      <c r="Q153" s="12" t="n">
        <v>3.73000000000004</v>
      </c>
      <c r="R153" s="12">
        <f>IFERROR(VLOOKUP(Q153,'CRUCE OPORTUNIDADES'!$C$10:$D$109,2,FALSE),"")</f>
        <v/>
      </c>
      <c r="S153" s="12" t="n">
        <v>4.73000000000006</v>
      </c>
      <c r="T153" s="12">
        <f>IFERROR(VLOOKUP(S153,'CRUCE OPORTUNIDADES'!$C$10:$D$109,2,FALSE),"")</f>
        <v/>
      </c>
      <c r="U153" s="12" t="n">
        <v>5.73000000000008</v>
      </c>
      <c r="V153" s="12">
        <f>IFERROR(VLOOKUP(U153,'CRUCE OPORTUNIDADES'!$C$10:$D$109,2,FALSE),"")</f>
        <v/>
      </c>
      <c r="W153" s="12" t="n">
        <v>6.7300000000001</v>
      </c>
      <c r="X153" s="12">
        <f>IFERROR(VLOOKUP(W153,'CRUCE OPORTUNIDADES'!$C$10:$D$109,2,FALSE),"")</f>
        <v/>
      </c>
      <c r="Y153" s="12" t="n">
        <v>7.73000000000012</v>
      </c>
      <c r="Z153" s="12">
        <f>IFERROR(VLOOKUP(Y153,'CRUCE OPORTUNIDADES'!$C$10:$D$109,2,FALSE),"")</f>
        <v/>
      </c>
      <c r="AA153" s="12" t="n">
        <v>8.730000000000141</v>
      </c>
      <c r="AB153" s="12">
        <f>IFERROR(VLOOKUP(AA153,'CRUCE OPORTUNIDADES'!$C$10:$D$109,2,FALSE),"")</f>
        <v/>
      </c>
      <c r="AC153" s="12" t="n">
        <v>9.73000000000016</v>
      </c>
      <c r="AD153" s="12">
        <f>IFERROR(VLOOKUP(AC153,'CRUCE OPORTUNIDADES'!$C$10:$D$109,2,FALSE),"")</f>
        <v/>
      </c>
      <c r="AE153" s="12" t="n">
        <v>10.7300000000002</v>
      </c>
      <c r="AF153" s="12">
        <f>IFERROR(VLOOKUP(AE153,'CRUCE OPORTUNIDADES'!$C$10:$D$109,2,FALSE),"")</f>
        <v/>
      </c>
      <c r="AG153" s="12" t="n">
        <v>11.7300000000002</v>
      </c>
      <c r="AH153" s="12">
        <f>IFERROR(VLOOKUP(AG153,'CRUCE OPORTUNIDADES'!$C$10:$D$109,2,FALSE),"")</f>
        <v/>
      </c>
      <c r="AI153" s="12" t="n">
        <v>12.7300000000002</v>
      </c>
      <c r="AJ153" s="12">
        <f>IFERROR(VLOOKUP(AI153,'CRUCE OPORTUNIDADES'!$C$10:$D$109,2,FALSE),"")</f>
        <v/>
      </c>
      <c r="AK153" s="12" t="n">
        <v>13.7300000000002</v>
      </c>
      <c r="AL153" s="12">
        <f>IFERROR(VLOOKUP(AK153,'CRUCE OPORTUNIDADES'!$C$10:$D$109,2,FALSE),"")</f>
        <v/>
      </c>
      <c r="AM153" s="12" t="n">
        <v>14.7300000000003</v>
      </c>
      <c r="AN153" s="12">
        <f>IFERROR(VLOOKUP(AM153,'CRUCE OPORTUNIDADES'!$C$10:$D$109,2,FALSE),"")</f>
        <v/>
      </c>
      <c r="AO153" s="12" t="n">
        <v>15.7300000000003</v>
      </c>
      <c r="AP153" s="12">
        <f>IFERROR(VLOOKUP(AO153,'CRUCE OPORTUNIDADES'!$C$10:$D$109,2,FALSE),"")</f>
        <v/>
      </c>
      <c r="AQ153" s="12" t="n">
        <v>16.7300000000003</v>
      </c>
      <c r="AR153" s="12">
        <f>IFERROR(VLOOKUP(AQ153,'CRUCE OPORTUNIDADES'!$C$10:$D$109,2,FALSE),"")</f>
        <v/>
      </c>
      <c r="AS153" s="12" t="n">
        <v>17.7300000000003</v>
      </c>
      <c r="AT153" s="12">
        <f>IFERROR(VLOOKUP(AS153,'CRUCE OPORTUNIDADES'!$C$10:$D$109,2,FALSE),"")</f>
        <v/>
      </c>
      <c r="AU153" s="12" t="n">
        <v>18.7300000000003</v>
      </c>
      <c r="AV153" s="12">
        <f>IFERROR(VLOOKUP(AU153,'CRUCE OPORTUNIDADES'!$C$10:$D$109,2,FALSE),"")</f>
        <v/>
      </c>
      <c r="AW153" s="12" t="n">
        <v>19.7300000000004</v>
      </c>
      <c r="AX153" s="12">
        <f>IFERROR(VLOOKUP(AW153,'CRUCE OPORTUNIDADES'!$C$10:$D$109,2,FALSE),"")</f>
        <v/>
      </c>
      <c r="AY153" s="12" t="n">
        <v>20.7300000000004</v>
      </c>
      <c r="AZ153" s="12">
        <f>IFERROR(VLOOKUP(AY153,'CRUCE OPORTUNIDADES'!$C$10:$D$109,2,FALSE),"")</f>
        <v/>
      </c>
      <c r="BA153" s="12" t="n">
        <v>21.7300000000004</v>
      </c>
      <c r="BB153" s="12">
        <f>IFERROR(VLOOKUP(BA153,'CRUCE OPORTUNIDADES'!$C$10:$D$109,2,FALSE),"")</f>
        <v/>
      </c>
      <c r="BC153" s="12" t="n">
        <v>22.7300000000004</v>
      </c>
      <c r="BD153" s="12">
        <f>IFERROR(VLOOKUP(BC153,'CRUCE OPORTUNIDADES'!$C$10:$D$109,2,FALSE),"")</f>
        <v/>
      </c>
      <c r="BE153" s="12" t="n">
        <v>23.7300000000004</v>
      </c>
      <c r="BF153" s="12">
        <f>IFERROR(VLOOKUP(BE153,'CRUCE OPORTUNIDADES'!$C$10:$D$109,2,FALSE),"")</f>
        <v/>
      </c>
      <c r="BG153" s="12" t="n">
        <v>24.7300000000005</v>
      </c>
      <c r="BH153" s="12">
        <f>IFERROR(VLOOKUP(BG153,'CRUCE OPORTUNIDADES'!$C$10:$D$109,2,FALSE),"")</f>
        <v/>
      </c>
      <c r="BI153" s="12" t="n">
        <v>25.7300000000005</v>
      </c>
      <c r="BJ153" s="12">
        <f>IFERROR(VLOOKUP(BI153,'CRUCE OPORTUNIDADES'!$C$10:$D$109,2,FALSE),"")</f>
        <v/>
      </c>
    </row>
    <row r="154">
      <c r="N154" s="12">
        <f>IF(N155&lt;&gt;""," -O","")</f>
        <v/>
      </c>
      <c r="P154" s="12">
        <f>IF(P155&lt;&gt;""," -O","")</f>
        <v/>
      </c>
      <c r="R154" s="12">
        <f>IF(R155&lt;&gt;""," -O","")</f>
        <v/>
      </c>
      <c r="T154" s="12">
        <f>IF(T155&lt;&gt;""," -O","")</f>
        <v/>
      </c>
      <c r="V154" s="12">
        <f>IF(V155&lt;&gt;""," -O","")</f>
        <v/>
      </c>
      <c r="X154" s="12">
        <f>IF(X155&lt;&gt;""," -O","")</f>
        <v/>
      </c>
      <c r="Z154" s="12">
        <f>IF(Z155&lt;&gt;""," -O","")</f>
        <v/>
      </c>
      <c r="AB154" s="12">
        <f>IF(AB155&lt;&gt;""," -O","")</f>
        <v/>
      </c>
      <c r="AD154" s="12">
        <f>IF(AD155&lt;&gt;""," -O","")</f>
        <v/>
      </c>
      <c r="AF154" s="12">
        <f>IF(AF155&lt;&gt;""," -O","")</f>
        <v/>
      </c>
      <c r="AH154" s="12">
        <f>IF(AH155&lt;&gt;""," -O","")</f>
        <v/>
      </c>
      <c r="AJ154" s="12">
        <f>IF(AJ155&lt;&gt;""," -O","")</f>
        <v/>
      </c>
      <c r="AL154" s="12">
        <f>IF(AL155&lt;&gt;""," -O","")</f>
        <v/>
      </c>
      <c r="AN154" s="12">
        <f>IF(AN155&lt;&gt;""," -O","")</f>
        <v/>
      </c>
      <c r="AP154" s="12">
        <f>IF(AP155&lt;&gt;""," -O","")</f>
        <v/>
      </c>
      <c r="AR154" s="12">
        <f>IF(AR155&lt;&gt;""," -O","")</f>
        <v/>
      </c>
      <c r="AT154" s="12">
        <f>IF(AT155&lt;&gt;""," -O","")</f>
        <v/>
      </c>
      <c r="AV154" s="12">
        <f>IF(AV155&lt;&gt;""," -O","")</f>
        <v/>
      </c>
      <c r="AX154" s="12">
        <f>IF(AX155&lt;&gt;""," -O","")</f>
        <v/>
      </c>
      <c r="AZ154" s="12">
        <f>IF(AZ155&lt;&gt;""," -O","")</f>
        <v/>
      </c>
      <c r="BB154" s="12">
        <f>IF(BB155&lt;&gt;""," -O","")</f>
        <v/>
      </c>
      <c r="BD154" s="12">
        <f>IF(BD155&lt;&gt;""," -O","")</f>
        <v/>
      </c>
      <c r="BF154" s="12">
        <f>IF(BF155&lt;&gt;""," -O","")</f>
        <v/>
      </c>
      <c r="BH154" s="12">
        <f>IF(BH155&lt;&gt;""," -O","")</f>
        <v/>
      </c>
      <c r="BJ154" s="12">
        <f>IF(BJ155&lt;&gt;""," -O","")</f>
        <v/>
      </c>
    </row>
    <row r="155">
      <c r="M155" s="12" t="n">
        <v>1.74</v>
      </c>
      <c r="N155" s="12">
        <f>IFERROR(VLOOKUP(M155,'CRUCE OPORTUNIDADES'!$C$10:$D$109,2,FALSE),"")</f>
        <v/>
      </c>
      <c r="O155" s="12" t="n">
        <v>2.74000000000002</v>
      </c>
      <c r="P155" s="12">
        <f>IFERROR(VLOOKUP(O155,'CRUCE OPORTUNIDADES'!$C$10:$D$109,2,FALSE),"")</f>
        <v/>
      </c>
      <c r="Q155" s="12" t="n">
        <v>3.74000000000004</v>
      </c>
      <c r="R155" s="12">
        <f>IFERROR(VLOOKUP(Q155,'CRUCE OPORTUNIDADES'!$C$10:$D$109,2,FALSE),"")</f>
        <v/>
      </c>
      <c r="S155" s="12" t="n">
        <v>4.74000000000006</v>
      </c>
      <c r="T155" s="12">
        <f>IFERROR(VLOOKUP(S155,'CRUCE OPORTUNIDADES'!$C$10:$D$109,2,FALSE),"")</f>
        <v/>
      </c>
      <c r="U155" s="12" t="n">
        <v>5.74000000000008</v>
      </c>
      <c r="V155" s="12">
        <f>IFERROR(VLOOKUP(U155,'CRUCE OPORTUNIDADES'!$C$10:$D$109,2,FALSE),"")</f>
        <v/>
      </c>
      <c r="W155" s="12" t="n">
        <v>6.7400000000001</v>
      </c>
      <c r="X155" s="12">
        <f>IFERROR(VLOOKUP(W155,'CRUCE OPORTUNIDADES'!$C$10:$D$109,2,FALSE),"")</f>
        <v/>
      </c>
      <c r="Y155" s="12" t="n">
        <v>7.74000000000012</v>
      </c>
      <c r="Z155" s="12">
        <f>IFERROR(VLOOKUP(Y155,'CRUCE OPORTUNIDADES'!$C$10:$D$109,2,FALSE),"")</f>
        <v/>
      </c>
      <c r="AA155" s="12" t="n">
        <v>8.740000000000141</v>
      </c>
      <c r="AB155" s="12">
        <f>IFERROR(VLOOKUP(AA155,'CRUCE OPORTUNIDADES'!$C$10:$D$109,2,FALSE),"")</f>
        <v/>
      </c>
      <c r="AC155" s="12" t="n">
        <v>9.74000000000016</v>
      </c>
      <c r="AD155" s="12">
        <f>IFERROR(VLOOKUP(AC155,'CRUCE OPORTUNIDADES'!$C$10:$D$109,2,FALSE),"")</f>
        <v/>
      </c>
      <c r="AE155" s="12" t="n">
        <v>10.7400000000002</v>
      </c>
      <c r="AF155" s="12">
        <f>IFERROR(VLOOKUP(AE155,'CRUCE OPORTUNIDADES'!$C$10:$D$109,2,FALSE),"")</f>
        <v/>
      </c>
      <c r="AG155" s="12" t="n">
        <v>11.7400000000002</v>
      </c>
      <c r="AH155" s="12">
        <f>IFERROR(VLOOKUP(AG155,'CRUCE OPORTUNIDADES'!$C$10:$D$109,2,FALSE),"")</f>
        <v/>
      </c>
      <c r="AI155" s="12" t="n">
        <v>12.7400000000002</v>
      </c>
      <c r="AJ155" s="12">
        <f>IFERROR(VLOOKUP(AI155,'CRUCE OPORTUNIDADES'!$C$10:$D$109,2,FALSE),"")</f>
        <v/>
      </c>
      <c r="AK155" s="12" t="n">
        <v>13.7400000000002</v>
      </c>
      <c r="AL155" s="12">
        <f>IFERROR(VLOOKUP(AK155,'CRUCE OPORTUNIDADES'!$C$10:$D$109,2,FALSE),"")</f>
        <v/>
      </c>
      <c r="AM155" s="12" t="n">
        <v>14.7400000000003</v>
      </c>
      <c r="AN155" s="12">
        <f>IFERROR(VLOOKUP(AM155,'CRUCE OPORTUNIDADES'!$C$10:$D$109,2,FALSE),"")</f>
        <v/>
      </c>
      <c r="AO155" s="12" t="n">
        <v>15.7400000000003</v>
      </c>
      <c r="AP155" s="12">
        <f>IFERROR(VLOOKUP(AO155,'CRUCE OPORTUNIDADES'!$C$10:$D$109,2,FALSE),"")</f>
        <v/>
      </c>
      <c r="AQ155" s="12" t="n">
        <v>16.7400000000003</v>
      </c>
      <c r="AR155" s="12">
        <f>IFERROR(VLOOKUP(AQ155,'CRUCE OPORTUNIDADES'!$C$10:$D$109,2,FALSE),"")</f>
        <v/>
      </c>
      <c r="AS155" s="12" t="n">
        <v>17.7400000000003</v>
      </c>
      <c r="AT155" s="12">
        <f>IFERROR(VLOOKUP(AS155,'CRUCE OPORTUNIDADES'!$C$10:$D$109,2,FALSE),"")</f>
        <v/>
      </c>
      <c r="AU155" s="12" t="n">
        <v>18.7400000000003</v>
      </c>
      <c r="AV155" s="12">
        <f>IFERROR(VLOOKUP(AU155,'CRUCE OPORTUNIDADES'!$C$10:$D$109,2,FALSE),"")</f>
        <v/>
      </c>
      <c r="AW155" s="12" t="n">
        <v>19.7400000000004</v>
      </c>
      <c r="AX155" s="12">
        <f>IFERROR(VLOOKUP(AW155,'CRUCE OPORTUNIDADES'!$C$10:$D$109,2,FALSE),"")</f>
        <v/>
      </c>
      <c r="AY155" s="12" t="n">
        <v>20.7400000000004</v>
      </c>
      <c r="AZ155" s="12">
        <f>IFERROR(VLOOKUP(AY155,'CRUCE OPORTUNIDADES'!$C$10:$D$109,2,FALSE),"")</f>
        <v/>
      </c>
      <c r="BA155" s="12" t="n">
        <v>21.7400000000004</v>
      </c>
      <c r="BB155" s="12">
        <f>IFERROR(VLOOKUP(BA155,'CRUCE OPORTUNIDADES'!$C$10:$D$109,2,FALSE),"")</f>
        <v/>
      </c>
      <c r="BC155" s="12" t="n">
        <v>22.7400000000004</v>
      </c>
      <c r="BD155" s="12">
        <f>IFERROR(VLOOKUP(BC155,'CRUCE OPORTUNIDADES'!$C$10:$D$109,2,FALSE),"")</f>
        <v/>
      </c>
      <c r="BE155" s="12" t="n">
        <v>23.7400000000004</v>
      </c>
      <c r="BF155" s="12">
        <f>IFERROR(VLOOKUP(BE155,'CRUCE OPORTUNIDADES'!$C$10:$D$109,2,FALSE),"")</f>
        <v/>
      </c>
      <c r="BG155" s="12" t="n">
        <v>24.7400000000005</v>
      </c>
      <c r="BH155" s="12">
        <f>IFERROR(VLOOKUP(BG155,'CRUCE OPORTUNIDADES'!$C$10:$D$109,2,FALSE),"")</f>
        <v/>
      </c>
      <c r="BI155" s="12" t="n">
        <v>25.7400000000005</v>
      </c>
      <c r="BJ155" s="12">
        <f>IFERROR(VLOOKUP(BI155,'CRUCE OPORTUNIDADES'!$C$10:$D$109,2,FALSE),"")</f>
        <v/>
      </c>
    </row>
    <row r="156">
      <c r="N156" s="12">
        <f>IF(N157&lt;&gt;""," -O","")</f>
        <v/>
      </c>
      <c r="P156" s="12">
        <f>IF(P157&lt;&gt;""," -O","")</f>
        <v/>
      </c>
      <c r="R156" s="12">
        <f>IF(R157&lt;&gt;""," -O","")</f>
        <v/>
      </c>
      <c r="T156" s="12">
        <f>IF(T157&lt;&gt;""," -O","")</f>
        <v/>
      </c>
      <c r="V156" s="12">
        <f>IF(V157&lt;&gt;""," -O","")</f>
        <v/>
      </c>
      <c r="X156" s="12">
        <f>IF(X157&lt;&gt;""," -O","")</f>
        <v/>
      </c>
      <c r="Z156" s="12">
        <f>IF(Z157&lt;&gt;""," -O","")</f>
        <v/>
      </c>
      <c r="AB156" s="12">
        <f>IF(AB157&lt;&gt;""," -O","")</f>
        <v/>
      </c>
      <c r="AD156" s="12">
        <f>IF(AD157&lt;&gt;""," -O","")</f>
        <v/>
      </c>
      <c r="AF156" s="12">
        <f>IF(AF157&lt;&gt;""," -O","")</f>
        <v/>
      </c>
      <c r="AH156" s="12">
        <f>IF(AH157&lt;&gt;""," -O","")</f>
        <v/>
      </c>
      <c r="AJ156" s="12">
        <f>IF(AJ157&lt;&gt;""," -O","")</f>
        <v/>
      </c>
      <c r="AL156" s="12">
        <f>IF(AL157&lt;&gt;""," -O","")</f>
        <v/>
      </c>
      <c r="AN156" s="12">
        <f>IF(AN157&lt;&gt;""," -O","")</f>
        <v/>
      </c>
      <c r="AP156" s="12">
        <f>IF(AP157&lt;&gt;""," -O","")</f>
        <v/>
      </c>
      <c r="AR156" s="12">
        <f>IF(AR157&lt;&gt;""," -O","")</f>
        <v/>
      </c>
      <c r="AT156" s="12">
        <f>IF(AT157&lt;&gt;""," -O","")</f>
        <v/>
      </c>
      <c r="AV156" s="12">
        <f>IF(AV157&lt;&gt;""," -O","")</f>
        <v/>
      </c>
      <c r="AX156" s="12">
        <f>IF(AX157&lt;&gt;""," -O","")</f>
        <v/>
      </c>
      <c r="AZ156" s="12">
        <f>IF(AZ157&lt;&gt;""," -O","")</f>
        <v/>
      </c>
      <c r="BB156" s="12">
        <f>IF(BB157&lt;&gt;""," -O","")</f>
        <v/>
      </c>
      <c r="BD156" s="12">
        <f>IF(BD157&lt;&gt;""," -O","")</f>
        <v/>
      </c>
      <c r="BF156" s="12">
        <f>IF(BF157&lt;&gt;""," -O","")</f>
        <v/>
      </c>
      <c r="BH156" s="12">
        <f>IF(BH157&lt;&gt;""," -O","")</f>
        <v/>
      </c>
      <c r="BJ156" s="12">
        <f>IF(BJ157&lt;&gt;""," -O","")</f>
        <v/>
      </c>
    </row>
    <row r="157">
      <c r="M157" s="12" t="n">
        <v>1.75</v>
      </c>
      <c r="N157" s="12">
        <f>IFERROR(VLOOKUP(M157,'CRUCE OPORTUNIDADES'!$C$10:$D$109,2,FALSE),"")</f>
        <v/>
      </c>
      <c r="O157" s="12" t="n">
        <v>2.75000000000002</v>
      </c>
      <c r="P157" s="12">
        <f>IFERROR(VLOOKUP(O157,'CRUCE OPORTUNIDADES'!$C$10:$D$109,2,FALSE),"")</f>
        <v/>
      </c>
      <c r="Q157" s="12" t="n">
        <v>3.75000000000004</v>
      </c>
      <c r="R157" s="12">
        <f>IFERROR(VLOOKUP(Q157,'CRUCE OPORTUNIDADES'!$C$10:$D$109,2,FALSE),"")</f>
        <v/>
      </c>
      <c r="S157" s="12" t="n">
        <v>4.75000000000006</v>
      </c>
      <c r="T157" s="12">
        <f>IFERROR(VLOOKUP(S157,'CRUCE OPORTUNIDADES'!$C$10:$D$109,2,FALSE),"")</f>
        <v/>
      </c>
      <c r="U157" s="12" t="n">
        <v>5.75000000000008</v>
      </c>
      <c r="V157" s="12">
        <f>IFERROR(VLOOKUP(U157,'CRUCE OPORTUNIDADES'!$C$10:$D$109,2,FALSE),"")</f>
        <v/>
      </c>
      <c r="W157" s="12" t="n">
        <v>6.7500000000001</v>
      </c>
      <c r="X157" s="12">
        <f>IFERROR(VLOOKUP(W157,'CRUCE OPORTUNIDADES'!$C$10:$D$109,2,FALSE),"")</f>
        <v/>
      </c>
      <c r="Y157" s="12" t="n">
        <v>7.75000000000012</v>
      </c>
      <c r="Z157" s="12">
        <f>IFERROR(VLOOKUP(Y157,'CRUCE OPORTUNIDADES'!$C$10:$D$109,2,FALSE),"")</f>
        <v/>
      </c>
      <c r="AA157" s="12" t="n">
        <v>8.75000000000014</v>
      </c>
      <c r="AB157" s="12">
        <f>IFERROR(VLOOKUP(AA157,'CRUCE OPORTUNIDADES'!$C$10:$D$109,2,FALSE),"")</f>
        <v/>
      </c>
      <c r="AC157" s="12" t="n">
        <v>9.75000000000016</v>
      </c>
      <c r="AD157" s="12">
        <f>IFERROR(VLOOKUP(AC157,'CRUCE OPORTUNIDADES'!$C$10:$D$109,2,FALSE),"")</f>
        <v/>
      </c>
      <c r="AE157" s="12" t="n">
        <v>10.7500000000002</v>
      </c>
      <c r="AF157" s="12">
        <f>IFERROR(VLOOKUP(AE157,'CRUCE OPORTUNIDADES'!$C$10:$D$109,2,FALSE),"")</f>
        <v/>
      </c>
      <c r="AG157" s="12" t="n">
        <v>11.7500000000002</v>
      </c>
      <c r="AH157" s="12">
        <f>IFERROR(VLOOKUP(AG157,'CRUCE OPORTUNIDADES'!$C$10:$D$109,2,FALSE),"")</f>
        <v/>
      </c>
      <c r="AI157" s="12" t="n">
        <v>12.7500000000002</v>
      </c>
      <c r="AJ157" s="12">
        <f>IFERROR(VLOOKUP(AI157,'CRUCE OPORTUNIDADES'!$C$10:$D$109,2,FALSE),"")</f>
        <v/>
      </c>
      <c r="AK157" s="12" t="n">
        <v>13.7500000000002</v>
      </c>
      <c r="AL157" s="12">
        <f>IFERROR(VLOOKUP(AK157,'CRUCE OPORTUNIDADES'!$C$10:$D$109,2,FALSE),"")</f>
        <v/>
      </c>
      <c r="AM157" s="12" t="n">
        <v>14.7500000000003</v>
      </c>
      <c r="AN157" s="12">
        <f>IFERROR(VLOOKUP(AM157,'CRUCE OPORTUNIDADES'!$C$10:$D$109,2,FALSE),"")</f>
        <v/>
      </c>
      <c r="AO157" s="12" t="n">
        <v>15.7500000000003</v>
      </c>
      <c r="AP157" s="12">
        <f>IFERROR(VLOOKUP(AO157,'CRUCE OPORTUNIDADES'!$C$10:$D$109,2,FALSE),"")</f>
        <v/>
      </c>
      <c r="AQ157" s="12" t="n">
        <v>16.7500000000003</v>
      </c>
      <c r="AR157" s="12">
        <f>IFERROR(VLOOKUP(AQ157,'CRUCE OPORTUNIDADES'!$C$10:$D$109,2,FALSE),"")</f>
        <v/>
      </c>
      <c r="AS157" s="12" t="n">
        <v>17.7500000000003</v>
      </c>
      <c r="AT157" s="12">
        <f>IFERROR(VLOOKUP(AS157,'CRUCE OPORTUNIDADES'!$C$10:$D$109,2,FALSE),"")</f>
        <v/>
      </c>
      <c r="AU157" s="12" t="n">
        <v>18.7500000000003</v>
      </c>
      <c r="AV157" s="12">
        <f>IFERROR(VLOOKUP(AU157,'CRUCE OPORTUNIDADES'!$C$10:$D$109,2,FALSE),"")</f>
        <v/>
      </c>
      <c r="AW157" s="12" t="n">
        <v>19.7500000000004</v>
      </c>
      <c r="AX157" s="12">
        <f>IFERROR(VLOOKUP(AW157,'CRUCE OPORTUNIDADES'!$C$10:$D$109,2,FALSE),"")</f>
        <v/>
      </c>
      <c r="AY157" s="12" t="n">
        <v>20.7500000000004</v>
      </c>
      <c r="AZ157" s="12">
        <f>IFERROR(VLOOKUP(AY157,'CRUCE OPORTUNIDADES'!$C$10:$D$109,2,FALSE),"")</f>
        <v/>
      </c>
      <c r="BA157" s="12" t="n">
        <v>21.7500000000004</v>
      </c>
      <c r="BB157" s="12">
        <f>IFERROR(VLOOKUP(BA157,'CRUCE OPORTUNIDADES'!$C$10:$D$109,2,FALSE),"")</f>
        <v/>
      </c>
      <c r="BC157" s="12" t="n">
        <v>22.7500000000004</v>
      </c>
      <c r="BD157" s="12">
        <f>IFERROR(VLOOKUP(BC157,'CRUCE OPORTUNIDADES'!$C$10:$D$109,2,FALSE),"")</f>
        <v/>
      </c>
      <c r="BE157" s="12" t="n">
        <v>23.7500000000004</v>
      </c>
      <c r="BF157" s="12">
        <f>IFERROR(VLOOKUP(BE157,'CRUCE OPORTUNIDADES'!$C$10:$D$109,2,FALSE),"")</f>
        <v/>
      </c>
      <c r="BG157" s="12" t="n">
        <v>24.7500000000005</v>
      </c>
      <c r="BH157" s="12">
        <f>IFERROR(VLOOKUP(BG157,'CRUCE OPORTUNIDADES'!$C$10:$D$109,2,FALSE),"")</f>
        <v/>
      </c>
      <c r="BI157" s="12" t="n">
        <v>25.7500000000005</v>
      </c>
      <c r="BJ157" s="12">
        <f>IFERROR(VLOOKUP(BI157,'CRUCE OPORTUNIDADES'!$C$10:$D$109,2,FALSE),"")</f>
        <v/>
      </c>
    </row>
    <row r="158">
      <c r="N158" s="12">
        <f>IF(N159&lt;&gt;""," -O","")</f>
        <v/>
      </c>
      <c r="P158" s="12">
        <f>IF(P159&lt;&gt;""," -O","")</f>
        <v/>
      </c>
      <c r="R158" s="12">
        <f>IF(R159&lt;&gt;""," -O","")</f>
        <v/>
      </c>
      <c r="T158" s="12">
        <f>IF(T159&lt;&gt;""," -O","")</f>
        <v/>
      </c>
      <c r="V158" s="12">
        <f>IF(V159&lt;&gt;""," -O","")</f>
        <v/>
      </c>
      <c r="X158" s="12">
        <f>IF(X159&lt;&gt;""," -O","")</f>
        <v/>
      </c>
      <c r="Z158" s="12">
        <f>IF(Z159&lt;&gt;""," -O","")</f>
        <v/>
      </c>
      <c r="AB158" s="12">
        <f>IF(AB159&lt;&gt;""," -O","")</f>
        <v/>
      </c>
      <c r="AD158" s="12">
        <f>IF(AD159&lt;&gt;""," -O","")</f>
        <v/>
      </c>
      <c r="AF158" s="12">
        <f>IF(AF159&lt;&gt;""," -O","")</f>
        <v/>
      </c>
      <c r="AH158" s="12">
        <f>IF(AH159&lt;&gt;""," -O","")</f>
        <v/>
      </c>
      <c r="AJ158" s="12">
        <f>IF(AJ159&lt;&gt;""," -O","")</f>
        <v/>
      </c>
      <c r="AL158" s="12">
        <f>IF(AL159&lt;&gt;""," -O","")</f>
        <v/>
      </c>
      <c r="AN158" s="12">
        <f>IF(AN159&lt;&gt;""," -O","")</f>
        <v/>
      </c>
      <c r="AP158" s="12">
        <f>IF(AP159&lt;&gt;""," -O","")</f>
        <v/>
      </c>
      <c r="AR158" s="12">
        <f>IF(AR159&lt;&gt;""," -O","")</f>
        <v/>
      </c>
      <c r="AT158" s="12">
        <f>IF(AT159&lt;&gt;""," -O","")</f>
        <v/>
      </c>
      <c r="AV158" s="12">
        <f>IF(AV159&lt;&gt;""," -O","")</f>
        <v/>
      </c>
      <c r="AX158" s="12">
        <f>IF(AX159&lt;&gt;""," -O","")</f>
        <v/>
      </c>
      <c r="AZ158" s="12">
        <f>IF(AZ159&lt;&gt;""," -O","")</f>
        <v/>
      </c>
      <c r="BB158" s="12">
        <f>IF(BB159&lt;&gt;""," -O","")</f>
        <v/>
      </c>
      <c r="BD158" s="12">
        <f>IF(BD159&lt;&gt;""," -O","")</f>
        <v/>
      </c>
      <c r="BF158" s="12">
        <f>IF(BF159&lt;&gt;""," -O","")</f>
        <v/>
      </c>
      <c r="BH158" s="12">
        <f>IF(BH159&lt;&gt;""," -O","")</f>
        <v/>
      </c>
      <c r="BJ158" s="12">
        <f>IF(BJ159&lt;&gt;""," -O","")</f>
        <v/>
      </c>
    </row>
    <row r="159">
      <c r="M159" s="12" t="n">
        <v>1.76</v>
      </c>
      <c r="N159" s="12">
        <f>IFERROR(VLOOKUP(M159,'CRUCE OPORTUNIDADES'!$C$10:$D$109,2,FALSE),"")</f>
        <v/>
      </c>
      <c r="O159" s="12" t="n">
        <v>2.76000000000002</v>
      </c>
      <c r="P159" s="12">
        <f>IFERROR(VLOOKUP(O159,'CRUCE OPORTUNIDADES'!$C$10:$D$109,2,FALSE),"")</f>
        <v/>
      </c>
      <c r="Q159" s="12" t="n">
        <v>3.76000000000004</v>
      </c>
      <c r="R159" s="12">
        <f>IFERROR(VLOOKUP(Q159,'CRUCE OPORTUNIDADES'!$C$10:$D$109,2,FALSE),"")</f>
        <v/>
      </c>
      <c r="S159" s="12" t="n">
        <v>4.76000000000006</v>
      </c>
      <c r="T159" s="12">
        <f>IFERROR(VLOOKUP(S159,'CRUCE OPORTUNIDADES'!$C$10:$D$109,2,FALSE),"")</f>
        <v/>
      </c>
      <c r="U159" s="12" t="n">
        <v>5.76000000000008</v>
      </c>
      <c r="V159" s="12">
        <f>IFERROR(VLOOKUP(U159,'CRUCE OPORTUNIDADES'!$C$10:$D$109,2,FALSE),"")</f>
        <v/>
      </c>
      <c r="W159" s="12" t="n">
        <v>6.7600000000001</v>
      </c>
      <c r="X159" s="12">
        <f>IFERROR(VLOOKUP(W159,'CRUCE OPORTUNIDADES'!$C$10:$D$109,2,FALSE),"")</f>
        <v/>
      </c>
      <c r="Y159" s="12" t="n">
        <v>7.76000000000012</v>
      </c>
      <c r="Z159" s="12">
        <f>IFERROR(VLOOKUP(Y159,'CRUCE OPORTUNIDADES'!$C$10:$D$109,2,FALSE),"")</f>
        <v/>
      </c>
      <c r="AA159" s="12" t="n">
        <v>8.76000000000014</v>
      </c>
      <c r="AB159" s="12">
        <f>IFERROR(VLOOKUP(AA159,'CRUCE OPORTUNIDADES'!$C$10:$D$109,2,FALSE),"")</f>
        <v/>
      </c>
      <c r="AC159" s="12" t="n">
        <v>9.76000000000016</v>
      </c>
      <c r="AD159" s="12">
        <f>IFERROR(VLOOKUP(AC159,'CRUCE OPORTUNIDADES'!$C$10:$D$109,2,FALSE),"")</f>
        <v/>
      </c>
      <c r="AE159" s="12" t="n">
        <v>10.7600000000002</v>
      </c>
      <c r="AF159" s="12">
        <f>IFERROR(VLOOKUP(AE159,'CRUCE OPORTUNIDADES'!$C$10:$D$109,2,FALSE),"")</f>
        <v/>
      </c>
      <c r="AG159" s="12" t="n">
        <v>11.7600000000002</v>
      </c>
      <c r="AH159" s="12">
        <f>IFERROR(VLOOKUP(AG159,'CRUCE OPORTUNIDADES'!$C$10:$D$109,2,FALSE),"")</f>
        <v/>
      </c>
      <c r="AI159" s="12" t="n">
        <v>12.7600000000002</v>
      </c>
      <c r="AJ159" s="12">
        <f>IFERROR(VLOOKUP(AI159,'CRUCE OPORTUNIDADES'!$C$10:$D$109,2,FALSE),"")</f>
        <v/>
      </c>
      <c r="AK159" s="12" t="n">
        <v>13.7600000000002</v>
      </c>
      <c r="AL159" s="12">
        <f>IFERROR(VLOOKUP(AK159,'CRUCE OPORTUNIDADES'!$C$10:$D$109,2,FALSE),"")</f>
        <v/>
      </c>
      <c r="AM159" s="12" t="n">
        <v>14.7600000000003</v>
      </c>
      <c r="AN159" s="12">
        <f>IFERROR(VLOOKUP(AM159,'CRUCE OPORTUNIDADES'!$C$10:$D$109,2,FALSE),"")</f>
        <v/>
      </c>
      <c r="AO159" s="12" t="n">
        <v>15.7600000000003</v>
      </c>
      <c r="AP159" s="12">
        <f>IFERROR(VLOOKUP(AO159,'CRUCE OPORTUNIDADES'!$C$10:$D$109,2,FALSE),"")</f>
        <v/>
      </c>
      <c r="AQ159" s="12" t="n">
        <v>16.7600000000003</v>
      </c>
      <c r="AR159" s="12">
        <f>IFERROR(VLOOKUP(AQ159,'CRUCE OPORTUNIDADES'!$C$10:$D$109,2,FALSE),"")</f>
        <v/>
      </c>
      <c r="AS159" s="12" t="n">
        <v>17.7600000000003</v>
      </c>
      <c r="AT159" s="12">
        <f>IFERROR(VLOOKUP(AS159,'CRUCE OPORTUNIDADES'!$C$10:$D$109,2,FALSE),"")</f>
        <v/>
      </c>
      <c r="AU159" s="12" t="n">
        <v>18.7600000000003</v>
      </c>
      <c r="AV159" s="12">
        <f>IFERROR(VLOOKUP(AU159,'CRUCE OPORTUNIDADES'!$C$10:$D$109,2,FALSE),"")</f>
        <v/>
      </c>
      <c r="AW159" s="12" t="n">
        <v>19.7600000000004</v>
      </c>
      <c r="AX159" s="12">
        <f>IFERROR(VLOOKUP(AW159,'CRUCE OPORTUNIDADES'!$C$10:$D$109,2,FALSE),"")</f>
        <v/>
      </c>
      <c r="AY159" s="12" t="n">
        <v>20.7600000000004</v>
      </c>
      <c r="AZ159" s="12">
        <f>IFERROR(VLOOKUP(AY159,'CRUCE OPORTUNIDADES'!$C$10:$D$109,2,FALSE),"")</f>
        <v/>
      </c>
      <c r="BA159" s="12" t="n">
        <v>21.7600000000004</v>
      </c>
      <c r="BB159" s="12">
        <f>IFERROR(VLOOKUP(BA159,'CRUCE OPORTUNIDADES'!$C$10:$D$109,2,FALSE),"")</f>
        <v/>
      </c>
      <c r="BC159" s="12" t="n">
        <v>22.7600000000004</v>
      </c>
      <c r="BD159" s="12">
        <f>IFERROR(VLOOKUP(BC159,'CRUCE OPORTUNIDADES'!$C$10:$D$109,2,FALSE),"")</f>
        <v/>
      </c>
      <c r="BE159" s="12" t="n">
        <v>23.7600000000004</v>
      </c>
      <c r="BF159" s="12">
        <f>IFERROR(VLOOKUP(BE159,'CRUCE OPORTUNIDADES'!$C$10:$D$109,2,FALSE),"")</f>
        <v/>
      </c>
      <c r="BG159" s="12" t="n">
        <v>24.7600000000005</v>
      </c>
      <c r="BH159" s="12">
        <f>IFERROR(VLOOKUP(BG159,'CRUCE OPORTUNIDADES'!$C$10:$D$109,2,FALSE),"")</f>
        <v/>
      </c>
      <c r="BI159" s="12" t="n">
        <v>25.7600000000005</v>
      </c>
      <c r="BJ159" s="12">
        <f>IFERROR(VLOOKUP(BI159,'CRUCE OPORTUNIDADES'!$C$10:$D$109,2,FALSE),"")</f>
        <v/>
      </c>
    </row>
    <row r="160">
      <c r="N160" s="12">
        <f>IF(N161&lt;&gt;""," -O","")</f>
        <v/>
      </c>
      <c r="P160" s="12">
        <f>IF(P161&lt;&gt;""," -O","")</f>
        <v/>
      </c>
      <c r="R160" s="12">
        <f>IF(R161&lt;&gt;""," -O","")</f>
        <v/>
      </c>
      <c r="T160" s="12">
        <f>IF(T161&lt;&gt;""," -O","")</f>
        <v/>
      </c>
      <c r="V160" s="12">
        <f>IF(V161&lt;&gt;""," -O","")</f>
        <v/>
      </c>
      <c r="X160" s="12">
        <f>IF(X161&lt;&gt;""," -O","")</f>
        <v/>
      </c>
      <c r="Z160" s="12">
        <f>IF(Z161&lt;&gt;""," -O","")</f>
        <v/>
      </c>
      <c r="AB160" s="12">
        <f>IF(AB161&lt;&gt;""," -O","")</f>
        <v/>
      </c>
      <c r="AD160" s="12">
        <f>IF(AD161&lt;&gt;""," -O","")</f>
        <v/>
      </c>
      <c r="AF160" s="12">
        <f>IF(AF161&lt;&gt;""," -O","")</f>
        <v/>
      </c>
      <c r="AH160" s="12">
        <f>IF(AH161&lt;&gt;""," -O","")</f>
        <v/>
      </c>
      <c r="AJ160" s="12">
        <f>IF(AJ161&lt;&gt;""," -O","")</f>
        <v/>
      </c>
      <c r="AL160" s="12">
        <f>IF(AL161&lt;&gt;""," -O","")</f>
        <v/>
      </c>
      <c r="AN160" s="12">
        <f>IF(AN161&lt;&gt;""," -O","")</f>
        <v/>
      </c>
      <c r="AP160" s="12">
        <f>IF(AP161&lt;&gt;""," -O","")</f>
        <v/>
      </c>
      <c r="AR160" s="12">
        <f>IF(AR161&lt;&gt;""," -O","")</f>
        <v/>
      </c>
      <c r="AT160" s="12">
        <f>IF(AT161&lt;&gt;""," -O","")</f>
        <v/>
      </c>
      <c r="AV160" s="12">
        <f>IF(AV161&lt;&gt;""," -O","")</f>
        <v/>
      </c>
      <c r="AX160" s="12">
        <f>IF(AX161&lt;&gt;""," -O","")</f>
        <v/>
      </c>
      <c r="AZ160" s="12">
        <f>IF(AZ161&lt;&gt;""," -O","")</f>
        <v/>
      </c>
      <c r="BB160" s="12">
        <f>IF(BB161&lt;&gt;""," -O","")</f>
        <v/>
      </c>
      <c r="BD160" s="12">
        <f>IF(BD161&lt;&gt;""," -O","")</f>
        <v/>
      </c>
      <c r="BF160" s="12">
        <f>IF(BF161&lt;&gt;""," -O","")</f>
        <v/>
      </c>
      <c r="BH160" s="12">
        <f>IF(BH161&lt;&gt;""," -O","")</f>
        <v/>
      </c>
      <c r="BJ160" s="12">
        <f>IF(BJ161&lt;&gt;""," -O","")</f>
        <v/>
      </c>
    </row>
    <row r="161">
      <c r="M161" s="12" t="n">
        <v>1.77</v>
      </c>
      <c r="N161" s="12">
        <f>IFERROR(VLOOKUP(M161,'CRUCE OPORTUNIDADES'!$C$10:$D$109,2,FALSE),"")</f>
        <v/>
      </c>
      <c r="O161" s="12" t="n">
        <v>2.77000000000002</v>
      </c>
      <c r="P161" s="12">
        <f>IFERROR(VLOOKUP(O161,'CRUCE OPORTUNIDADES'!$C$10:$D$109,2,FALSE),"")</f>
        <v/>
      </c>
      <c r="Q161" s="12" t="n">
        <v>3.77000000000004</v>
      </c>
      <c r="R161" s="12">
        <f>IFERROR(VLOOKUP(Q161,'CRUCE OPORTUNIDADES'!$C$10:$D$109,2,FALSE),"")</f>
        <v/>
      </c>
      <c r="S161" s="12" t="n">
        <v>4.77000000000006</v>
      </c>
      <c r="T161" s="12">
        <f>IFERROR(VLOOKUP(S161,'CRUCE OPORTUNIDADES'!$C$10:$D$109,2,FALSE),"")</f>
        <v/>
      </c>
      <c r="U161" s="12" t="n">
        <v>5.77000000000008</v>
      </c>
      <c r="V161" s="12">
        <f>IFERROR(VLOOKUP(U161,'CRUCE OPORTUNIDADES'!$C$10:$D$109,2,FALSE),"")</f>
        <v/>
      </c>
      <c r="W161" s="12" t="n">
        <v>6.7700000000001</v>
      </c>
      <c r="X161" s="12">
        <f>IFERROR(VLOOKUP(W161,'CRUCE OPORTUNIDADES'!$C$10:$D$109,2,FALSE),"")</f>
        <v/>
      </c>
      <c r="Y161" s="12" t="n">
        <v>7.77000000000012</v>
      </c>
      <c r="Z161" s="12">
        <f>IFERROR(VLOOKUP(Y161,'CRUCE OPORTUNIDADES'!$C$10:$D$109,2,FALSE),"")</f>
        <v/>
      </c>
      <c r="AA161" s="12" t="n">
        <v>8.77000000000014</v>
      </c>
      <c r="AB161" s="12">
        <f>IFERROR(VLOOKUP(AA161,'CRUCE OPORTUNIDADES'!$C$10:$D$109,2,FALSE),"")</f>
        <v/>
      </c>
      <c r="AC161" s="12" t="n">
        <v>9.770000000000159</v>
      </c>
      <c r="AD161" s="12">
        <f>IFERROR(VLOOKUP(AC161,'CRUCE OPORTUNIDADES'!$C$10:$D$109,2,FALSE),"")</f>
        <v/>
      </c>
      <c r="AE161" s="12" t="n">
        <v>10.7700000000002</v>
      </c>
      <c r="AF161" s="12">
        <f>IFERROR(VLOOKUP(AE161,'CRUCE OPORTUNIDADES'!$C$10:$D$109,2,FALSE),"")</f>
        <v/>
      </c>
      <c r="AG161" s="12" t="n">
        <v>11.7700000000002</v>
      </c>
      <c r="AH161" s="12">
        <f>IFERROR(VLOOKUP(AG161,'CRUCE OPORTUNIDADES'!$C$10:$D$109,2,FALSE),"")</f>
        <v/>
      </c>
      <c r="AI161" s="12" t="n">
        <v>12.7700000000002</v>
      </c>
      <c r="AJ161" s="12">
        <f>IFERROR(VLOOKUP(AI161,'CRUCE OPORTUNIDADES'!$C$10:$D$109,2,FALSE),"")</f>
        <v/>
      </c>
      <c r="AK161" s="12" t="n">
        <v>13.7700000000002</v>
      </c>
      <c r="AL161" s="12">
        <f>IFERROR(VLOOKUP(AK161,'CRUCE OPORTUNIDADES'!$C$10:$D$109,2,FALSE),"")</f>
        <v/>
      </c>
      <c r="AM161" s="12" t="n">
        <v>14.7700000000003</v>
      </c>
      <c r="AN161" s="12">
        <f>IFERROR(VLOOKUP(AM161,'CRUCE OPORTUNIDADES'!$C$10:$D$109,2,FALSE),"")</f>
        <v/>
      </c>
      <c r="AO161" s="12" t="n">
        <v>15.7700000000003</v>
      </c>
      <c r="AP161" s="12">
        <f>IFERROR(VLOOKUP(AO161,'CRUCE OPORTUNIDADES'!$C$10:$D$109,2,FALSE),"")</f>
        <v/>
      </c>
      <c r="AQ161" s="12" t="n">
        <v>16.7700000000003</v>
      </c>
      <c r="AR161" s="12">
        <f>IFERROR(VLOOKUP(AQ161,'CRUCE OPORTUNIDADES'!$C$10:$D$109,2,FALSE),"")</f>
        <v/>
      </c>
      <c r="AS161" s="12" t="n">
        <v>17.7700000000003</v>
      </c>
      <c r="AT161" s="12">
        <f>IFERROR(VLOOKUP(AS161,'CRUCE OPORTUNIDADES'!$C$10:$D$109,2,FALSE),"")</f>
        <v/>
      </c>
      <c r="AU161" s="12" t="n">
        <v>18.7700000000003</v>
      </c>
      <c r="AV161" s="12">
        <f>IFERROR(VLOOKUP(AU161,'CRUCE OPORTUNIDADES'!$C$10:$D$109,2,FALSE),"")</f>
        <v/>
      </c>
      <c r="AW161" s="12" t="n">
        <v>19.7700000000004</v>
      </c>
      <c r="AX161" s="12">
        <f>IFERROR(VLOOKUP(AW161,'CRUCE OPORTUNIDADES'!$C$10:$D$109,2,FALSE),"")</f>
        <v/>
      </c>
      <c r="AY161" s="12" t="n">
        <v>20.7700000000004</v>
      </c>
      <c r="AZ161" s="12">
        <f>IFERROR(VLOOKUP(AY161,'CRUCE OPORTUNIDADES'!$C$10:$D$109,2,FALSE),"")</f>
        <v/>
      </c>
      <c r="BA161" s="12" t="n">
        <v>21.7700000000004</v>
      </c>
      <c r="BB161" s="12">
        <f>IFERROR(VLOOKUP(BA161,'CRUCE OPORTUNIDADES'!$C$10:$D$109,2,FALSE),"")</f>
        <v/>
      </c>
      <c r="BC161" s="12" t="n">
        <v>22.7700000000004</v>
      </c>
      <c r="BD161" s="12">
        <f>IFERROR(VLOOKUP(BC161,'CRUCE OPORTUNIDADES'!$C$10:$D$109,2,FALSE),"")</f>
        <v/>
      </c>
      <c r="BE161" s="12" t="n">
        <v>23.7700000000004</v>
      </c>
      <c r="BF161" s="12">
        <f>IFERROR(VLOOKUP(BE161,'CRUCE OPORTUNIDADES'!$C$10:$D$109,2,FALSE),"")</f>
        <v/>
      </c>
      <c r="BG161" s="12" t="n">
        <v>24.7700000000005</v>
      </c>
      <c r="BH161" s="12">
        <f>IFERROR(VLOOKUP(BG161,'CRUCE OPORTUNIDADES'!$C$10:$D$109,2,FALSE),"")</f>
        <v/>
      </c>
      <c r="BI161" s="12" t="n">
        <v>25.7700000000005</v>
      </c>
      <c r="BJ161" s="12">
        <f>IFERROR(VLOOKUP(BI161,'CRUCE OPORTUNIDADES'!$C$10:$D$109,2,FALSE),"")</f>
        <v/>
      </c>
    </row>
    <row r="162">
      <c r="N162" s="12">
        <f>IF(N163&lt;&gt;""," -O","")</f>
        <v/>
      </c>
      <c r="P162" s="12">
        <f>IF(P163&lt;&gt;""," -O","")</f>
        <v/>
      </c>
      <c r="R162" s="12">
        <f>IF(R163&lt;&gt;""," -O","")</f>
        <v/>
      </c>
      <c r="T162" s="12">
        <f>IF(T163&lt;&gt;""," -O","")</f>
        <v/>
      </c>
      <c r="V162" s="12">
        <f>IF(V163&lt;&gt;""," -O","")</f>
        <v/>
      </c>
      <c r="X162" s="12">
        <f>IF(X163&lt;&gt;""," -O","")</f>
        <v/>
      </c>
      <c r="Z162" s="12">
        <f>IF(Z163&lt;&gt;""," -O","")</f>
        <v/>
      </c>
      <c r="AB162" s="12">
        <f>IF(AB163&lt;&gt;""," -O","")</f>
        <v/>
      </c>
      <c r="AD162" s="12">
        <f>IF(AD163&lt;&gt;""," -O","")</f>
        <v/>
      </c>
      <c r="AF162" s="12">
        <f>IF(AF163&lt;&gt;""," -O","")</f>
        <v/>
      </c>
      <c r="AH162" s="12">
        <f>IF(AH163&lt;&gt;""," -O","")</f>
        <v/>
      </c>
      <c r="AJ162" s="12">
        <f>IF(AJ163&lt;&gt;""," -O","")</f>
        <v/>
      </c>
      <c r="AL162" s="12">
        <f>IF(AL163&lt;&gt;""," -O","")</f>
        <v/>
      </c>
      <c r="AN162" s="12">
        <f>IF(AN163&lt;&gt;""," -O","")</f>
        <v/>
      </c>
      <c r="AP162" s="12">
        <f>IF(AP163&lt;&gt;""," -O","")</f>
        <v/>
      </c>
      <c r="AR162" s="12">
        <f>IF(AR163&lt;&gt;""," -O","")</f>
        <v/>
      </c>
      <c r="AT162" s="12">
        <f>IF(AT163&lt;&gt;""," -O","")</f>
        <v/>
      </c>
      <c r="AV162" s="12">
        <f>IF(AV163&lt;&gt;""," -O","")</f>
        <v/>
      </c>
      <c r="AX162" s="12">
        <f>IF(AX163&lt;&gt;""," -O","")</f>
        <v/>
      </c>
      <c r="AZ162" s="12">
        <f>IF(AZ163&lt;&gt;""," -O","")</f>
        <v/>
      </c>
      <c r="BB162" s="12">
        <f>IF(BB163&lt;&gt;""," -O","")</f>
        <v/>
      </c>
      <c r="BD162" s="12">
        <f>IF(BD163&lt;&gt;""," -O","")</f>
        <v/>
      </c>
      <c r="BF162" s="12">
        <f>IF(BF163&lt;&gt;""," -O","")</f>
        <v/>
      </c>
      <c r="BH162" s="12">
        <f>IF(BH163&lt;&gt;""," -O","")</f>
        <v/>
      </c>
      <c r="BJ162" s="12">
        <f>IF(BJ163&lt;&gt;""," -O","")</f>
        <v/>
      </c>
    </row>
    <row r="163">
      <c r="M163" s="12" t="n">
        <v>1.78</v>
      </c>
      <c r="N163" s="12">
        <f>IFERROR(VLOOKUP(M163,'CRUCE OPORTUNIDADES'!$C$10:$D$109,2,FALSE),"")</f>
        <v/>
      </c>
      <c r="O163" s="12" t="n">
        <v>2.78000000000002</v>
      </c>
      <c r="P163" s="12">
        <f>IFERROR(VLOOKUP(O163,'CRUCE OPORTUNIDADES'!$C$10:$D$109,2,FALSE),"")</f>
        <v/>
      </c>
      <c r="Q163" s="12" t="n">
        <v>3.78000000000004</v>
      </c>
      <c r="R163" s="12">
        <f>IFERROR(VLOOKUP(Q163,'CRUCE OPORTUNIDADES'!$C$10:$D$109,2,FALSE),"")</f>
        <v/>
      </c>
      <c r="S163" s="12" t="n">
        <v>4.78000000000006</v>
      </c>
      <c r="T163" s="12">
        <f>IFERROR(VLOOKUP(S163,'CRUCE OPORTUNIDADES'!$C$10:$D$109,2,FALSE),"")</f>
        <v/>
      </c>
      <c r="U163" s="12" t="n">
        <v>5.78000000000008</v>
      </c>
      <c r="V163" s="12">
        <f>IFERROR(VLOOKUP(U163,'CRUCE OPORTUNIDADES'!$C$10:$D$109,2,FALSE),"")</f>
        <v/>
      </c>
      <c r="W163" s="12" t="n">
        <v>6.7800000000001</v>
      </c>
      <c r="X163" s="12">
        <f>IFERROR(VLOOKUP(W163,'CRUCE OPORTUNIDADES'!$C$10:$D$109,2,FALSE),"")</f>
        <v/>
      </c>
      <c r="Y163" s="12" t="n">
        <v>7.78000000000012</v>
      </c>
      <c r="Z163" s="12">
        <f>IFERROR(VLOOKUP(Y163,'CRUCE OPORTUNIDADES'!$C$10:$D$109,2,FALSE),"")</f>
        <v/>
      </c>
      <c r="AA163" s="12" t="n">
        <v>8.78000000000014</v>
      </c>
      <c r="AB163" s="12">
        <f>IFERROR(VLOOKUP(AA163,'CRUCE OPORTUNIDADES'!$C$10:$D$109,2,FALSE),"")</f>
        <v/>
      </c>
      <c r="AC163" s="12" t="n">
        <v>9.780000000000159</v>
      </c>
      <c r="AD163" s="12">
        <f>IFERROR(VLOOKUP(AC163,'CRUCE OPORTUNIDADES'!$C$10:$D$109,2,FALSE),"")</f>
        <v/>
      </c>
      <c r="AE163" s="12" t="n">
        <v>10.7800000000002</v>
      </c>
      <c r="AF163" s="12">
        <f>IFERROR(VLOOKUP(AE163,'CRUCE OPORTUNIDADES'!$C$10:$D$109,2,FALSE),"")</f>
        <v/>
      </c>
      <c r="AG163" s="12" t="n">
        <v>11.7800000000002</v>
      </c>
      <c r="AH163" s="12">
        <f>IFERROR(VLOOKUP(AG163,'CRUCE OPORTUNIDADES'!$C$10:$D$109,2,FALSE),"")</f>
        <v/>
      </c>
      <c r="AI163" s="12" t="n">
        <v>12.7800000000002</v>
      </c>
      <c r="AJ163" s="12">
        <f>IFERROR(VLOOKUP(AI163,'CRUCE OPORTUNIDADES'!$C$10:$D$109,2,FALSE),"")</f>
        <v/>
      </c>
      <c r="AK163" s="12" t="n">
        <v>13.7800000000002</v>
      </c>
      <c r="AL163" s="12">
        <f>IFERROR(VLOOKUP(AK163,'CRUCE OPORTUNIDADES'!$C$10:$D$109,2,FALSE),"")</f>
        <v/>
      </c>
      <c r="AM163" s="12" t="n">
        <v>14.7800000000003</v>
      </c>
      <c r="AN163" s="12">
        <f>IFERROR(VLOOKUP(AM163,'CRUCE OPORTUNIDADES'!$C$10:$D$109,2,FALSE),"")</f>
        <v/>
      </c>
      <c r="AO163" s="12" t="n">
        <v>15.7800000000003</v>
      </c>
      <c r="AP163" s="12">
        <f>IFERROR(VLOOKUP(AO163,'CRUCE OPORTUNIDADES'!$C$10:$D$109,2,FALSE),"")</f>
        <v/>
      </c>
      <c r="AQ163" s="12" t="n">
        <v>16.7800000000003</v>
      </c>
      <c r="AR163" s="12">
        <f>IFERROR(VLOOKUP(AQ163,'CRUCE OPORTUNIDADES'!$C$10:$D$109,2,FALSE),"")</f>
        <v/>
      </c>
      <c r="AS163" s="12" t="n">
        <v>17.7800000000003</v>
      </c>
      <c r="AT163" s="12">
        <f>IFERROR(VLOOKUP(AS163,'CRUCE OPORTUNIDADES'!$C$10:$D$109,2,FALSE),"")</f>
        <v/>
      </c>
      <c r="AU163" s="12" t="n">
        <v>18.7800000000003</v>
      </c>
      <c r="AV163" s="12">
        <f>IFERROR(VLOOKUP(AU163,'CRUCE OPORTUNIDADES'!$C$10:$D$109,2,FALSE),"")</f>
        <v/>
      </c>
      <c r="AW163" s="12" t="n">
        <v>19.7800000000004</v>
      </c>
      <c r="AX163" s="12">
        <f>IFERROR(VLOOKUP(AW163,'CRUCE OPORTUNIDADES'!$C$10:$D$109,2,FALSE),"")</f>
        <v/>
      </c>
      <c r="AY163" s="12" t="n">
        <v>20.7800000000004</v>
      </c>
      <c r="AZ163" s="12">
        <f>IFERROR(VLOOKUP(AY163,'CRUCE OPORTUNIDADES'!$C$10:$D$109,2,FALSE),"")</f>
        <v/>
      </c>
      <c r="BA163" s="12" t="n">
        <v>21.7800000000004</v>
      </c>
      <c r="BB163" s="12">
        <f>IFERROR(VLOOKUP(BA163,'CRUCE OPORTUNIDADES'!$C$10:$D$109,2,FALSE),"")</f>
        <v/>
      </c>
      <c r="BC163" s="12" t="n">
        <v>22.7800000000004</v>
      </c>
      <c r="BD163" s="12">
        <f>IFERROR(VLOOKUP(BC163,'CRUCE OPORTUNIDADES'!$C$10:$D$109,2,FALSE),"")</f>
        <v/>
      </c>
      <c r="BE163" s="12" t="n">
        <v>23.7800000000004</v>
      </c>
      <c r="BF163" s="12">
        <f>IFERROR(VLOOKUP(BE163,'CRUCE OPORTUNIDADES'!$C$10:$D$109,2,FALSE),"")</f>
        <v/>
      </c>
      <c r="BG163" s="12" t="n">
        <v>24.7800000000005</v>
      </c>
      <c r="BH163" s="12">
        <f>IFERROR(VLOOKUP(BG163,'CRUCE OPORTUNIDADES'!$C$10:$D$109,2,FALSE),"")</f>
        <v/>
      </c>
      <c r="BI163" s="12" t="n">
        <v>25.7800000000005</v>
      </c>
      <c r="BJ163" s="12">
        <f>IFERROR(VLOOKUP(BI163,'CRUCE OPORTUNIDADES'!$C$10:$D$109,2,FALSE),"")</f>
        <v/>
      </c>
    </row>
    <row r="164">
      <c r="N164" s="12">
        <f>IF(N165&lt;&gt;""," -O","")</f>
        <v/>
      </c>
      <c r="P164" s="12">
        <f>IF(P165&lt;&gt;""," -O","")</f>
        <v/>
      </c>
      <c r="R164" s="12">
        <f>IF(R165&lt;&gt;""," -O","")</f>
        <v/>
      </c>
      <c r="T164" s="12">
        <f>IF(T165&lt;&gt;""," -O","")</f>
        <v/>
      </c>
      <c r="V164" s="12">
        <f>IF(V165&lt;&gt;""," -O","")</f>
        <v/>
      </c>
      <c r="X164" s="12">
        <f>IF(X165&lt;&gt;""," -O","")</f>
        <v/>
      </c>
      <c r="Z164" s="12">
        <f>IF(Z165&lt;&gt;""," -O","")</f>
        <v/>
      </c>
      <c r="AB164" s="12">
        <f>IF(AB165&lt;&gt;""," -O","")</f>
        <v/>
      </c>
      <c r="AD164" s="12">
        <f>IF(AD165&lt;&gt;""," -O","")</f>
        <v/>
      </c>
      <c r="AF164" s="12">
        <f>IF(AF165&lt;&gt;""," -O","")</f>
        <v/>
      </c>
      <c r="AH164" s="12">
        <f>IF(AH165&lt;&gt;""," -O","")</f>
        <v/>
      </c>
      <c r="AJ164" s="12">
        <f>IF(AJ165&lt;&gt;""," -O","")</f>
        <v/>
      </c>
      <c r="AL164" s="12">
        <f>IF(AL165&lt;&gt;""," -O","")</f>
        <v/>
      </c>
      <c r="AN164" s="12">
        <f>IF(AN165&lt;&gt;""," -O","")</f>
        <v/>
      </c>
      <c r="AP164" s="12">
        <f>IF(AP165&lt;&gt;""," -O","")</f>
        <v/>
      </c>
      <c r="AR164" s="12">
        <f>IF(AR165&lt;&gt;""," -O","")</f>
        <v/>
      </c>
      <c r="AT164" s="12">
        <f>IF(AT165&lt;&gt;""," -O","")</f>
        <v/>
      </c>
      <c r="AV164" s="12">
        <f>IF(AV165&lt;&gt;""," -O","")</f>
        <v/>
      </c>
      <c r="AX164" s="12">
        <f>IF(AX165&lt;&gt;""," -O","")</f>
        <v/>
      </c>
      <c r="AZ164" s="12">
        <f>IF(AZ165&lt;&gt;""," -O","")</f>
        <v/>
      </c>
      <c r="BB164" s="12">
        <f>IF(BB165&lt;&gt;""," -O","")</f>
        <v/>
      </c>
      <c r="BD164" s="12">
        <f>IF(BD165&lt;&gt;""," -O","")</f>
        <v/>
      </c>
      <c r="BF164" s="12">
        <f>IF(BF165&lt;&gt;""," -O","")</f>
        <v/>
      </c>
      <c r="BH164" s="12">
        <f>IF(BH165&lt;&gt;""," -O","")</f>
        <v/>
      </c>
      <c r="BJ164" s="12">
        <f>IF(BJ165&lt;&gt;""," -O","")</f>
        <v/>
      </c>
    </row>
    <row r="165">
      <c r="M165" s="12" t="n">
        <v>1.79</v>
      </c>
      <c r="N165" s="12">
        <f>IFERROR(VLOOKUP(M165,'CRUCE OPORTUNIDADES'!$C$10:$D$109,2,FALSE),"")</f>
        <v/>
      </c>
      <c r="O165" s="12" t="n">
        <v>2.79000000000002</v>
      </c>
      <c r="P165" s="12">
        <f>IFERROR(VLOOKUP(O165,'CRUCE OPORTUNIDADES'!$C$10:$D$109,2,FALSE),"")</f>
        <v/>
      </c>
      <c r="Q165" s="12" t="n">
        <v>3.79000000000004</v>
      </c>
      <c r="R165" s="12">
        <f>IFERROR(VLOOKUP(Q165,'CRUCE OPORTUNIDADES'!$C$10:$D$109,2,FALSE),"")</f>
        <v/>
      </c>
      <c r="S165" s="12" t="n">
        <v>4.79000000000006</v>
      </c>
      <c r="T165" s="12">
        <f>IFERROR(VLOOKUP(S165,'CRUCE OPORTUNIDADES'!$C$10:$D$109,2,FALSE),"")</f>
        <v/>
      </c>
      <c r="U165" s="12" t="n">
        <v>5.79000000000008</v>
      </c>
      <c r="V165" s="12">
        <f>IFERROR(VLOOKUP(U165,'CRUCE OPORTUNIDADES'!$C$10:$D$109,2,FALSE),"")</f>
        <v/>
      </c>
      <c r="W165" s="12" t="n">
        <v>6.7900000000001</v>
      </c>
      <c r="X165" s="12">
        <f>IFERROR(VLOOKUP(W165,'CRUCE OPORTUNIDADES'!$C$10:$D$109,2,FALSE),"")</f>
        <v/>
      </c>
      <c r="Y165" s="12" t="n">
        <v>7.79000000000012</v>
      </c>
      <c r="Z165" s="12">
        <f>IFERROR(VLOOKUP(Y165,'CRUCE OPORTUNIDADES'!$C$10:$D$109,2,FALSE),"")</f>
        <v/>
      </c>
      <c r="AA165" s="12" t="n">
        <v>8.790000000000139</v>
      </c>
      <c r="AB165" s="12">
        <f>IFERROR(VLOOKUP(AA165,'CRUCE OPORTUNIDADES'!$C$10:$D$109,2,FALSE),"")</f>
        <v/>
      </c>
      <c r="AC165" s="12" t="n">
        <v>9.790000000000161</v>
      </c>
      <c r="AD165" s="12">
        <f>IFERROR(VLOOKUP(AC165,'CRUCE OPORTUNIDADES'!$C$10:$D$109,2,FALSE),"")</f>
        <v/>
      </c>
      <c r="AE165" s="12" t="n">
        <v>10.7900000000002</v>
      </c>
      <c r="AF165" s="12">
        <f>IFERROR(VLOOKUP(AE165,'CRUCE OPORTUNIDADES'!$C$10:$D$109,2,FALSE),"")</f>
        <v/>
      </c>
      <c r="AG165" s="12" t="n">
        <v>11.7900000000002</v>
      </c>
      <c r="AH165" s="12">
        <f>IFERROR(VLOOKUP(AG165,'CRUCE OPORTUNIDADES'!$C$10:$D$109,2,FALSE),"")</f>
        <v/>
      </c>
      <c r="AI165" s="12" t="n">
        <v>12.7900000000002</v>
      </c>
      <c r="AJ165" s="12">
        <f>IFERROR(VLOOKUP(AI165,'CRUCE OPORTUNIDADES'!$C$10:$D$109,2,FALSE),"")</f>
        <v/>
      </c>
      <c r="AK165" s="12" t="n">
        <v>13.7900000000002</v>
      </c>
      <c r="AL165" s="12">
        <f>IFERROR(VLOOKUP(AK165,'CRUCE OPORTUNIDADES'!$C$10:$D$109,2,FALSE),"")</f>
        <v/>
      </c>
      <c r="AM165" s="12" t="n">
        <v>14.7900000000003</v>
      </c>
      <c r="AN165" s="12">
        <f>IFERROR(VLOOKUP(AM165,'CRUCE OPORTUNIDADES'!$C$10:$D$109,2,FALSE),"")</f>
        <v/>
      </c>
      <c r="AO165" s="12" t="n">
        <v>15.7900000000003</v>
      </c>
      <c r="AP165" s="12">
        <f>IFERROR(VLOOKUP(AO165,'CRUCE OPORTUNIDADES'!$C$10:$D$109,2,FALSE),"")</f>
        <v/>
      </c>
      <c r="AQ165" s="12" t="n">
        <v>16.7900000000003</v>
      </c>
      <c r="AR165" s="12">
        <f>IFERROR(VLOOKUP(AQ165,'CRUCE OPORTUNIDADES'!$C$10:$D$109,2,FALSE),"")</f>
        <v/>
      </c>
      <c r="AS165" s="12" t="n">
        <v>17.7900000000003</v>
      </c>
      <c r="AT165" s="12">
        <f>IFERROR(VLOOKUP(AS165,'CRUCE OPORTUNIDADES'!$C$10:$D$109,2,FALSE),"")</f>
        <v/>
      </c>
      <c r="AU165" s="12" t="n">
        <v>18.7900000000003</v>
      </c>
      <c r="AV165" s="12">
        <f>IFERROR(VLOOKUP(AU165,'CRUCE OPORTUNIDADES'!$C$10:$D$109,2,FALSE),"")</f>
        <v/>
      </c>
      <c r="AW165" s="12" t="n">
        <v>19.7900000000004</v>
      </c>
      <c r="AX165" s="12">
        <f>IFERROR(VLOOKUP(AW165,'CRUCE OPORTUNIDADES'!$C$10:$D$109,2,FALSE),"")</f>
        <v/>
      </c>
      <c r="AY165" s="12" t="n">
        <v>20.7900000000004</v>
      </c>
      <c r="AZ165" s="12">
        <f>IFERROR(VLOOKUP(AY165,'CRUCE OPORTUNIDADES'!$C$10:$D$109,2,FALSE),"")</f>
        <v/>
      </c>
      <c r="BA165" s="12" t="n">
        <v>21.7900000000004</v>
      </c>
      <c r="BB165" s="12">
        <f>IFERROR(VLOOKUP(BA165,'CRUCE OPORTUNIDADES'!$C$10:$D$109,2,FALSE),"")</f>
        <v/>
      </c>
      <c r="BC165" s="12" t="n">
        <v>22.7900000000004</v>
      </c>
      <c r="BD165" s="12">
        <f>IFERROR(VLOOKUP(BC165,'CRUCE OPORTUNIDADES'!$C$10:$D$109,2,FALSE),"")</f>
        <v/>
      </c>
      <c r="BE165" s="12" t="n">
        <v>23.7900000000004</v>
      </c>
      <c r="BF165" s="12">
        <f>IFERROR(VLOOKUP(BE165,'CRUCE OPORTUNIDADES'!$C$10:$D$109,2,FALSE),"")</f>
        <v/>
      </c>
      <c r="BG165" s="12" t="n">
        <v>24.7900000000005</v>
      </c>
      <c r="BH165" s="12">
        <f>IFERROR(VLOOKUP(BG165,'CRUCE OPORTUNIDADES'!$C$10:$D$109,2,FALSE),"")</f>
        <v/>
      </c>
      <c r="BI165" s="12" t="n">
        <v>25.7900000000005</v>
      </c>
      <c r="BJ165" s="12">
        <f>IFERROR(VLOOKUP(BI165,'CRUCE OPORTUNIDADES'!$C$10:$D$109,2,FALSE),"")</f>
        <v/>
      </c>
    </row>
    <row r="166">
      <c r="N166" s="12">
        <f>IF(N167&lt;&gt;""," -O","")</f>
        <v/>
      </c>
      <c r="P166" s="12">
        <f>IF(P167&lt;&gt;""," -O","")</f>
        <v/>
      </c>
      <c r="R166" s="12">
        <f>IF(R167&lt;&gt;""," -O","")</f>
        <v/>
      </c>
      <c r="T166" s="12">
        <f>IF(T167&lt;&gt;""," -O","")</f>
        <v/>
      </c>
      <c r="V166" s="12">
        <f>IF(V167&lt;&gt;""," -O","")</f>
        <v/>
      </c>
      <c r="X166" s="12">
        <f>IF(X167&lt;&gt;""," -O","")</f>
        <v/>
      </c>
      <c r="Z166" s="12">
        <f>IF(Z167&lt;&gt;""," -O","")</f>
        <v/>
      </c>
      <c r="AB166" s="12">
        <f>IF(AB167&lt;&gt;""," -O","")</f>
        <v/>
      </c>
      <c r="AD166" s="12">
        <f>IF(AD167&lt;&gt;""," -O","")</f>
        <v/>
      </c>
      <c r="AF166" s="12">
        <f>IF(AF167&lt;&gt;""," -O","")</f>
        <v/>
      </c>
      <c r="AH166" s="12">
        <f>IF(AH167&lt;&gt;""," -O","")</f>
        <v/>
      </c>
      <c r="AJ166" s="12">
        <f>IF(AJ167&lt;&gt;""," -O","")</f>
        <v/>
      </c>
      <c r="AL166" s="12">
        <f>IF(AL167&lt;&gt;""," -O","")</f>
        <v/>
      </c>
      <c r="AN166" s="12">
        <f>IF(AN167&lt;&gt;""," -O","")</f>
        <v/>
      </c>
      <c r="AP166" s="12">
        <f>IF(AP167&lt;&gt;""," -O","")</f>
        <v/>
      </c>
      <c r="AR166" s="12">
        <f>IF(AR167&lt;&gt;""," -O","")</f>
        <v/>
      </c>
      <c r="AT166" s="12">
        <f>IF(AT167&lt;&gt;""," -O","")</f>
        <v/>
      </c>
      <c r="AV166" s="12">
        <f>IF(AV167&lt;&gt;""," -O","")</f>
        <v/>
      </c>
      <c r="AX166" s="12">
        <f>IF(AX167&lt;&gt;""," -O","")</f>
        <v/>
      </c>
      <c r="AZ166" s="12">
        <f>IF(AZ167&lt;&gt;""," -O","")</f>
        <v/>
      </c>
      <c r="BB166" s="12">
        <f>IF(BB167&lt;&gt;""," -O","")</f>
        <v/>
      </c>
      <c r="BD166" s="12">
        <f>IF(BD167&lt;&gt;""," -O","")</f>
        <v/>
      </c>
      <c r="BF166" s="12">
        <f>IF(BF167&lt;&gt;""," -O","")</f>
        <v/>
      </c>
      <c r="BH166" s="12">
        <f>IF(BH167&lt;&gt;""," -O","")</f>
        <v/>
      </c>
      <c r="BJ166" s="12">
        <f>IF(BJ167&lt;&gt;""," -O","")</f>
        <v/>
      </c>
    </row>
    <row r="167">
      <c r="M167" s="12" t="n">
        <v>1.8</v>
      </c>
      <c r="N167" s="12">
        <f>IFERROR(VLOOKUP(M167,'CRUCE OPORTUNIDADES'!$C$10:$D$109,2,FALSE),"")</f>
        <v/>
      </c>
      <c r="O167" s="12" t="n">
        <v>2.80000000000002</v>
      </c>
      <c r="P167" s="12">
        <f>IFERROR(VLOOKUP(O167,'CRUCE OPORTUNIDADES'!$C$10:$D$109,2,FALSE),"")</f>
        <v/>
      </c>
      <c r="Q167" s="12" t="n">
        <v>3.80000000000004</v>
      </c>
      <c r="R167" s="12">
        <f>IFERROR(VLOOKUP(Q167,'CRUCE OPORTUNIDADES'!$C$10:$D$109,2,FALSE),"")</f>
        <v/>
      </c>
      <c r="S167" s="12" t="n">
        <v>4.80000000000006</v>
      </c>
      <c r="T167" s="12">
        <f>IFERROR(VLOOKUP(S167,'CRUCE OPORTUNIDADES'!$C$10:$D$109,2,FALSE),"")</f>
        <v/>
      </c>
      <c r="U167" s="12" t="n">
        <v>5.80000000000008</v>
      </c>
      <c r="V167" s="12">
        <f>IFERROR(VLOOKUP(U167,'CRUCE OPORTUNIDADES'!$C$10:$D$109,2,FALSE),"")</f>
        <v/>
      </c>
      <c r="W167" s="12" t="n">
        <v>6.8000000000001</v>
      </c>
      <c r="X167" s="12">
        <f>IFERROR(VLOOKUP(W167,'CRUCE OPORTUNIDADES'!$C$10:$D$109,2,FALSE),"")</f>
        <v/>
      </c>
      <c r="Y167" s="12" t="n">
        <v>7.80000000000012</v>
      </c>
      <c r="Z167" s="12">
        <f>IFERROR(VLOOKUP(Y167,'CRUCE OPORTUNIDADES'!$C$10:$D$109,2,FALSE),"")</f>
        <v/>
      </c>
      <c r="AA167" s="12" t="n">
        <v>8.800000000000139</v>
      </c>
      <c r="AB167" s="12">
        <f>IFERROR(VLOOKUP(AA167,'CRUCE OPORTUNIDADES'!$C$10:$D$109,2,FALSE),"")</f>
        <v/>
      </c>
      <c r="AC167" s="12" t="n">
        <v>9.800000000000161</v>
      </c>
      <c r="AD167" s="12">
        <f>IFERROR(VLOOKUP(AC167,'CRUCE OPORTUNIDADES'!$C$10:$D$109,2,FALSE),"")</f>
        <v/>
      </c>
      <c r="AE167" s="12" t="n">
        <v>10.8000000000002</v>
      </c>
      <c r="AF167" s="12">
        <f>IFERROR(VLOOKUP(AE167,'CRUCE OPORTUNIDADES'!$C$10:$D$109,2,FALSE),"")</f>
        <v/>
      </c>
      <c r="AG167" s="12" t="n">
        <v>11.8000000000002</v>
      </c>
      <c r="AH167" s="12">
        <f>IFERROR(VLOOKUP(AG167,'CRUCE OPORTUNIDADES'!$C$10:$D$109,2,FALSE),"")</f>
        <v/>
      </c>
      <c r="AI167" s="12" t="n">
        <v>12.8000000000002</v>
      </c>
      <c r="AJ167" s="12">
        <f>IFERROR(VLOOKUP(AI167,'CRUCE OPORTUNIDADES'!$C$10:$D$109,2,FALSE),"")</f>
        <v/>
      </c>
      <c r="AK167" s="12" t="n">
        <v>13.8000000000002</v>
      </c>
      <c r="AL167" s="12">
        <f>IFERROR(VLOOKUP(AK167,'CRUCE OPORTUNIDADES'!$C$10:$D$109,2,FALSE),"")</f>
        <v/>
      </c>
      <c r="AM167" s="12" t="n">
        <v>14.8000000000003</v>
      </c>
      <c r="AN167" s="12">
        <f>IFERROR(VLOOKUP(AM167,'CRUCE OPORTUNIDADES'!$C$10:$D$109,2,FALSE),"")</f>
        <v/>
      </c>
      <c r="AO167" s="12" t="n">
        <v>15.8000000000003</v>
      </c>
      <c r="AP167" s="12">
        <f>IFERROR(VLOOKUP(AO167,'CRUCE OPORTUNIDADES'!$C$10:$D$109,2,FALSE),"")</f>
        <v/>
      </c>
      <c r="AQ167" s="12" t="n">
        <v>16.8000000000003</v>
      </c>
      <c r="AR167" s="12">
        <f>IFERROR(VLOOKUP(AQ167,'CRUCE OPORTUNIDADES'!$C$10:$D$109,2,FALSE),"")</f>
        <v/>
      </c>
      <c r="AS167" s="12" t="n">
        <v>17.8000000000003</v>
      </c>
      <c r="AT167" s="12">
        <f>IFERROR(VLOOKUP(AS167,'CRUCE OPORTUNIDADES'!$C$10:$D$109,2,FALSE),"")</f>
        <v/>
      </c>
      <c r="AU167" s="12" t="n">
        <v>18.8000000000003</v>
      </c>
      <c r="AV167" s="12">
        <f>IFERROR(VLOOKUP(AU167,'CRUCE OPORTUNIDADES'!$C$10:$D$109,2,FALSE),"")</f>
        <v/>
      </c>
      <c r="AW167" s="12" t="n">
        <v>19.8000000000004</v>
      </c>
      <c r="AX167" s="12">
        <f>IFERROR(VLOOKUP(AW167,'CRUCE OPORTUNIDADES'!$C$10:$D$109,2,FALSE),"")</f>
        <v/>
      </c>
      <c r="AY167" s="12" t="n">
        <v>20.8000000000004</v>
      </c>
      <c r="AZ167" s="12">
        <f>IFERROR(VLOOKUP(AY167,'CRUCE OPORTUNIDADES'!$C$10:$D$109,2,FALSE),"")</f>
        <v/>
      </c>
      <c r="BA167" s="12" t="n">
        <v>21.8000000000004</v>
      </c>
      <c r="BB167" s="12">
        <f>IFERROR(VLOOKUP(BA167,'CRUCE OPORTUNIDADES'!$C$10:$D$109,2,FALSE),"")</f>
        <v/>
      </c>
      <c r="BC167" s="12" t="n">
        <v>22.8000000000004</v>
      </c>
      <c r="BD167" s="12">
        <f>IFERROR(VLOOKUP(BC167,'CRUCE OPORTUNIDADES'!$C$10:$D$109,2,FALSE),"")</f>
        <v/>
      </c>
      <c r="BE167" s="12" t="n">
        <v>23.8000000000004</v>
      </c>
      <c r="BF167" s="12">
        <f>IFERROR(VLOOKUP(BE167,'CRUCE OPORTUNIDADES'!$C$10:$D$109,2,FALSE),"")</f>
        <v/>
      </c>
      <c r="BG167" s="12" t="n">
        <v>24.8000000000005</v>
      </c>
      <c r="BH167" s="12">
        <f>IFERROR(VLOOKUP(BG167,'CRUCE OPORTUNIDADES'!$C$10:$D$109,2,FALSE),"")</f>
        <v/>
      </c>
      <c r="BI167" s="12" t="n">
        <v>25.8000000000005</v>
      </c>
      <c r="BJ167" s="12">
        <f>IFERROR(VLOOKUP(BI167,'CRUCE OPORTUNIDADES'!$C$10:$D$109,2,FALSE),"")</f>
        <v/>
      </c>
    </row>
    <row r="168">
      <c r="N168" s="12">
        <f>IF(N169&lt;&gt;""," -O","")</f>
        <v/>
      </c>
      <c r="P168" s="12">
        <f>IF(P169&lt;&gt;""," -O","")</f>
        <v/>
      </c>
      <c r="R168" s="12">
        <f>IF(R169&lt;&gt;""," -O","")</f>
        <v/>
      </c>
      <c r="T168" s="12">
        <f>IF(T169&lt;&gt;""," -O","")</f>
        <v/>
      </c>
      <c r="V168" s="12">
        <f>IF(V169&lt;&gt;""," -O","")</f>
        <v/>
      </c>
      <c r="X168" s="12">
        <f>IF(X169&lt;&gt;""," -O","")</f>
        <v/>
      </c>
      <c r="Z168" s="12">
        <f>IF(Z169&lt;&gt;""," -O","")</f>
        <v/>
      </c>
      <c r="AB168" s="12">
        <f>IF(AB169&lt;&gt;""," -O","")</f>
        <v/>
      </c>
      <c r="AD168" s="12">
        <f>IF(AD169&lt;&gt;""," -O","")</f>
        <v/>
      </c>
      <c r="AF168" s="12">
        <f>IF(AF169&lt;&gt;""," -O","")</f>
        <v/>
      </c>
      <c r="AH168" s="12">
        <f>IF(AH169&lt;&gt;""," -O","")</f>
        <v/>
      </c>
      <c r="AJ168" s="12">
        <f>IF(AJ169&lt;&gt;""," -O","")</f>
        <v/>
      </c>
      <c r="AL168" s="12">
        <f>IF(AL169&lt;&gt;""," -O","")</f>
        <v/>
      </c>
      <c r="AN168" s="12">
        <f>IF(AN169&lt;&gt;""," -O","")</f>
        <v/>
      </c>
      <c r="AP168" s="12">
        <f>IF(AP169&lt;&gt;""," -O","")</f>
        <v/>
      </c>
      <c r="AR168" s="12">
        <f>IF(AR169&lt;&gt;""," -O","")</f>
        <v/>
      </c>
      <c r="AT168" s="12">
        <f>IF(AT169&lt;&gt;""," -O","")</f>
        <v/>
      </c>
      <c r="AV168" s="12">
        <f>IF(AV169&lt;&gt;""," -O","")</f>
        <v/>
      </c>
      <c r="AX168" s="12">
        <f>IF(AX169&lt;&gt;""," -O","")</f>
        <v/>
      </c>
      <c r="AZ168" s="12">
        <f>IF(AZ169&lt;&gt;""," -O","")</f>
        <v/>
      </c>
      <c r="BB168" s="12">
        <f>IF(BB169&lt;&gt;""," -O","")</f>
        <v/>
      </c>
      <c r="BD168" s="12">
        <f>IF(BD169&lt;&gt;""," -O","")</f>
        <v/>
      </c>
      <c r="BF168" s="12">
        <f>IF(BF169&lt;&gt;""," -O","")</f>
        <v/>
      </c>
      <c r="BH168" s="12">
        <f>IF(BH169&lt;&gt;""," -O","")</f>
        <v/>
      </c>
      <c r="BJ168" s="12">
        <f>IF(BJ169&lt;&gt;""," -O","")</f>
        <v/>
      </c>
    </row>
    <row r="169">
      <c r="M169" s="12" t="n">
        <v>1.81</v>
      </c>
      <c r="N169" s="12">
        <f>IFERROR(VLOOKUP(M169,'CRUCE OPORTUNIDADES'!$C$10:$D$109,2,FALSE),"")</f>
        <v/>
      </c>
      <c r="O169" s="12" t="n">
        <v>2.81000000000002</v>
      </c>
      <c r="P169" s="12">
        <f>IFERROR(VLOOKUP(O169,'CRUCE OPORTUNIDADES'!$C$10:$D$109,2,FALSE),"")</f>
        <v/>
      </c>
      <c r="Q169" s="12" t="n">
        <v>3.81000000000004</v>
      </c>
      <c r="R169" s="12">
        <f>IFERROR(VLOOKUP(Q169,'CRUCE OPORTUNIDADES'!$C$10:$D$109,2,FALSE),"")</f>
        <v/>
      </c>
      <c r="S169" s="12" t="n">
        <v>4.81000000000006</v>
      </c>
      <c r="T169" s="12">
        <f>IFERROR(VLOOKUP(S169,'CRUCE OPORTUNIDADES'!$C$10:$D$109,2,FALSE),"")</f>
        <v/>
      </c>
      <c r="U169" s="12" t="n">
        <v>5.81000000000008</v>
      </c>
      <c r="V169" s="12">
        <f>IFERROR(VLOOKUP(U169,'CRUCE OPORTUNIDADES'!$C$10:$D$109,2,FALSE),"")</f>
        <v/>
      </c>
      <c r="W169" s="12" t="n">
        <v>6.8100000000001</v>
      </c>
      <c r="X169" s="12">
        <f>IFERROR(VLOOKUP(W169,'CRUCE OPORTUNIDADES'!$C$10:$D$109,2,FALSE),"")</f>
        <v/>
      </c>
      <c r="Y169" s="12" t="n">
        <v>7.81000000000012</v>
      </c>
      <c r="Z169" s="12">
        <f>IFERROR(VLOOKUP(Y169,'CRUCE OPORTUNIDADES'!$C$10:$D$109,2,FALSE),"")</f>
        <v/>
      </c>
      <c r="AA169" s="12" t="n">
        <v>8.810000000000141</v>
      </c>
      <c r="AB169" s="12">
        <f>IFERROR(VLOOKUP(AA169,'CRUCE OPORTUNIDADES'!$C$10:$D$109,2,FALSE),"")</f>
        <v/>
      </c>
      <c r="AC169" s="12" t="n">
        <v>9.81000000000016</v>
      </c>
      <c r="AD169" s="12">
        <f>IFERROR(VLOOKUP(AC169,'CRUCE OPORTUNIDADES'!$C$10:$D$109,2,FALSE),"")</f>
        <v/>
      </c>
      <c r="AE169" s="12" t="n">
        <v>10.8100000000002</v>
      </c>
      <c r="AF169" s="12">
        <f>IFERROR(VLOOKUP(AE169,'CRUCE OPORTUNIDADES'!$C$10:$D$109,2,FALSE),"")</f>
        <v/>
      </c>
      <c r="AG169" s="12" t="n">
        <v>11.8100000000002</v>
      </c>
      <c r="AH169" s="12">
        <f>IFERROR(VLOOKUP(AG169,'CRUCE OPORTUNIDADES'!$C$10:$D$109,2,FALSE),"")</f>
        <v/>
      </c>
      <c r="AI169" s="12" t="n">
        <v>12.8100000000002</v>
      </c>
      <c r="AJ169" s="12">
        <f>IFERROR(VLOOKUP(AI169,'CRUCE OPORTUNIDADES'!$C$10:$D$109,2,FALSE),"")</f>
        <v/>
      </c>
      <c r="AK169" s="12" t="n">
        <v>13.8100000000002</v>
      </c>
      <c r="AL169" s="12">
        <f>IFERROR(VLOOKUP(AK169,'CRUCE OPORTUNIDADES'!$C$10:$D$109,2,FALSE),"")</f>
        <v/>
      </c>
      <c r="AM169" s="12" t="n">
        <v>14.8100000000003</v>
      </c>
      <c r="AN169" s="12">
        <f>IFERROR(VLOOKUP(AM169,'CRUCE OPORTUNIDADES'!$C$10:$D$109,2,FALSE),"")</f>
        <v/>
      </c>
      <c r="AO169" s="12" t="n">
        <v>15.8100000000003</v>
      </c>
      <c r="AP169" s="12">
        <f>IFERROR(VLOOKUP(AO169,'CRUCE OPORTUNIDADES'!$C$10:$D$109,2,FALSE),"")</f>
        <v/>
      </c>
      <c r="AQ169" s="12" t="n">
        <v>16.8100000000003</v>
      </c>
      <c r="AR169" s="12">
        <f>IFERROR(VLOOKUP(AQ169,'CRUCE OPORTUNIDADES'!$C$10:$D$109,2,FALSE),"")</f>
        <v/>
      </c>
      <c r="AS169" s="12" t="n">
        <v>17.8100000000003</v>
      </c>
      <c r="AT169" s="12">
        <f>IFERROR(VLOOKUP(AS169,'CRUCE OPORTUNIDADES'!$C$10:$D$109,2,FALSE),"")</f>
        <v/>
      </c>
      <c r="AU169" s="12" t="n">
        <v>18.8100000000003</v>
      </c>
      <c r="AV169" s="12">
        <f>IFERROR(VLOOKUP(AU169,'CRUCE OPORTUNIDADES'!$C$10:$D$109,2,FALSE),"")</f>
        <v/>
      </c>
      <c r="AW169" s="12" t="n">
        <v>19.8100000000004</v>
      </c>
      <c r="AX169" s="12">
        <f>IFERROR(VLOOKUP(AW169,'CRUCE OPORTUNIDADES'!$C$10:$D$109,2,FALSE),"")</f>
        <v/>
      </c>
      <c r="AY169" s="12" t="n">
        <v>20.8100000000004</v>
      </c>
      <c r="AZ169" s="12">
        <f>IFERROR(VLOOKUP(AY169,'CRUCE OPORTUNIDADES'!$C$10:$D$109,2,FALSE),"")</f>
        <v/>
      </c>
      <c r="BA169" s="12" t="n">
        <v>21.8100000000004</v>
      </c>
      <c r="BB169" s="12">
        <f>IFERROR(VLOOKUP(BA169,'CRUCE OPORTUNIDADES'!$C$10:$D$109,2,FALSE),"")</f>
        <v/>
      </c>
      <c r="BC169" s="12" t="n">
        <v>22.8100000000004</v>
      </c>
      <c r="BD169" s="12">
        <f>IFERROR(VLOOKUP(BC169,'CRUCE OPORTUNIDADES'!$C$10:$D$109,2,FALSE),"")</f>
        <v/>
      </c>
      <c r="BE169" s="12" t="n">
        <v>23.8100000000004</v>
      </c>
      <c r="BF169" s="12">
        <f>IFERROR(VLOOKUP(BE169,'CRUCE OPORTUNIDADES'!$C$10:$D$109,2,FALSE),"")</f>
        <v/>
      </c>
      <c r="BG169" s="12" t="n">
        <v>24.8100000000005</v>
      </c>
      <c r="BH169" s="12">
        <f>IFERROR(VLOOKUP(BG169,'CRUCE OPORTUNIDADES'!$C$10:$D$109,2,FALSE),"")</f>
        <v/>
      </c>
      <c r="BI169" s="12" t="n">
        <v>25.8100000000005</v>
      </c>
      <c r="BJ169" s="12">
        <f>IFERROR(VLOOKUP(BI169,'CRUCE OPORTUNIDADES'!$C$10:$D$109,2,FALSE),"")</f>
        <v/>
      </c>
    </row>
    <row r="170">
      <c r="N170" s="12">
        <f>IF(N171&lt;&gt;""," -O","")</f>
        <v/>
      </c>
      <c r="P170" s="12">
        <f>IF(P171&lt;&gt;""," -O","")</f>
        <v/>
      </c>
      <c r="R170" s="12">
        <f>IF(R171&lt;&gt;""," -O","")</f>
        <v/>
      </c>
      <c r="T170" s="12">
        <f>IF(T171&lt;&gt;""," -O","")</f>
        <v/>
      </c>
      <c r="V170" s="12">
        <f>IF(V171&lt;&gt;""," -O","")</f>
        <v/>
      </c>
      <c r="X170" s="12">
        <f>IF(X171&lt;&gt;""," -O","")</f>
        <v/>
      </c>
      <c r="Z170" s="12">
        <f>IF(Z171&lt;&gt;""," -O","")</f>
        <v/>
      </c>
      <c r="AB170" s="12">
        <f>IF(AB171&lt;&gt;""," -O","")</f>
        <v/>
      </c>
      <c r="AD170" s="12">
        <f>IF(AD171&lt;&gt;""," -O","")</f>
        <v/>
      </c>
      <c r="AF170" s="12">
        <f>IF(AF171&lt;&gt;""," -O","")</f>
        <v/>
      </c>
      <c r="AH170" s="12">
        <f>IF(AH171&lt;&gt;""," -O","")</f>
        <v/>
      </c>
      <c r="AJ170" s="12">
        <f>IF(AJ171&lt;&gt;""," -O","")</f>
        <v/>
      </c>
      <c r="AL170" s="12">
        <f>IF(AL171&lt;&gt;""," -O","")</f>
        <v/>
      </c>
      <c r="AN170" s="12">
        <f>IF(AN171&lt;&gt;""," -O","")</f>
        <v/>
      </c>
      <c r="AP170" s="12">
        <f>IF(AP171&lt;&gt;""," -O","")</f>
        <v/>
      </c>
      <c r="AR170" s="12">
        <f>IF(AR171&lt;&gt;""," -O","")</f>
        <v/>
      </c>
      <c r="AT170" s="12">
        <f>IF(AT171&lt;&gt;""," -O","")</f>
        <v/>
      </c>
      <c r="AV170" s="12">
        <f>IF(AV171&lt;&gt;""," -O","")</f>
        <v/>
      </c>
      <c r="AX170" s="12">
        <f>IF(AX171&lt;&gt;""," -O","")</f>
        <v/>
      </c>
      <c r="AZ170" s="12">
        <f>IF(AZ171&lt;&gt;""," -O","")</f>
        <v/>
      </c>
      <c r="BB170" s="12">
        <f>IF(BB171&lt;&gt;""," -O","")</f>
        <v/>
      </c>
      <c r="BD170" s="12">
        <f>IF(BD171&lt;&gt;""," -O","")</f>
        <v/>
      </c>
      <c r="BF170" s="12">
        <f>IF(BF171&lt;&gt;""," -O","")</f>
        <v/>
      </c>
      <c r="BH170" s="12">
        <f>IF(BH171&lt;&gt;""," -O","")</f>
        <v/>
      </c>
      <c r="BJ170" s="12">
        <f>IF(BJ171&lt;&gt;""," -O","")</f>
        <v/>
      </c>
    </row>
    <row r="171">
      <c r="M171" s="12" t="n">
        <v>1.82</v>
      </c>
      <c r="N171" s="12">
        <f>IFERROR(VLOOKUP(M171,'CRUCE OPORTUNIDADES'!$C$10:$D$109,2,FALSE),"")</f>
        <v/>
      </c>
      <c r="O171" s="12" t="n">
        <v>2.82000000000002</v>
      </c>
      <c r="P171" s="12">
        <f>IFERROR(VLOOKUP(O171,'CRUCE OPORTUNIDADES'!$C$10:$D$109,2,FALSE),"")</f>
        <v/>
      </c>
      <c r="Q171" s="12" t="n">
        <v>3.82000000000004</v>
      </c>
      <c r="R171" s="12">
        <f>IFERROR(VLOOKUP(Q171,'CRUCE OPORTUNIDADES'!$C$10:$D$109,2,FALSE),"")</f>
        <v/>
      </c>
      <c r="S171" s="12" t="n">
        <v>4.82000000000006</v>
      </c>
      <c r="T171" s="12">
        <f>IFERROR(VLOOKUP(S171,'CRUCE OPORTUNIDADES'!$C$10:$D$109,2,FALSE),"")</f>
        <v/>
      </c>
      <c r="U171" s="12" t="n">
        <v>5.82000000000008</v>
      </c>
      <c r="V171" s="12">
        <f>IFERROR(VLOOKUP(U171,'CRUCE OPORTUNIDADES'!$C$10:$D$109,2,FALSE),"")</f>
        <v/>
      </c>
      <c r="W171" s="12" t="n">
        <v>6.8200000000001</v>
      </c>
      <c r="X171" s="12">
        <f>IFERROR(VLOOKUP(W171,'CRUCE OPORTUNIDADES'!$C$10:$D$109,2,FALSE),"")</f>
        <v/>
      </c>
      <c r="Y171" s="12" t="n">
        <v>7.82000000000012</v>
      </c>
      <c r="Z171" s="12">
        <f>IFERROR(VLOOKUP(Y171,'CRUCE OPORTUNIDADES'!$C$10:$D$109,2,FALSE),"")</f>
        <v/>
      </c>
      <c r="AA171" s="12" t="n">
        <v>8.820000000000141</v>
      </c>
      <c r="AB171" s="12">
        <f>IFERROR(VLOOKUP(AA171,'CRUCE OPORTUNIDADES'!$C$10:$D$109,2,FALSE),"")</f>
        <v/>
      </c>
      <c r="AC171" s="12" t="n">
        <v>9.82000000000016</v>
      </c>
      <c r="AD171" s="12">
        <f>IFERROR(VLOOKUP(AC171,'CRUCE OPORTUNIDADES'!$C$10:$D$109,2,FALSE),"")</f>
        <v/>
      </c>
      <c r="AE171" s="12" t="n">
        <v>10.8200000000002</v>
      </c>
      <c r="AF171" s="12">
        <f>IFERROR(VLOOKUP(AE171,'CRUCE OPORTUNIDADES'!$C$10:$D$109,2,FALSE),"")</f>
        <v/>
      </c>
      <c r="AG171" s="12" t="n">
        <v>11.8200000000002</v>
      </c>
      <c r="AH171" s="12">
        <f>IFERROR(VLOOKUP(AG171,'CRUCE OPORTUNIDADES'!$C$10:$D$109,2,FALSE),"")</f>
        <v/>
      </c>
      <c r="AI171" s="12" t="n">
        <v>12.8200000000002</v>
      </c>
      <c r="AJ171" s="12">
        <f>IFERROR(VLOOKUP(AI171,'CRUCE OPORTUNIDADES'!$C$10:$D$109,2,FALSE),"")</f>
        <v/>
      </c>
      <c r="AK171" s="12" t="n">
        <v>13.8200000000002</v>
      </c>
      <c r="AL171" s="12">
        <f>IFERROR(VLOOKUP(AK171,'CRUCE OPORTUNIDADES'!$C$10:$D$109,2,FALSE),"")</f>
        <v/>
      </c>
      <c r="AM171" s="12" t="n">
        <v>14.8200000000003</v>
      </c>
      <c r="AN171" s="12">
        <f>IFERROR(VLOOKUP(AM171,'CRUCE OPORTUNIDADES'!$C$10:$D$109,2,FALSE),"")</f>
        <v/>
      </c>
      <c r="AO171" s="12" t="n">
        <v>15.8200000000003</v>
      </c>
      <c r="AP171" s="12">
        <f>IFERROR(VLOOKUP(AO171,'CRUCE OPORTUNIDADES'!$C$10:$D$109,2,FALSE),"")</f>
        <v/>
      </c>
      <c r="AQ171" s="12" t="n">
        <v>16.8200000000003</v>
      </c>
      <c r="AR171" s="12">
        <f>IFERROR(VLOOKUP(AQ171,'CRUCE OPORTUNIDADES'!$C$10:$D$109,2,FALSE),"")</f>
        <v/>
      </c>
      <c r="AS171" s="12" t="n">
        <v>17.8200000000003</v>
      </c>
      <c r="AT171" s="12">
        <f>IFERROR(VLOOKUP(AS171,'CRUCE OPORTUNIDADES'!$C$10:$D$109,2,FALSE),"")</f>
        <v/>
      </c>
      <c r="AU171" s="12" t="n">
        <v>18.8200000000003</v>
      </c>
      <c r="AV171" s="12">
        <f>IFERROR(VLOOKUP(AU171,'CRUCE OPORTUNIDADES'!$C$10:$D$109,2,FALSE),"")</f>
        <v/>
      </c>
      <c r="AW171" s="12" t="n">
        <v>19.8200000000004</v>
      </c>
      <c r="AX171" s="12">
        <f>IFERROR(VLOOKUP(AW171,'CRUCE OPORTUNIDADES'!$C$10:$D$109,2,FALSE),"")</f>
        <v/>
      </c>
      <c r="AY171" s="12" t="n">
        <v>20.8200000000004</v>
      </c>
      <c r="AZ171" s="12">
        <f>IFERROR(VLOOKUP(AY171,'CRUCE OPORTUNIDADES'!$C$10:$D$109,2,FALSE),"")</f>
        <v/>
      </c>
      <c r="BA171" s="12" t="n">
        <v>21.8200000000004</v>
      </c>
      <c r="BB171" s="12">
        <f>IFERROR(VLOOKUP(BA171,'CRUCE OPORTUNIDADES'!$C$10:$D$109,2,FALSE),"")</f>
        <v/>
      </c>
      <c r="BC171" s="12" t="n">
        <v>22.8200000000004</v>
      </c>
      <c r="BD171" s="12">
        <f>IFERROR(VLOOKUP(BC171,'CRUCE OPORTUNIDADES'!$C$10:$D$109,2,FALSE),"")</f>
        <v/>
      </c>
      <c r="BE171" s="12" t="n">
        <v>23.8200000000004</v>
      </c>
      <c r="BF171" s="12">
        <f>IFERROR(VLOOKUP(BE171,'CRUCE OPORTUNIDADES'!$C$10:$D$109,2,FALSE),"")</f>
        <v/>
      </c>
      <c r="BG171" s="12" t="n">
        <v>24.8200000000005</v>
      </c>
      <c r="BH171" s="12">
        <f>IFERROR(VLOOKUP(BG171,'CRUCE OPORTUNIDADES'!$C$10:$D$109,2,FALSE),"")</f>
        <v/>
      </c>
      <c r="BI171" s="12" t="n">
        <v>25.8200000000005</v>
      </c>
      <c r="BJ171" s="12">
        <f>IFERROR(VLOOKUP(BI171,'CRUCE OPORTUNIDADES'!$C$10:$D$109,2,FALSE),"")</f>
        <v/>
      </c>
    </row>
    <row r="172">
      <c r="N172" s="12">
        <f>IF(N173&lt;&gt;""," -O","")</f>
        <v/>
      </c>
      <c r="P172" s="12">
        <f>IF(P173&lt;&gt;""," -O","")</f>
        <v/>
      </c>
      <c r="R172" s="12">
        <f>IF(R173&lt;&gt;""," -O","")</f>
        <v/>
      </c>
      <c r="T172" s="12">
        <f>IF(T173&lt;&gt;""," -O","")</f>
        <v/>
      </c>
      <c r="V172" s="12">
        <f>IF(V173&lt;&gt;""," -O","")</f>
        <v/>
      </c>
      <c r="X172" s="12">
        <f>IF(X173&lt;&gt;""," -O","")</f>
        <v/>
      </c>
      <c r="Z172" s="12">
        <f>IF(Z173&lt;&gt;""," -O","")</f>
        <v/>
      </c>
      <c r="AB172" s="12">
        <f>IF(AB173&lt;&gt;""," -O","")</f>
        <v/>
      </c>
      <c r="AD172" s="12">
        <f>IF(AD173&lt;&gt;""," -O","")</f>
        <v/>
      </c>
      <c r="AF172" s="12">
        <f>IF(AF173&lt;&gt;""," -O","")</f>
        <v/>
      </c>
      <c r="AH172" s="12">
        <f>IF(AH173&lt;&gt;""," -O","")</f>
        <v/>
      </c>
      <c r="AJ172" s="12">
        <f>IF(AJ173&lt;&gt;""," -O","")</f>
        <v/>
      </c>
      <c r="AL172" s="12">
        <f>IF(AL173&lt;&gt;""," -O","")</f>
        <v/>
      </c>
      <c r="AN172" s="12">
        <f>IF(AN173&lt;&gt;""," -O","")</f>
        <v/>
      </c>
      <c r="AP172" s="12">
        <f>IF(AP173&lt;&gt;""," -O","")</f>
        <v/>
      </c>
      <c r="AR172" s="12">
        <f>IF(AR173&lt;&gt;""," -O","")</f>
        <v/>
      </c>
      <c r="AT172" s="12">
        <f>IF(AT173&lt;&gt;""," -O","")</f>
        <v/>
      </c>
      <c r="AV172" s="12">
        <f>IF(AV173&lt;&gt;""," -O","")</f>
        <v/>
      </c>
      <c r="AX172" s="12">
        <f>IF(AX173&lt;&gt;""," -O","")</f>
        <v/>
      </c>
      <c r="AZ172" s="12">
        <f>IF(AZ173&lt;&gt;""," -O","")</f>
        <v/>
      </c>
      <c r="BB172" s="12">
        <f>IF(BB173&lt;&gt;""," -O","")</f>
        <v/>
      </c>
      <c r="BD172" s="12">
        <f>IF(BD173&lt;&gt;""," -O","")</f>
        <v/>
      </c>
      <c r="BF172" s="12">
        <f>IF(BF173&lt;&gt;""," -O","")</f>
        <v/>
      </c>
      <c r="BH172" s="12">
        <f>IF(BH173&lt;&gt;""," -O","")</f>
        <v/>
      </c>
      <c r="BJ172" s="12">
        <f>IF(BJ173&lt;&gt;""," -O","")</f>
        <v/>
      </c>
    </row>
    <row r="173">
      <c r="M173" s="12" t="n">
        <v>1.83</v>
      </c>
      <c r="N173" s="12">
        <f>IFERROR(VLOOKUP(M173,'CRUCE OPORTUNIDADES'!$C$10:$D$109,2,FALSE),"")</f>
        <v/>
      </c>
      <c r="O173" s="12" t="n">
        <v>2.83000000000002</v>
      </c>
      <c r="P173" s="12">
        <f>IFERROR(VLOOKUP(O173,'CRUCE OPORTUNIDADES'!$C$10:$D$109,2,FALSE),"")</f>
        <v/>
      </c>
      <c r="Q173" s="12" t="n">
        <v>3.83000000000004</v>
      </c>
      <c r="R173" s="12">
        <f>IFERROR(VLOOKUP(Q173,'CRUCE OPORTUNIDADES'!$C$10:$D$109,2,FALSE),"")</f>
        <v/>
      </c>
      <c r="S173" s="12" t="n">
        <v>4.83000000000006</v>
      </c>
      <c r="T173" s="12">
        <f>IFERROR(VLOOKUP(S173,'CRUCE OPORTUNIDADES'!$C$10:$D$109,2,FALSE),"")</f>
        <v/>
      </c>
      <c r="U173" s="12" t="n">
        <v>5.83000000000008</v>
      </c>
      <c r="V173" s="12">
        <f>IFERROR(VLOOKUP(U173,'CRUCE OPORTUNIDADES'!$C$10:$D$109,2,FALSE),"")</f>
        <v/>
      </c>
      <c r="W173" s="12" t="n">
        <v>6.8300000000001</v>
      </c>
      <c r="X173" s="12">
        <f>IFERROR(VLOOKUP(W173,'CRUCE OPORTUNIDADES'!$C$10:$D$109,2,FALSE),"")</f>
        <v/>
      </c>
      <c r="Y173" s="12" t="n">
        <v>7.83000000000012</v>
      </c>
      <c r="Z173" s="12">
        <f>IFERROR(VLOOKUP(Y173,'CRUCE OPORTUNIDADES'!$C$10:$D$109,2,FALSE),"")</f>
        <v/>
      </c>
      <c r="AA173" s="12" t="n">
        <v>8.83000000000014</v>
      </c>
      <c r="AB173" s="12">
        <f>IFERROR(VLOOKUP(AA173,'CRUCE OPORTUNIDADES'!$C$10:$D$109,2,FALSE),"")</f>
        <v/>
      </c>
      <c r="AC173" s="12" t="n">
        <v>9.83000000000016</v>
      </c>
      <c r="AD173" s="12">
        <f>IFERROR(VLOOKUP(AC173,'CRUCE OPORTUNIDADES'!$C$10:$D$109,2,FALSE),"")</f>
        <v/>
      </c>
      <c r="AE173" s="12" t="n">
        <v>10.8300000000002</v>
      </c>
      <c r="AF173" s="12">
        <f>IFERROR(VLOOKUP(AE173,'CRUCE OPORTUNIDADES'!$C$10:$D$109,2,FALSE),"")</f>
        <v/>
      </c>
      <c r="AG173" s="12" t="n">
        <v>11.8300000000002</v>
      </c>
      <c r="AH173" s="12">
        <f>IFERROR(VLOOKUP(AG173,'CRUCE OPORTUNIDADES'!$C$10:$D$109,2,FALSE),"")</f>
        <v/>
      </c>
      <c r="AI173" s="12" t="n">
        <v>12.8300000000002</v>
      </c>
      <c r="AJ173" s="12">
        <f>IFERROR(VLOOKUP(AI173,'CRUCE OPORTUNIDADES'!$C$10:$D$109,2,FALSE),"")</f>
        <v/>
      </c>
      <c r="AK173" s="12" t="n">
        <v>13.8300000000002</v>
      </c>
      <c r="AL173" s="12">
        <f>IFERROR(VLOOKUP(AK173,'CRUCE OPORTUNIDADES'!$C$10:$D$109,2,FALSE),"")</f>
        <v/>
      </c>
      <c r="AM173" s="12" t="n">
        <v>14.8300000000003</v>
      </c>
      <c r="AN173" s="12">
        <f>IFERROR(VLOOKUP(AM173,'CRUCE OPORTUNIDADES'!$C$10:$D$109,2,FALSE),"")</f>
        <v/>
      </c>
      <c r="AO173" s="12" t="n">
        <v>15.8300000000003</v>
      </c>
      <c r="AP173" s="12">
        <f>IFERROR(VLOOKUP(AO173,'CRUCE OPORTUNIDADES'!$C$10:$D$109,2,FALSE),"")</f>
        <v/>
      </c>
      <c r="AQ173" s="12" t="n">
        <v>16.8300000000003</v>
      </c>
      <c r="AR173" s="12">
        <f>IFERROR(VLOOKUP(AQ173,'CRUCE OPORTUNIDADES'!$C$10:$D$109,2,FALSE),"")</f>
        <v/>
      </c>
      <c r="AS173" s="12" t="n">
        <v>17.8300000000003</v>
      </c>
      <c r="AT173" s="12">
        <f>IFERROR(VLOOKUP(AS173,'CRUCE OPORTUNIDADES'!$C$10:$D$109,2,FALSE),"")</f>
        <v/>
      </c>
      <c r="AU173" s="12" t="n">
        <v>18.8300000000003</v>
      </c>
      <c r="AV173" s="12">
        <f>IFERROR(VLOOKUP(AU173,'CRUCE OPORTUNIDADES'!$C$10:$D$109,2,FALSE),"")</f>
        <v/>
      </c>
      <c r="AW173" s="12" t="n">
        <v>19.8300000000004</v>
      </c>
      <c r="AX173" s="12">
        <f>IFERROR(VLOOKUP(AW173,'CRUCE OPORTUNIDADES'!$C$10:$D$109,2,FALSE),"")</f>
        <v/>
      </c>
      <c r="AY173" s="12" t="n">
        <v>20.8300000000004</v>
      </c>
      <c r="AZ173" s="12">
        <f>IFERROR(VLOOKUP(AY173,'CRUCE OPORTUNIDADES'!$C$10:$D$109,2,FALSE),"")</f>
        <v/>
      </c>
      <c r="BA173" s="12" t="n">
        <v>21.8300000000004</v>
      </c>
      <c r="BB173" s="12">
        <f>IFERROR(VLOOKUP(BA173,'CRUCE OPORTUNIDADES'!$C$10:$D$109,2,FALSE),"")</f>
        <v/>
      </c>
      <c r="BC173" s="12" t="n">
        <v>22.8300000000004</v>
      </c>
      <c r="BD173" s="12">
        <f>IFERROR(VLOOKUP(BC173,'CRUCE OPORTUNIDADES'!$C$10:$D$109,2,FALSE),"")</f>
        <v/>
      </c>
      <c r="BE173" s="12" t="n">
        <v>23.8300000000004</v>
      </c>
      <c r="BF173" s="12">
        <f>IFERROR(VLOOKUP(BE173,'CRUCE OPORTUNIDADES'!$C$10:$D$109,2,FALSE),"")</f>
        <v/>
      </c>
      <c r="BG173" s="12" t="n">
        <v>24.8300000000005</v>
      </c>
      <c r="BH173" s="12">
        <f>IFERROR(VLOOKUP(BG173,'CRUCE OPORTUNIDADES'!$C$10:$D$109,2,FALSE),"")</f>
        <v/>
      </c>
      <c r="BI173" s="12" t="n">
        <v>25.8300000000005</v>
      </c>
      <c r="BJ173" s="12">
        <f>IFERROR(VLOOKUP(BI173,'CRUCE OPORTUNIDADES'!$C$10:$D$109,2,FALSE),"")</f>
        <v/>
      </c>
    </row>
    <row r="174">
      <c r="N174" s="12">
        <f>IF(N175&lt;&gt;""," -O","")</f>
        <v/>
      </c>
      <c r="P174" s="12">
        <f>IF(P175&lt;&gt;""," -O","")</f>
        <v/>
      </c>
      <c r="R174" s="12">
        <f>IF(R175&lt;&gt;""," -O","")</f>
        <v/>
      </c>
      <c r="T174" s="12">
        <f>IF(T175&lt;&gt;""," -O","")</f>
        <v/>
      </c>
      <c r="V174" s="12">
        <f>IF(V175&lt;&gt;""," -O","")</f>
        <v/>
      </c>
      <c r="X174" s="12">
        <f>IF(X175&lt;&gt;""," -O","")</f>
        <v/>
      </c>
      <c r="Z174" s="12">
        <f>IF(Z175&lt;&gt;""," -O","")</f>
        <v/>
      </c>
      <c r="AB174" s="12">
        <f>IF(AB175&lt;&gt;""," -O","")</f>
        <v/>
      </c>
      <c r="AD174" s="12">
        <f>IF(AD175&lt;&gt;""," -O","")</f>
        <v/>
      </c>
      <c r="AF174" s="12">
        <f>IF(AF175&lt;&gt;""," -O","")</f>
        <v/>
      </c>
      <c r="AH174" s="12">
        <f>IF(AH175&lt;&gt;""," -O","")</f>
        <v/>
      </c>
      <c r="AJ174" s="12">
        <f>IF(AJ175&lt;&gt;""," -O","")</f>
        <v/>
      </c>
      <c r="AL174" s="12">
        <f>IF(AL175&lt;&gt;""," -O","")</f>
        <v/>
      </c>
      <c r="AN174" s="12">
        <f>IF(AN175&lt;&gt;""," -O","")</f>
        <v/>
      </c>
      <c r="AP174" s="12">
        <f>IF(AP175&lt;&gt;""," -O","")</f>
        <v/>
      </c>
      <c r="AR174" s="12">
        <f>IF(AR175&lt;&gt;""," -O","")</f>
        <v/>
      </c>
      <c r="AT174" s="12">
        <f>IF(AT175&lt;&gt;""," -O","")</f>
        <v/>
      </c>
      <c r="AV174" s="12">
        <f>IF(AV175&lt;&gt;""," -O","")</f>
        <v/>
      </c>
      <c r="AX174" s="12">
        <f>IF(AX175&lt;&gt;""," -O","")</f>
        <v/>
      </c>
      <c r="AZ174" s="12">
        <f>IF(AZ175&lt;&gt;""," -O","")</f>
        <v/>
      </c>
      <c r="BB174" s="12">
        <f>IF(BB175&lt;&gt;""," -O","")</f>
        <v/>
      </c>
      <c r="BD174" s="12">
        <f>IF(BD175&lt;&gt;""," -O","")</f>
        <v/>
      </c>
      <c r="BF174" s="12">
        <f>IF(BF175&lt;&gt;""," -O","")</f>
        <v/>
      </c>
      <c r="BH174" s="12">
        <f>IF(BH175&lt;&gt;""," -O","")</f>
        <v/>
      </c>
      <c r="BJ174" s="12">
        <f>IF(BJ175&lt;&gt;""," -O","")</f>
        <v/>
      </c>
    </row>
    <row r="175">
      <c r="M175" s="12" t="n">
        <v>1.84</v>
      </c>
      <c r="N175" s="12">
        <f>IFERROR(VLOOKUP(M175,'CRUCE OPORTUNIDADES'!$C$10:$D$109,2,FALSE),"")</f>
        <v/>
      </c>
      <c r="O175" s="12" t="n">
        <v>2.84000000000002</v>
      </c>
      <c r="P175" s="12">
        <f>IFERROR(VLOOKUP(O175,'CRUCE OPORTUNIDADES'!$C$10:$D$109,2,FALSE),"")</f>
        <v/>
      </c>
      <c r="Q175" s="12" t="n">
        <v>3.84000000000004</v>
      </c>
      <c r="R175" s="12">
        <f>IFERROR(VLOOKUP(Q175,'CRUCE OPORTUNIDADES'!$C$10:$D$109,2,FALSE),"")</f>
        <v/>
      </c>
      <c r="S175" s="12" t="n">
        <v>4.84000000000006</v>
      </c>
      <c r="T175" s="12">
        <f>IFERROR(VLOOKUP(S175,'CRUCE OPORTUNIDADES'!$C$10:$D$109,2,FALSE),"")</f>
        <v/>
      </c>
      <c r="U175" s="12" t="n">
        <v>5.84000000000008</v>
      </c>
      <c r="V175" s="12">
        <f>IFERROR(VLOOKUP(U175,'CRUCE OPORTUNIDADES'!$C$10:$D$109,2,FALSE),"")</f>
        <v/>
      </c>
      <c r="W175" s="12" t="n">
        <v>6.8400000000001</v>
      </c>
      <c r="X175" s="12">
        <f>IFERROR(VLOOKUP(W175,'CRUCE OPORTUNIDADES'!$C$10:$D$109,2,FALSE),"")</f>
        <v/>
      </c>
      <c r="Y175" s="12" t="n">
        <v>7.84000000000012</v>
      </c>
      <c r="Z175" s="12">
        <f>IFERROR(VLOOKUP(Y175,'CRUCE OPORTUNIDADES'!$C$10:$D$109,2,FALSE),"")</f>
        <v/>
      </c>
      <c r="AA175" s="12" t="n">
        <v>8.84000000000014</v>
      </c>
      <c r="AB175" s="12">
        <f>IFERROR(VLOOKUP(AA175,'CRUCE OPORTUNIDADES'!$C$10:$D$109,2,FALSE),"")</f>
        <v/>
      </c>
      <c r="AC175" s="12" t="n">
        <v>9.84000000000016</v>
      </c>
      <c r="AD175" s="12">
        <f>IFERROR(VLOOKUP(AC175,'CRUCE OPORTUNIDADES'!$C$10:$D$109,2,FALSE),"")</f>
        <v/>
      </c>
      <c r="AE175" s="12" t="n">
        <v>10.8400000000002</v>
      </c>
      <c r="AF175" s="12">
        <f>IFERROR(VLOOKUP(AE175,'CRUCE OPORTUNIDADES'!$C$10:$D$109,2,FALSE),"")</f>
        <v/>
      </c>
      <c r="AG175" s="12" t="n">
        <v>11.8400000000002</v>
      </c>
      <c r="AH175" s="12">
        <f>IFERROR(VLOOKUP(AG175,'CRUCE OPORTUNIDADES'!$C$10:$D$109,2,FALSE),"")</f>
        <v/>
      </c>
      <c r="AI175" s="12" t="n">
        <v>12.8400000000002</v>
      </c>
      <c r="AJ175" s="12">
        <f>IFERROR(VLOOKUP(AI175,'CRUCE OPORTUNIDADES'!$C$10:$D$109,2,FALSE),"")</f>
        <v/>
      </c>
      <c r="AK175" s="12" t="n">
        <v>13.8400000000002</v>
      </c>
      <c r="AL175" s="12">
        <f>IFERROR(VLOOKUP(AK175,'CRUCE OPORTUNIDADES'!$C$10:$D$109,2,FALSE),"")</f>
        <v/>
      </c>
      <c r="AM175" s="12" t="n">
        <v>14.8400000000003</v>
      </c>
      <c r="AN175" s="12">
        <f>IFERROR(VLOOKUP(AM175,'CRUCE OPORTUNIDADES'!$C$10:$D$109,2,FALSE),"")</f>
        <v/>
      </c>
      <c r="AO175" s="12" t="n">
        <v>15.8400000000003</v>
      </c>
      <c r="AP175" s="12">
        <f>IFERROR(VLOOKUP(AO175,'CRUCE OPORTUNIDADES'!$C$10:$D$109,2,FALSE),"")</f>
        <v/>
      </c>
      <c r="AQ175" s="12" t="n">
        <v>16.8400000000003</v>
      </c>
      <c r="AR175" s="12">
        <f>IFERROR(VLOOKUP(AQ175,'CRUCE OPORTUNIDADES'!$C$10:$D$109,2,FALSE),"")</f>
        <v/>
      </c>
      <c r="AS175" s="12" t="n">
        <v>17.8400000000003</v>
      </c>
      <c r="AT175" s="12">
        <f>IFERROR(VLOOKUP(AS175,'CRUCE OPORTUNIDADES'!$C$10:$D$109,2,FALSE),"")</f>
        <v/>
      </c>
      <c r="AU175" s="12" t="n">
        <v>18.8400000000003</v>
      </c>
      <c r="AV175" s="12">
        <f>IFERROR(VLOOKUP(AU175,'CRUCE OPORTUNIDADES'!$C$10:$D$109,2,FALSE),"")</f>
        <v/>
      </c>
      <c r="AW175" s="12" t="n">
        <v>19.8400000000004</v>
      </c>
      <c r="AX175" s="12">
        <f>IFERROR(VLOOKUP(AW175,'CRUCE OPORTUNIDADES'!$C$10:$D$109,2,FALSE),"")</f>
        <v/>
      </c>
      <c r="AY175" s="12" t="n">
        <v>20.8400000000004</v>
      </c>
      <c r="AZ175" s="12">
        <f>IFERROR(VLOOKUP(AY175,'CRUCE OPORTUNIDADES'!$C$10:$D$109,2,FALSE),"")</f>
        <v/>
      </c>
      <c r="BA175" s="12" t="n">
        <v>21.8400000000004</v>
      </c>
      <c r="BB175" s="12">
        <f>IFERROR(VLOOKUP(BA175,'CRUCE OPORTUNIDADES'!$C$10:$D$109,2,FALSE),"")</f>
        <v/>
      </c>
      <c r="BC175" s="12" t="n">
        <v>22.8400000000004</v>
      </c>
      <c r="BD175" s="12">
        <f>IFERROR(VLOOKUP(BC175,'CRUCE OPORTUNIDADES'!$C$10:$D$109,2,FALSE),"")</f>
        <v/>
      </c>
      <c r="BE175" s="12" t="n">
        <v>23.8400000000004</v>
      </c>
      <c r="BF175" s="12">
        <f>IFERROR(VLOOKUP(BE175,'CRUCE OPORTUNIDADES'!$C$10:$D$109,2,FALSE),"")</f>
        <v/>
      </c>
      <c r="BG175" s="12" t="n">
        <v>24.8400000000005</v>
      </c>
      <c r="BH175" s="12">
        <f>IFERROR(VLOOKUP(BG175,'CRUCE OPORTUNIDADES'!$C$10:$D$109,2,FALSE),"")</f>
        <v/>
      </c>
      <c r="BI175" s="12" t="n">
        <v>25.8400000000005</v>
      </c>
      <c r="BJ175" s="12">
        <f>IFERROR(VLOOKUP(BI175,'CRUCE OPORTUNIDADES'!$C$10:$D$109,2,FALSE),"")</f>
        <v/>
      </c>
    </row>
    <row r="176">
      <c r="N176" s="12">
        <f>IF(N177&lt;&gt;""," -O","")</f>
        <v/>
      </c>
      <c r="P176" s="12">
        <f>IF(P177&lt;&gt;""," -O","")</f>
        <v/>
      </c>
      <c r="R176" s="12">
        <f>IF(R177&lt;&gt;""," -O","")</f>
        <v/>
      </c>
      <c r="T176" s="12">
        <f>IF(T177&lt;&gt;""," -O","")</f>
        <v/>
      </c>
      <c r="V176" s="12">
        <f>IF(V177&lt;&gt;""," -O","")</f>
        <v/>
      </c>
      <c r="X176" s="12">
        <f>IF(X177&lt;&gt;""," -O","")</f>
        <v/>
      </c>
      <c r="Z176" s="12">
        <f>IF(Z177&lt;&gt;""," -O","")</f>
        <v/>
      </c>
      <c r="AB176" s="12">
        <f>IF(AB177&lt;&gt;""," -O","")</f>
        <v/>
      </c>
      <c r="AD176" s="12">
        <f>IF(AD177&lt;&gt;""," -O","")</f>
        <v/>
      </c>
      <c r="AF176" s="12">
        <f>IF(AF177&lt;&gt;""," -O","")</f>
        <v/>
      </c>
      <c r="AH176" s="12">
        <f>IF(AH177&lt;&gt;""," -O","")</f>
        <v/>
      </c>
      <c r="AJ176" s="12">
        <f>IF(AJ177&lt;&gt;""," -O","")</f>
        <v/>
      </c>
      <c r="AL176" s="12">
        <f>IF(AL177&lt;&gt;""," -O","")</f>
        <v/>
      </c>
      <c r="AN176" s="12">
        <f>IF(AN177&lt;&gt;""," -O","")</f>
        <v/>
      </c>
      <c r="AP176" s="12">
        <f>IF(AP177&lt;&gt;""," -O","")</f>
        <v/>
      </c>
      <c r="AR176" s="12">
        <f>IF(AR177&lt;&gt;""," -O","")</f>
        <v/>
      </c>
      <c r="AT176" s="12">
        <f>IF(AT177&lt;&gt;""," -O","")</f>
        <v/>
      </c>
      <c r="AV176" s="12">
        <f>IF(AV177&lt;&gt;""," -O","")</f>
        <v/>
      </c>
      <c r="AX176" s="12">
        <f>IF(AX177&lt;&gt;""," -O","")</f>
        <v/>
      </c>
      <c r="AZ176" s="12">
        <f>IF(AZ177&lt;&gt;""," -O","")</f>
        <v/>
      </c>
      <c r="BB176" s="12">
        <f>IF(BB177&lt;&gt;""," -O","")</f>
        <v/>
      </c>
      <c r="BD176" s="12">
        <f>IF(BD177&lt;&gt;""," -O","")</f>
        <v/>
      </c>
      <c r="BF176" s="12">
        <f>IF(BF177&lt;&gt;""," -O","")</f>
        <v/>
      </c>
      <c r="BH176" s="12">
        <f>IF(BH177&lt;&gt;""," -O","")</f>
        <v/>
      </c>
      <c r="BJ176" s="12">
        <f>IF(BJ177&lt;&gt;""," -O","")</f>
        <v/>
      </c>
    </row>
    <row r="177">
      <c r="M177" s="12" t="n">
        <v>1.85</v>
      </c>
      <c r="N177" s="12">
        <f>IFERROR(VLOOKUP(M177,'CRUCE OPORTUNIDADES'!$C$10:$D$109,2,FALSE),"")</f>
        <v/>
      </c>
      <c r="O177" s="12" t="n">
        <v>2.85000000000002</v>
      </c>
      <c r="P177" s="12">
        <f>IFERROR(VLOOKUP(O177,'CRUCE OPORTUNIDADES'!$C$10:$D$109,2,FALSE),"")</f>
        <v/>
      </c>
      <c r="Q177" s="12" t="n">
        <v>3.85000000000004</v>
      </c>
      <c r="R177" s="12">
        <f>IFERROR(VLOOKUP(Q177,'CRUCE OPORTUNIDADES'!$C$10:$D$109,2,FALSE),"")</f>
        <v/>
      </c>
      <c r="S177" s="12" t="n">
        <v>4.85000000000006</v>
      </c>
      <c r="T177" s="12">
        <f>IFERROR(VLOOKUP(S177,'CRUCE OPORTUNIDADES'!$C$10:$D$109,2,FALSE),"")</f>
        <v/>
      </c>
      <c r="U177" s="12" t="n">
        <v>5.85000000000008</v>
      </c>
      <c r="V177" s="12">
        <f>IFERROR(VLOOKUP(U177,'CRUCE OPORTUNIDADES'!$C$10:$D$109,2,FALSE),"")</f>
        <v/>
      </c>
      <c r="W177" s="12" t="n">
        <v>6.8500000000001</v>
      </c>
      <c r="X177" s="12">
        <f>IFERROR(VLOOKUP(W177,'CRUCE OPORTUNIDADES'!$C$10:$D$109,2,FALSE),"")</f>
        <v/>
      </c>
      <c r="Y177" s="12" t="n">
        <v>7.85000000000012</v>
      </c>
      <c r="Z177" s="12">
        <f>IFERROR(VLOOKUP(Y177,'CRUCE OPORTUNIDADES'!$C$10:$D$109,2,FALSE),"")</f>
        <v/>
      </c>
      <c r="AA177" s="12" t="n">
        <v>8.85000000000014</v>
      </c>
      <c r="AB177" s="12">
        <f>IFERROR(VLOOKUP(AA177,'CRUCE OPORTUNIDADES'!$C$10:$D$109,2,FALSE),"")</f>
        <v/>
      </c>
      <c r="AC177" s="12" t="n">
        <v>9.85000000000016</v>
      </c>
      <c r="AD177" s="12">
        <f>IFERROR(VLOOKUP(AC177,'CRUCE OPORTUNIDADES'!$C$10:$D$109,2,FALSE),"")</f>
        <v/>
      </c>
      <c r="AE177" s="12" t="n">
        <v>10.8500000000002</v>
      </c>
      <c r="AF177" s="12">
        <f>IFERROR(VLOOKUP(AE177,'CRUCE OPORTUNIDADES'!$C$10:$D$109,2,FALSE),"")</f>
        <v/>
      </c>
      <c r="AG177" s="12" t="n">
        <v>11.8500000000002</v>
      </c>
      <c r="AH177" s="12">
        <f>IFERROR(VLOOKUP(AG177,'CRUCE OPORTUNIDADES'!$C$10:$D$109,2,FALSE),"")</f>
        <v/>
      </c>
      <c r="AI177" s="12" t="n">
        <v>12.8500000000002</v>
      </c>
      <c r="AJ177" s="12">
        <f>IFERROR(VLOOKUP(AI177,'CRUCE OPORTUNIDADES'!$C$10:$D$109,2,FALSE),"")</f>
        <v/>
      </c>
      <c r="AK177" s="12" t="n">
        <v>13.8500000000002</v>
      </c>
      <c r="AL177" s="12">
        <f>IFERROR(VLOOKUP(AK177,'CRUCE OPORTUNIDADES'!$C$10:$D$109,2,FALSE),"")</f>
        <v/>
      </c>
      <c r="AM177" s="12" t="n">
        <v>14.8500000000003</v>
      </c>
      <c r="AN177" s="12">
        <f>IFERROR(VLOOKUP(AM177,'CRUCE OPORTUNIDADES'!$C$10:$D$109,2,FALSE),"")</f>
        <v/>
      </c>
      <c r="AO177" s="12" t="n">
        <v>15.8500000000003</v>
      </c>
      <c r="AP177" s="12">
        <f>IFERROR(VLOOKUP(AO177,'CRUCE OPORTUNIDADES'!$C$10:$D$109,2,FALSE),"")</f>
        <v/>
      </c>
      <c r="AQ177" s="12" t="n">
        <v>16.8500000000003</v>
      </c>
      <c r="AR177" s="12">
        <f>IFERROR(VLOOKUP(AQ177,'CRUCE OPORTUNIDADES'!$C$10:$D$109,2,FALSE),"")</f>
        <v/>
      </c>
      <c r="AS177" s="12" t="n">
        <v>17.8500000000003</v>
      </c>
      <c r="AT177" s="12">
        <f>IFERROR(VLOOKUP(AS177,'CRUCE OPORTUNIDADES'!$C$10:$D$109,2,FALSE),"")</f>
        <v/>
      </c>
      <c r="AU177" s="12" t="n">
        <v>18.8500000000003</v>
      </c>
      <c r="AV177" s="12">
        <f>IFERROR(VLOOKUP(AU177,'CRUCE OPORTUNIDADES'!$C$10:$D$109,2,FALSE),"")</f>
        <v/>
      </c>
      <c r="AW177" s="12" t="n">
        <v>19.8500000000004</v>
      </c>
      <c r="AX177" s="12">
        <f>IFERROR(VLOOKUP(AW177,'CRUCE OPORTUNIDADES'!$C$10:$D$109,2,FALSE),"")</f>
        <v/>
      </c>
      <c r="AY177" s="12" t="n">
        <v>20.8500000000004</v>
      </c>
      <c r="AZ177" s="12">
        <f>IFERROR(VLOOKUP(AY177,'CRUCE OPORTUNIDADES'!$C$10:$D$109,2,FALSE),"")</f>
        <v/>
      </c>
      <c r="BA177" s="12" t="n">
        <v>21.8500000000004</v>
      </c>
      <c r="BB177" s="12">
        <f>IFERROR(VLOOKUP(BA177,'CRUCE OPORTUNIDADES'!$C$10:$D$109,2,FALSE),"")</f>
        <v/>
      </c>
      <c r="BC177" s="12" t="n">
        <v>22.8500000000004</v>
      </c>
      <c r="BD177" s="12">
        <f>IFERROR(VLOOKUP(BC177,'CRUCE OPORTUNIDADES'!$C$10:$D$109,2,FALSE),"")</f>
        <v/>
      </c>
      <c r="BE177" s="12" t="n">
        <v>23.8500000000004</v>
      </c>
      <c r="BF177" s="12">
        <f>IFERROR(VLOOKUP(BE177,'CRUCE OPORTUNIDADES'!$C$10:$D$109,2,FALSE),"")</f>
        <v/>
      </c>
      <c r="BG177" s="12" t="n">
        <v>24.8500000000005</v>
      </c>
      <c r="BH177" s="12">
        <f>IFERROR(VLOOKUP(BG177,'CRUCE OPORTUNIDADES'!$C$10:$D$109,2,FALSE),"")</f>
        <v/>
      </c>
      <c r="BI177" s="12" t="n">
        <v>25.8500000000005</v>
      </c>
      <c r="BJ177" s="12">
        <f>IFERROR(VLOOKUP(BI177,'CRUCE OPORTUNIDADES'!$C$10:$D$109,2,FALSE),"")</f>
        <v/>
      </c>
    </row>
    <row r="178">
      <c r="N178" s="12">
        <f>IF(N179&lt;&gt;""," -O","")</f>
        <v/>
      </c>
      <c r="P178" s="12">
        <f>IF(P179&lt;&gt;""," -O","")</f>
        <v/>
      </c>
      <c r="R178" s="12">
        <f>IF(R179&lt;&gt;""," -O","")</f>
        <v/>
      </c>
      <c r="T178" s="12">
        <f>IF(T179&lt;&gt;""," -O","")</f>
        <v/>
      </c>
      <c r="V178" s="12">
        <f>IF(V179&lt;&gt;""," -O","")</f>
        <v/>
      </c>
      <c r="X178" s="12">
        <f>IF(X179&lt;&gt;""," -O","")</f>
        <v/>
      </c>
      <c r="Z178" s="12">
        <f>IF(Z179&lt;&gt;""," -O","")</f>
        <v/>
      </c>
      <c r="AB178" s="12">
        <f>IF(AB179&lt;&gt;""," -O","")</f>
        <v/>
      </c>
      <c r="AD178" s="12">
        <f>IF(AD179&lt;&gt;""," -O","")</f>
        <v/>
      </c>
      <c r="AF178" s="12">
        <f>IF(AF179&lt;&gt;""," -O","")</f>
        <v/>
      </c>
      <c r="AH178" s="12">
        <f>IF(AH179&lt;&gt;""," -O","")</f>
        <v/>
      </c>
      <c r="AJ178" s="12">
        <f>IF(AJ179&lt;&gt;""," -O","")</f>
        <v/>
      </c>
      <c r="AL178" s="12">
        <f>IF(AL179&lt;&gt;""," -O","")</f>
        <v/>
      </c>
      <c r="AN178" s="12">
        <f>IF(AN179&lt;&gt;""," -O","")</f>
        <v/>
      </c>
      <c r="AP178" s="12">
        <f>IF(AP179&lt;&gt;""," -O","")</f>
        <v/>
      </c>
      <c r="AR178" s="12">
        <f>IF(AR179&lt;&gt;""," -O","")</f>
        <v/>
      </c>
      <c r="AT178" s="12">
        <f>IF(AT179&lt;&gt;""," -O","")</f>
        <v/>
      </c>
      <c r="AV178" s="12">
        <f>IF(AV179&lt;&gt;""," -O","")</f>
        <v/>
      </c>
      <c r="AX178" s="12">
        <f>IF(AX179&lt;&gt;""," -O","")</f>
        <v/>
      </c>
      <c r="AZ178" s="12">
        <f>IF(AZ179&lt;&gt;""," -O","")</f>
        <v/>
      </c>
      <c r="BB178" s="12">
        <f>IF(BB179&lt;&gt;""," -O","")</f>
        <v/>
      </c>
      <c r="BD178" s="12">
        <f>IF(BD179&lt;&gt;""," -O","")</f>
        <v/>
      </c>
      <c r="BF178" s="12">
        <f>IF(BF179&lt;&gt;""," -O","")</f>
        <v/>
      </c>
      <c r="BH178" s="12">
        <f>IF(BH179&lt;&gt;""," -O","")</f>
        <v/>
      </c>
      <c r="BJ178" s="12">
        <f>IF(BJ179&lt;&gt;""," -O","")</f>
        <v/>
      </c>
    </row>
    <row r="179">
      <c r="M179" s="12" t="n">
        <v>1.86</v>
      </c>
      <c r="N179" s="12">
        <f>IFERROR(VLOOKUP(M179,'CRUCE OPORTUNIDADES'!$C$10:$D$109,2,FALSE),"")</f>
        <v/>
      </c>
      <c r="O179" s="12" t="n">
        <v>2.86000000000002</v>
      </c>
      <c r="P179" s="12">
        <f>IFERROR(VLOOKUP(O179,'CRUCE OPORTUNIDADES'!$C$10:$D$109,2,FALSE),"")</f>
        <v/>
      </c>
      <c r="Q179" s="12" t="n">
        <v>3.86000000000004</v>
      </c>
      <c r="R179" s="12">
        <f>IFERROR(VLOOKUP(Q179,'CRUCE OPORTUNIDADES'!$C$10:$D$109,2,FALSE),"")</f>
        <v/>
      </c>
      <c r="S179" s="12" t="n">
        <v>4.86000000000006</v>
      </c>
      <c r="T179" s="12">
        <f>IFERROR(VLOOKUP(S179,'CRUCE OPORTUNIDADES'!$C$10:$D$109,2,FALSE),"")</f>
        <v/>
      </c>
      <c r="U179" s="12" t="n">
        <v>5.86000000000008</v>
      </c>
      <c r="V179" s="12">
        <f>IFERROR(VLOOKUP(U179,'CRUCE OPORTUNIDADES'!$C$10:$D$109,2,FALSE),"")</f>
        <v/>
      </c>
      <c r="W179" s="12" t="n">
        <v>6.8600000000001</v>
      </c>
      <c r="X179" s="12">
        <f>IFERROR(VLOOKUP(W179,'CRUCE OPORTUNIDADES'!$C$10:$D$109,2,FALSE),"")</f>
        <v/>
      </c>
      <c r="Y179" s="12" t="n">
        <v>7.86000000000012</v>
      </c>
      <c r="Z179" s="12">
        <f>IFERROR(VLOOKUP(Y179,'CRUCE OPORTUNIDADES'!$C$10:$D$109,2,FALSE),"")</f>
        <v/>
      </c>
      <c r="AA179" s="12" t="n">
        <v>8.86000000000014</v>
      </c>
      <c r="AB179" s="12">
        <f>IFERROR(VLOOKUP(AA179,'CRUCE OPORTUNIDADES'!$C$10:$D$109,2,FALSE),"")</f>
        <v/>
      </c>
      <c r="AC179" s="12" t="n">
        <v>9.860000000000159</v>
      </c>
      <c r="AD179" s="12">
        <f>IFERROR(VLOOKUP(AC179,'CRUCE OPORTUNIDADES'!$C$10:$D$109,2,FALSE),"")</f>
        <v/>
      </c>
      <c r="AE179" s="12" t="n">
        <v>10.8600000000002</v>
      </c>
      <c r="AF179" s="12">
        <f>IFERROR(VLOOKUP(AE179,'CRUCE OPORTUNIDADES'!$C$10:$D$109,2,FALSE),"")</f>
        <v/>
      </c>
      <c r="AG179" s="12" t="n">
        <v>11.8600000000002</v>
      </c>
      <c r="AH179" s="12">
        <f>IFERROR(VLOOKUP(AG179,'CRUCE OPORTUNIDADES'!$C$10:$D$109,2,FALSE),"")</f>
        <v/>
      </c>
      <c r="AI179" s="12" t="n">
        <v>12.8600000000002</v>
      </c>
      <c r="AJ179" s="12">
        <f>IFERROR(VLOOKUP(AI179,'CRUCE OPORTUNIDADES'!$C$10:$D$109,2,FALSE),"")</f>
        <v/>
      </c>
      <c r="AK179" s="12" t="n">
        <v>13.8600000000002</v>
      </c>
      <c r="AL179" s="12">
        <f>IFERROR(VLOOKUP(AK179,'CRUCE OPORTUNIDADES'!$C$10:$D$109,2,FALSE),"")</f>
        <v/>
      </c>
      <c r="AM179" s="12" t="n">
        <v>14.8600000000003</v>
      </c>
      <c r="AN179" s="12">
        <f>IFERROR(VLOOKUP(AM179,'CRUCE OPORTUNIDADES'!$C$10:$D$109,2,FALSE),"")</f>
        <v/>
      </c>
      <c r="AO179" s="12" t="n">
        <v>15.8600000000003</v>
      </c>
      <c r="AP179" s="12">
        <f>IFERROR(VLOOKUP(AO179,'CRUCE OPORTUNIDADES'!$C$10:$D$109,2,FALSE),"")</f>
        <v/>
      </c>
      <c r="AQ179" s="12" t="n">
        <v>16.8600000000003</v>
      </c>
      <c r="AR179" s="12">
        <f>IFERROR(VLOOKUP(AQ179,'CRUCE OPORTUNIDADES'!$C$10:$D$109,2,FALSE),"")</f>
        <v/>
      </c>
      <c r="AS179" s="12" t="n">
        <v>17.8600000000003</v>
      </c>
      <c r="AT179" s="12">
        <f>IFERROR(VLOOKUP(AS179,'CRUCE OPORTUNIDADES'!$C$10:$D$109,2,FALSE),"")</f>
        <v/>
      </c>
      <c r="AU179" s="12" t="n">
        <v>18.8600000000003</v>
      </c>
      <c r="AV179" s="12">
        <f>IFERROR(VLOOKUP(AU179,'CRUCE OPORTUNIDADES'!$C$10:$D$109,2,FALSE),"")</f>
        <v/>
      </c>
      <c r="AW179" s="12" t="n">
        <v>19.8600000000004</v>
      </c>
      <c r="AX179" s="12">
        <f>IFERROR(VLOOKUP(AW179,'CRUCE OPORTUNIDADES'!$C$10:$D$109,2,FALSE),"")</f>
        <v/>
      </c>
      <c r="AY179" s="12" t="n">
        <v>20.8600000000004</v>
      </c>
      <c r="AZ179" s="12">
        <f>IFERROR(VLOOKUP(AY179,'CRUCE OPORTUNIDADES'!$C$10:$D$109,2,FALSE),"")</f>
        <v/>
      </c>
      <c r="BA179" s="12" t="n">
        <v>21.8600000000004</v>
      </c>
      <c r="BB179" s="12">
        <f>IFERROR(VLOOKUP(BA179,'CRUCE OPORTUNIDADES'!$C$10:$D$109,2,FALSE),"")</f>
        <v/>
      </c>
      <c r="BC179" s="12" t="n">
        <v>22.8600000000004</v>
      </c>
      <c r="BD179" s="12">
        <f>IFERROR(VLOOKUP(BC179,'CRUCE OPORTUNIDADES'!$C$10:$D$109,2,FALSE),"")</f>
        <v/>
      </c>
      <c r="BE179" s="12" t="n">
        <v>23.8600000000004</v>
      </c>
      <c r="BF179" s="12">
        <f>IFERROR(VLOOKUP(BE179,'CRUCE OPORTUNIDADES'!$C$10:$D$109,2,FALSE),"")</f>
        <v/>
      </c>
      <c r="BG179" s="12" t="n">
        <v>24.8600000000005</v>
      </c>
      <c r="BH179" s="12">
        <f>IFERROR(VLOOKUP(BG179,'CRUCE OPORTUNIDADES'!$C$10:$D$109,2,FALSE),"")</f>
        <v/>
      </c>
      <c r="BI179" s="12" t="n">
        <v>25.8600000000005</v>
      </c>
      <c r="BJ179" s="12">
        <f>IFERROR(VLOOKUP(BI179,'CRUCE OPORTUNIDADES'!$C$10:$D$109,2,FALSE),"")</f>
        <v/>
      </c>
    </row>
    <row r="180">
      <c r="N180" s="12">
        <f>IF(N181&lt;&gt;""," -O","")</f>
        <v/>
      </c>
      <c r="P180" s="12">
        <f>IF(P181&lt;&gt;""," -O","")</f>
        <v/>
      </c>
      <c r="R180" s="12">
        <f>IF(R181&lt;&gt;""," -O","")</f>
        <v/>
      </c>
      <c r="T180" s="12">
        <f>IF(T181&lt;&gt;""," -O","")</f>
        <v/>
      </c>
      <c r="V180" s="12">
        <f>IF(V181&lt;&gt;""," -O","")</f>
        <v/>
      </c>
      <c r="X180" s="12">
        <f>IF(X181&lt;&gt;""," -O","")</f>
        <v/>
      </c>
      <c r="Z180" s="12">
        <f>IF(Z181&lt;&gt;""," -O","")</f>
        <v/>
      </c>
      <c r="AB180" s="12">
        <f>IF(AB181&lt;&gt;""," -O","")</f>
        <v/>
      </c>
      <c r="AD180" s="12">
        <f>IF(AD181&lt;&gt;""," -O","")</f>
        <v/>
      </c>
      <c r="AF180" s="12">
        <f>IF(AF181&lt;&gt;""," -O","")</f>
        <v/>
      </c>
      <c r="AH180" s="12">
        <f>IF(AH181&lt;&gt;""," -O","")</f>
        <v/>
      </c>
      <c r="AJ180" s="12">
        <f>IF(AJ181&lt;&gt;""," -O","")</f>
        <v/>
      </c>
      <c r="AL180" s="12">
        <f>IF(AL181&lt;&gt;""," -O","")</f>
        <v/>
      </c>
      <c r="AN180" s="12">
        <f>IF(AN181&lt;&gt;""," -O","")</f>
        <v/>
      </c>
      <c r="AP180" s="12">
        <f>IF(AP181&lt;&gt;""," -O","")</f>
        <v/>
      </c>
      <c r="AR180" s="12">
        <f>IF(AR181&lt;&gt;""," -O","")</f>
        <v/>
      </c>
      <c r="AT180" s="12">
        <f>IF(AT181&lt;&gt;""," -O","")</f>
        <v/>
      </c>
      <c r="AV180" s="12">
        <f>IF(AV181&lt;&gt;""," -O","")</f>
        <v/>
      </c>
      <c r="AX180" s="12">
        <f>IF(AX181&lt;&gt;""," -O","")</f>
        <v/>
      </c>
      <c r="AZ180" s="12">
        <f>IF(AZ181&lt;&gt;""," -O","")</f>
        <v/>
      </c>
      <c r="BB180" s="12">
        <f>IF(BB181&lt;&gt;""," -O","")</f>
        <v/>
      </c>
      <c r="BD180" s="12">
        <f>IF(BD181&lt;&gt;""," -O","")</f>
        <v/>
      </c>
      <c r="BF180" s="12">
        <f>IF(BF181&lt;&gt;""," -O","")</f>
        <v/>
      </c>
      <c r="BH180" s="12">
        <f>IF(BH181&lt;&gt;""," -O","")</f>
        <v/>
      </c>
      <c r="BJ180" s="12">
        <f>IF(BJ181&lt;&gt;""," -O","")</f>
        <v/>
      </c>
    </row>
    <row r="181">
      <c r="M181" s="12" t="n">
        <v>1.87</v>
      </c>
      <c r="N181" s="12">
        <f>IFERROR(VLOOKUP(M181,'CRUCE OPORTUNIDADES'!$C$10:$D$109,2,FALSE),"")</f>
        <v/>
      </c>
      <c r="O181" s="12" t="n">
        <v>2.87000000000002</v>
      </c>
      <c r="P181" s="12">
        <f>IFERROR(VLOOKUP(O181,'CRUCE OPORTUNIDADES'!$C$10:$D$109,2,FALSE),"")</f>
        <v/>
      </c>
      <c r="Q181" s="12" t="n">
        <v>3.87000000000004</v>
      </c>
      <c r="R181" s="12">
        <f>IFERROR(VLOOKUP(Q181,'CRUCE OPORTUNIDADES'!$C$10:$D$109,2,FALSE),"")</f>
        <v/>
      </c>
      <c r="S181" s="12" t="n">
        <v>4.87000000000006</v>
      </c>
      <c r="T181" s="12">
        <f>IFERROR(VLOOKUP(S181,'CRUCE OPORTUNIDADES'!$C$10:$D$109,2,FALSE),"")</f>
        <v/>
      </c>
      <c r="U181" s="12" t="n">
        <v>5.87000000000008</v>
      </c>
      <c r="V181" s="12">
        <f>IFERROR(VLOOKUP(U181,'CRUCE OPORTUNIDADES'!$C$10:$D$109,2,FALSE),"")</f>
        <v/>
      </c>
      <c r="W181" s="12" t="n">
        <v>6.8700000000001</v>
      </c>
      <c r="X181" s="12">
        <f>IFERROR(VLOOKUP(W181,'CRUCE OPORTUNIDADES'!$C$10:$D$109,2,FALSE),"")</f>
        <v/>
      </c>
      <c r="Y181" s="12" t="n">
        <v>7.87000000000012</v>
      </c>
      <c r="Z181" s="12">
        <f>IFERROR(VLOOKUP(Y181,'CRUCE OPORTUNIDADES'!$C$10:$D$109,2,FALSE),"")</f>
        <v/>
      </c>
      <c r="AA181" s="12" t="n">
        <v>8.87000000000014</v>
      </c>
      <c r="AB181" s="12">
        <f>IFERROR(VLOOKUP(AA181,'CRUCE OPORTUNIDADES'!$C$10:$D$109,2,FALSE),"")</f>
        <v/>
      </c>
      <c r="AC181" s="12" t="n">
        <v>9.870000000000161</v>
      </c>
      <c r="AD181" s="12">
        <f>IFERROR(VLOOKUP(AC181,'CRUCE OPORTUNIDADES'!$C$10:$D$109,2,FALSE),"")</f>
        <v/>
      </c>
      <c r="AE181" s="12" t="n">
        <v>10.8700000000002</v>
      </c>
      <c r="AF181" s="12">
        <f>IFERROR(VLOOKUP(AE181,'CRUCE OPORTUNIDADES'!$C$10:$D$109,2,FALSE),"")</f>
        <v/>
      </c>
      <c r="AG181" s="12" t="n">
        <v>11.8700000000002</v>
      </c>
      <c r="AH181" s="12">
        <f>IFERROR(VLOOKUP(AG181,'CRUCE OPORTUNIDADES'!$C$10:$D$109,2,FALSE),"")</f>
        <v/>
      </c>
      <c r="AI181" s="12" t="n">
        <v>12.8700000000002</v>
      </c>
      <c r="AJ181" s="12">
        <f>IFERROR(VLOOKUP(AI181,'CRUCE OPORTUNIDADES'!$C$10:$D$109,2,FALSE),"")</f>
        <v/>
      </c>
      <c r="AK181" s="12" t="n">
        <v>13.8700000000002</v>
      </c>
      <c r="AL181" s="12">
        <f>IFERROR(VLOOKUP(AK181,'CRUCE OPORTUNIDADES'!$C$10:$D$109,2,FALSE),"")</f>
        <v/>
      </c>
      <c r="AM181" s="12" t="n">
        <v>14.8700000000003</v>
      </c>
      <c r="AN181" s="12">
        <f>IFERROR(VLOOKUP(AM181,'CRUCE OPORTUNIDADES'!$C$10:$D$109,2,FALSE),"")</f>
        <v/>
      </c>
      <c r="AO181" s="12" t="n">
        <v>15.8700000000003</v>
      </c>
      <c r="AP181" s="12">
        <f>IFERROR(VLOOKUP(AO181,'CRUCE OPORTUNIDADES'!$C$10:$D$109,2,FALSE),"")</f>
        <v/>
      </c>
      <c r="AQ181" s="12" t="n">
        <v>16.8700000000003</v>
      </c>
      <c r="AR181" s="12">
        <f>IFERROR(VLOOKUP(AQ181,'CRUCE OPORTUNIDADES'!$C$10:$D$109,2,FALSE),"")</f>
        <v/>
      </c>
      <c r="AS181" s="12" t="n">
        <v>17.8700000000003</v>
      </c>
      <c r="AT181" s="12">
        <f>IFERROR(VLOOKUP(AS181,'CRUCE OPORTUNIDADES'!$C$10:$D$109,2,FALSE),"")</f>
        <v/>
      </c>
      <c r="AU181" s="12" t="n">
        <v>18.8700000000003</v>
      </c>
      <c r="AV181" s="12">
        <f>IFERROR(VLOOKUP(AU181,'CRUCE OPORTUNIDADES'!$C$10:$D$109,2,FALSE),"")</f>
        <v/>
      </c>
      <c r="AW181" s="12" t="n">
        <v>19.8700000000004</v>
      </c>
      <c r="AX181" s="12">
        <f>IFERROR(VLOOKUP(AW181,'CRUCE OPORTUNIDADES'!$C$10:$D$109,2,FALSE),"")</f>
        <v/>
      </c>
      <c r="AY181" s="12" t="n">
        <v>20.8700000000004</v>
      </c>
      <c r="AZ181" s="12">
        <f>IFERROR(VLOOKUP(AY181,'CRUCE OPORTUNIDADES'!$C$10:$D$109,2,FALSE),"")</f>
        <v/>
      </c>
      <c r="BA181" s="12" t="n">
        <v>21.8700000000004</v>
      </c>
      <c r="BB181" s="12">
        <f>IFERROR(VLOOKUP(BA181,'CRUCE OPORTUNIDADES'!$C$10:$D$109,2,FALSE),"")</f>
        <v/>
      </c>
      <c r="BC181" s="12" t="n">
        <v>22.8700000000004</v>
      </c>
      <c r="BD181" s="12">
        <f>IFERROR(VLOOKUP(BC181,'CRUCE OPORTUNIDADES'!$C$10:$D$109,2,FALSE),"")</f>
        <v/>
      </c>
      <c r="BE181" s="12" t="n">
        <v>23.8700000000004</v>
      </c>
      <c r="BF181" s="12">
        <f>IFERROR(VLOOKUP(BE181,'CRUCE OPORTUNIDADES'!$C$10:$D$109,2,FALSE),"")</f>
        <v/>
      </c>
      <c r="BG181" s="12" t="n">
        <v>24.8700000000005</v>
      </c>
      <c r="BH181" s="12">
        <f>IFERROR(VLOOKUP(BG181,'CRUCE OPORTUNIDADES'!$C$10:$D$109,2,FALSE),"")</f>
        <v/>
      </c>
      <c r="BI181" s="12" t="n">
        <v>25.8700000000005</v>
      </c>
      <c r="BJ181" s="12">
        <f>IFERROR(VLOOKUP(BI181,'CRUCE OPORTUNIDADES'!$C$10:$D$109,2,FALSE),"")</f>
        <v/>
      </c>
    </row>
    <row r="182">
      <c r="N182" s="12">
        <f>IF(N183&lt;&gt;""," -O","")</f>
        <v/>
      </c>
      <c r="P182" s="12">
        <f>IF(P183&lt;&gt;""," -O","")</f>
        <v/>
      </c>
      <c r="R182" s="12">
        <f>IF(R183&lt;&gt;""," -O","")</f>
        <v/>
      </c>
      <c r="T182" s="12">
        <f>IF(T183&lt;&gt;""," -O","")</f>
        <v/>
      </c>
      <c r="V182" s="12">
        <f>IF(V183&lt;&gt;""," -O","")</f>
        <v/>
      </c>
      <c r="X182" s="12">
        <f>IF(X183&lt;&gt;""," -O","")</f>
        <v/>
      </c>
      <c r="Z182" s="12">
        <f>IF(Z183&lt;&gt;""," -O","")</f>
        <v/>
      </c>
      <c r="AB182" s="12">
        <f>IF(AB183&lt;&gt;""," -O","")</f>
        <v/>
      </c>
      <c r="AD182" s="12">
        <f>IF(AD183&lt;&gt;""," -O","")</f>
        <v/>
      </c>
      <c r="AF182" s="12">
        <f>IF(AF183&lt;&gt;""," -O","")</f>
        <v/>
      </c>
      <c r="AH182" s="12">
        <f>IF(AH183&lt;&gt;""," -O","")</f>
        <v/>
      </c>
      <c r="AJ182" s="12">
        <f>IF(AJ183&lt;&gt;""," -O","")</f>
        <v/>
      </c>
      <c r="AL182" s="12">
        <f>IF(AL183&lt;&gt;""," -O","")</f>
        <v/>
      </c>
      <c r="AN182" s="12">
        <f>IF(AN183&lt;&gt;""," -O","")</f>
        <v/>
      </c>
      <c r="AP182" s="12">
        <f>IF(AP183&lt;&gt;""," -O","")</f>
        <v/>
      </c>
      <c r="AR182" s="12">
        <f>IF(AR183&lt;&gt;""," -O","")</f>
        <v/>
      </c>
      <c r="AT182" s="12">
        <f>IF(AT183&lt;&gt;""," -O","")</f>
        <v/>
      </c>
      <c r="AV182" s="12">
        <f>IF(AV183&lt;&gt;""," -O","")</f>
        <v/>
      </c>
      <c r="AX182" s="12">
        <f>IF(AX183&lt;&gt;""," -O","")</f>
        <v/>
      </c>
      <c r="AZ182" s="12">
        <f>IF(AZ183&lt;&gt;""," -O","")</f>
        <v/>
      </c>
      <c r="BB182" s="12">
        <f>IF(BB183&lt;&gt;""," -O","")</f>
        <v/>
      </c>
      <c r="BD182" s="12">
        <f>IF(BD183&lt;&gt;""," -O","")</f>
        <v/>
      </c>
      <c r="BF182" s="12">
        <f>IF(BF183&lt;&gt;""," -O","")</f>
        <v/>
      </c>
      <c r="BH182" s="12">
        <f>IF(BH183&lt;&gt;""," -O","")</f>
        <v/>
      </c>
      <c r="BJ182" s="12">
        <f>IF(BJ183&lt;&gt;""," -O","")</f>
        <v/>
      </c>
    </row>
    <row r="183">
      <c r="M183" s="12" t="n">
        <v>1.88</v>
      </c>
      <c r="N183" s="12">
        <f>IFERROR(VLOOKUP(M183,'CRUCE OPORTUNIDADES'!$C$10:$D$109,2,FALSE),"")</f>
        <v/>
      </c>
      <c r="O183" s="12" t="n">
        <v>2.88000000000002</v>
      </c>
      <c r="P183" s="12">
        <f>IFERROR(VLOOKUP(O183,'CRUCE OPORTUNIDADES'!$C$10:$D$109,2,FALSE),"")</f>
        <v/>
      </c>
      <c r="Q183" s="12" t="n">
        <v>3.88000000000004</v>
      </c>
      <c r="R183" s="12">
        <f>IFERROR(VLOOKUP(Q183,'CRUCE OPORTUNIDADES'!$C$10:$D$109,2,FALSE),"")</f>
        <v/>
      </c>
      <c r="S183" s="12" t="n">
        <v>4.88000000000006</v>
      </c>
      <c r="T183" s="12">
        <f>IFERROR(VLOOKUP(S183,'CRUCE OPORTUNIDADES'!$C$10:$D$109,2,FALSE),"")</f>
        <v/>
      </c>
      <c r="U183" s="12" t="n">
        <v>5.88000000000008</v>
      </c>
      <c r="V183" s="12">
        <f>IFERROR(VLOOKUP(U183,'CRUCE OPORTUNIDADES'!$C$10:$D$109,2,FALSE),"")</f>
        <v/>
      </c>
      <c r="W183" s="12" t="n">
        <v>6.8800000000001</v>
      </c>
      <c r="X183" s="12">
        <f>IFERROR(VLOOKUP(W183,'CRUCE OPORTUNIDADES'!$C$10:$D$109,2,FALSE),"")</f>
        <v/>
      </c>
      <c r="Y183" s="12" t="n">
        <v>7.88000000000012</v>
      </c>
      <c r="Z183" s="12">
        <f>IFERROR(VLOOKUP(Y183,'CRUCE OPORTUNIDADES'!$C$10:$D$109,2,FALSE),"")</f>
        <v/>
      </c>
      <c r="AA183" s="12" t="n">
        <v>8.880000000000139</v>
      </c>
      <c r="AB183" s="12">
        <f>IFERROR(VLOOKUP(AA183,'CRUCE OPORTUNIDADES'!$C$10:$D$109,2,FALSE),"")</f>
        <v/>
      </c>
      <c r="AC183" s="12" t="n">
        <v>9.880000000000161</v>
      </c>
      <c r="AD183" s="12">
        <f>IFERROR(VLOOKUP(AC183,'CRUCE OPORTUNIDADES'!$C$10:$D$109,2,FALSE),"")</f>
        <v/>
      </c>
      <c r="AE183" s="12" t="n">
        <v>10.8800000000002</v>
      </c>
      <c r="AF183" s="12">
        <f>IFERROR(VLOOKUP(AE183,'CRUCE OPORTUNIDADES'!$C$10:$D$109,2,FALSE),"")</f>
        <v/>
      </c>
      <c r="AG183" s="12" t="n">
        <v>11.8800000000002</v>
      </c>
      <c r="AH183" s="12">
        <f>IFERROR(VLOOKUP(AG183,'CRUCE OPORTUNIDADES'!$C$10:$D$109,2,FALSE),"")</f>
        <v/>
      </c>
      <c r="AI183" s="12" t="n">
        <v>12.8800000000002</v>
      </c>
      <c r="AJ183" s="12">
        <f>IFERROR(VLOOKUP(AI183,'CRUCE OPORTUNIDADES'!$C$10:$D$109,2,FALSE),"")</f>
        <v/>
      </c>
      <c r="AK183" s="12" t="n">
        <v>13.8800000000002</v>
      </c>
      <c r="AL183" s="12">
        <f>IFERROR(VLOOKUP(AK183,'CRUCE OPORTUNIDADES'!$C$10:$D$109,2,FALSE),"")</f>
        <v/>
      </c>
      <c r="AM183" s="12" t="n">
        <v>14.8800000000003</v>
      </c>
      <c r="AN183" s="12">
        <f>IFERROR(VLOOKUP(AM183,'CRUCE OPORTUNIDADES'!$C$10:$D$109,2,FALSE),"")</f>
        <v/>
      </c>
      <c r="AO183" s="12" t="n">
        <v>15.8800000000003</v>
      </c>
      <c r="AP183" s="12">
        <f>IFERROR(VLOOKUP(AO183,'CRUCE OPORTUNIDADES'!$C$10:$D$109,2,FALSE),"")</f>
        <v/>
      </c>
      <c r="AQ183" s="12" t="n">
        <v>16.8800000000003</v>
      </c>
      <c r="AR183" s="12">
        <f>IFERROR(VLOOKUP(AQ183,'CRUCE OPORTUNIDADES'!$C$10:$D$109,2,FALSE),"")</f>
        <v/>
      </c>
      <c r="AS183" s="12" t="n">
        <v>17.8800000000003</v>
      </c>
      <c r="AT183" s="12">
        <f>IFERROR(VLOOKUP(AS183,'CRUCE OPORTUNIDADES'!$C$10:$D$109,2,FALSE),"")</f>
        <v/>
      </c>
      <c r="AU183" s="12" t="n">
        <v>18.8800000000003</v>
      </c>
      <c r="AV183" s="12">
        <f>IFERROR(VLOOKUP(AU183,'CRUCE OPORTUNIDADES'!$C$10:$D$109,2,FALSE),"")</f>
        <v/>
      </c>
      <c r="AW183" s="12" t="n">
        <v>19.8800000000004</v>
      </c>
      <c r="AX183" s="12">
        <f>IFERROR(VLOOKUP(AW183,'CRUCE OPORTUNIDADES'!$C$10:$D$109,2,FALSE),"")</f>
        <v/>
      </c>
      <c r="AY183" s="12" t="n">
        <v>20.8800000000004</v>
      </c>
      <c r="AZ183" s="12">
        <f>IFERROR(VLOOKUP(AY183,'CRUCE OPORTUNIDADES'!$C$10:$D$109,2,FALSE),"")</f>
        <v/>
      </c>
      <c r="BA183" s="12" t="n">
        <v>21.8800000000004</v>
      </c>
      <c r="BB183" s="12">
        <f>IFERROR(VLOOKUP(BA183,'CRUCE OPORTUNIDADES'!$C$10:$D$109,2,FALSE),"")</f>
        <v/>
      </c>
      <c r="BC183" s="12" t="n">
        <v>22.8800000000004</v>
      </c>
      <c r="BD183" s="12">
        <f>IFERROR(VLOOKUP(BC183,'CRUCE OPORTUNIDADES'!$C$10:$D$109,2,FALSE),"")</f>
        <v/>
      </c>
      <c r="BE183" s="12" t="n">
        <v>23.8800000000004</v>
      </c>
      <c r="BF183" s="12">
        <f>IFERROR(VLOOKUP(BE183,'CRUCE OPORTUNIDADES'!$C$10:$D$109,2,FALSE),"")</f>
        <v/>
      </c>
      <c r="BG183" s="12" t="n">
        <v>24.8800000000005</v>
      </c>
      <c r="BH183" s="12">
        <f>IFERROR(VLOOKUP(BG183,'CRUCE OPORTUNIDADES'!$C$10:$D$109,2,FALSE),"")</f>
        <v/>
      </c>
      <c r="BI183" s="12" t="n">
        <v>25.8800000000005</v>
      </c>
      <c r="BJ183" s="12">
        <f>IFERROR(VLOOKUP(BI183,'CRUCE OPORTUNIDADES'!$C$10:$D$109,2,FALSE),"")</f>
        <v/>
      </c>
    </row>
    <row r="184">
      <c r="N184" s="12">
        <f>IF(N185&lt;&gt;""," -O","")</f>
        <v/>
      </c>
      <c r="P184" s="12">
        <f>IF(P185&lt;&gt;""," -O","")</f>
        <v/>
      </c>
      <c r="R184" s="12">
        <f>IF(R185&lt;&gt;""," -O","")</f>
        <v/>
      </c>
      <c r="T184" s="12">
        <f>IF(T185&lt;&gt;""," -O","")</f>
        <v/>
      </c>
      <c r="V184" s="12">
        <f>IF(V185&lt;&gt;""," -O","")</f>
        <v/>
      </c>
      <c r="X184" s="12">
        <f>IF(X185&lt;&gt;""," -O","")</f>
        <v/>
      </c>
      <c r="Z184" s="12">
        <f>IF(Z185&lt;&gt;""," -O","")</f>
        <v/>
      </c>
      <c r="AB184" s="12">
        <f>IF(AB185&lt;&gt;""," -O","")</f>
        <v/>
      </c>
      <c r="AD184" s="12">
        <f>IF(AD185&lt;&gt;""," -O","")</f>
        <v/>
      </c>
      <c r="AF184" s="12">
        <f>IF(AF185&lt;&gt;""," -O","")</f>
        <v/>
      </c>
      <c r="AH184" s="12">
        <f>IF(AH185&lt;&gt;""," -O","")</f>
        <v/>
      </c>
      <c r="AJ184" s="12">
        <f>IF(AJ185&lt;&gt;""," -O","")</f>
        <v/>
      </c>
      <c r="AL184" s="12">
        <f>IF(AL185&lt;&gt;""," -O","")</f>
        <v/>
      </c>
      <c r="AN184" s="12">
        <f>IF(AN185&lt;&gt;""," -O","")</f>
        <v/>
      </c>
      <c r="AP184" s="12">
        <f>IF(AP185&lt;&gt;""," -O","")</f>
        <v/>
      </c>
      <c r="AR184" s="12">
        <f>IF(AR185&lt;&gt;""," -O","")</f>
        <v/>
      </c>
      <c r="AT184" s="12">
        <f>IF(AT185&lt;&gt;""," -O","")</f>
        <v/>
      </c>
      <c r="AV184" s="12">
        <f>IF(AV185&lt;&gt;""," -O","")</f>
        <v/>
      </c>
      <c r="AX184" s="12">
        <f>IF(AX185&lt;&gt;""," -O","")</f>
        <v/>
      </c>
      <c r="AZ184" s="12">
        <f>IF(AZ185&lt;&gt;""," -O","")</f>
        <v/>
      </c>
      <c r="BB184" s="12">
        <f>IF(BB185&lt;&gt;""," -O","")</f>
        <v/>
      </c>
      <c r="BD184" s="12">
        <f>IF(BD185&lt;&gt;""," -O","")</f>
        <v/>
      </c>
      <c r="BF184" s="12">
        <f>IF(BF185&lt;&gt;""," -O","")</f>
        <v/>
      </c>
      <c r="BH184" s="12">
        <f>IF(BH185&lt;&gt;""," -O","")</f>
        <v/>
      </c>
      <c r="BJ184" s="12">
        <f>IF(BJ185&lt;&gt;""," -O","")</f>
        <v/>
      </c>
    </row>
    <row r="185">
      <c r="M185" s="12" t="n">
        <v>1.89</v>
      </c>
      <c r="N185" s="12">
        <f>IFERROR(VLOOKUP(M185,'CRUCE OPORTUNIDADES'!$C$10:$D$109,2,FALSE),"")</f>
        <v/>
      </c>
      <c r="O185" s="12" t="n">
        <v>2.89000000000002</v>
      </c>
      <c r="P185" s="12">
        <f>IFERROR(VLOOKUP(O185,'CRUCE OPORTUNIDADES'!$C$10:$D$109,2,FALSE),"")</f>
        <v/>
      </c>
      <c r="Q185" s="12" t="n">
        <v>3.89000000000004</v>
      </c>
      <c r="R185" s="12">
        <f>IFERROR(VLOOKUP(Q185,'CRUCE OPORTUNIDADES'!$C$10:$D$109,2,FALSE),"")</f>
        <v/>
      </c>
      <c r="S185" s="12" t="n">
        <v>4.89000000000006</v>
      </c>
      <c r="T185" s="12">
        <f>IFERROR(VLOOKUP(S185,'CRUCE OPORTUNIDADES'!$C$10:$D$109,2,FALSE),"")</f>
        <v/>
      </c>
      <c r="U185" s="12" t="n">
        <v>5.89000000000008</v>
      </c>
      <c r="V185" s="12">
        <f>IFERROR(VLOOKUP(U185,'CRUCE OPORTUNIDADES'!$C$10:$D$109,2,FALSE),"")</f>
        <v/>
      </c>
      <c r="W185" s="12" t="n">
        <v>6.8900000000001</v>
      </c>
      <c r="X185" s="12">
        <f>IFERROR(VLOOKUP(W185,'CRUCE OPORTUNIDADES'!$C$10:$D$109,2,FALSE),"")</f>
        <v/>
      </c>
      <c r="Y185" s="12" t="n">
        <v>7.89000000000012</v>
      </c>
      <c r="Z185" s="12">
        <f>IFERROR(VLOOKUP(Y185,'CRUCE OPORTUNIDADES'!$C$10:$D$109,2,FALSE),"")</f>
        <v/>
      </c>
      <c r="AA185" s="12" t="n">
        <v>8.890000000000139</v>
      </c>
      <c r="AB185" s="12">
        <f>IFERROR(VLOOKUP(AA185,'CRUCE OPORTUNIDADES'!$C$10:$D$109,2,FALSE),"")</f>
        <v/>
      </c>
      <c r="AC185" s="12" t="n">
        <v>9.89000000000016</v>
      </c>
      <c r="AD185" s="12">
        <f>IFERROR(VLOOKUP(AC185,'CRUCE OPORTUNIDADES'!$C$10:$D$109,2,FALSE),"")</f>
        <v/>
      </c>
      <c r="AE185" s="12" t="n">
        <v>10.8900000000002</v>
      </c>
      <c r="AF185" s="12">
        <f>IFERROR(VLOOKUP(AE185,'CRUCE OPORTUNIDADES'!$C$10:$D$109,2,FALSE),"")</f>
        <v/>
      </c>
      <c r="AG185" s="12" t="n">
        <v>11.8900000000002</v>
      </c>
      <c r="AH185" s="12">
        <f>IFERROR(VLOOKUP(AG185,'CRUCE OPORTUNIDADES'!$C$10:$D$109,2,FALSE),"")</f>
        <v/>
      </c>
      <c r="AI185" s="12" t="n">
        <v>12.8900000000002</v>
      </c>
      <c r="AJ185" s="12">
        <f>IFERROR(VLOOKUP(AI185,'CRUCE OPORTUNIDADES'!$C$10:$D$109,2,FALSE),"")</f>
        <v/>
      </c>
      <c r="AK185" s="12" t="n">
        <v>13.8900000000002</v>
      </c>
      <c r="AL185" s="12">
        <f>IFERROR(VLOOKUP(AK185,'CRUCE OPORTUNIDADES'!$C$10:$D$109,2,FALSE),"")</f>
        <v/>
      </c>
      <c r="AM185" s="12" t="n">
        <v>14.8900000000003</v>
      </c>
      <c r="AN185" s="12">
        <f>IFERROR(VLOOKUP(AM185,'CRUCE OPORTUNIDADES'!$C$10:$D$109,2,FALSE),"")</f>
        <v/>
      </c>
      <c r="AO185" s="12" t="n">
        <v>15.8900000000003</v>
      </c>
      <c r="AP185" s="12">
        <f>IFERROR(VLOOKUP(AO185,'CRUCE OPORTUNIDADES'!$C$10:$D$109,2,FALSE),"")</f>
        <v/>
      </c>
      <c r="AQ185" s="12" t="n">
        <v>16.8900000000003</v>
      </c>
      <c r="AR185" s="12">
        <f>IFERROR(VLOOKUP(AQ185,'CRUCE OPORTUNIDADES'!$C$10:$D$109,2,FALSE),"")</f>
        <v/>
      </c>
      <c r="AS185" s="12" t="n">
        <v>17.8900000000003</v>
      </c>
      <c r="AT185" s="12">
        <f>IFERROR(VLOOKUP(AS185,'CRUCE OPORTUNIDADES'!$C$10:$D$109,2,FALSE),"")</f>
        <v/>
      </c>
      <c r="AU185" s="12" t="n">
        <v>18.8900000000003</v>
      </c>
      <c r="AV185" s="12">
        <f>IFERROR(VLOOKUP(AU185,'CRUCE OPORTUNIDADES'!$C$10:$D$109,2,FALSE),"")</f>
        <v/>
      </c>
      <c r="AW185" s="12" t="n">
        <v>19.8900000000004</v>
      </c>
      <c r="AX185" s="12">
        <f>IFERROR(VLOOKUP(AW185,'CRUCE OPORTUNIDADES'!$C$10:$D$109,2,FALSE),"")</f>
        <v/>
      </c>
      <c r="AY185" s="12" t="n">
        <v>20.8900000000004</v>
      </c>
      <c r="AZ185" s="12">
        <f>IFERROR(VLOOKUP(AY185,'CRUCE OPORTUNIDADES'!$C$10:$D$109,2,FALSE),"")</f>
        <v/>
      </c>
      <c r="BA185" s="12" t="n">
        <v>21.8900000000004</v>
      </c>
      <c r="BB185" s="12">
        <f>IFERROR(VLOOKUP(BA185,'CRUCE OPORTUNIDADES'!$C$10:$D$109,2,FALSE),"")</f>
        <v/>
      </c>
      <c r="BC185" s="12" t="n">
        <v>22.8900000000004</v>
      </c>
      <c r="BD185" s="12">
        <f>IFERROR(VLOOKUP(BC185,'CRUCE OPORTUNIDADES'!$C$10:$D$109,2,FALSE),"")</f>
        <v/>
      </c>
      <c r="BE185" s="12" t="n">
        <v>23.8900000000004</v>
      </c>
      <c r="BF185" s="12">
        <f>IFERROR(VLOOKUP(BE185,'CRUCE OPORTUNIDADES'!$C$10:$D$109,2,FALSE),"")</f>
        <v/>
      </c>
      <c r="BG185" s="12" t="n">
        <v>24.8900000000005</v>
      </c>
      <c r="BH185" s="12">
        <f>IFERROR(VLOOKUP(BG185,'CRUCE OPORTUNIDADES'!$C$10:$D$109,2,FALSE),"")</f>
        <v/>
      </c>
      <c r="BI185" s="12" t="n">
        <v>25.8900000000005</v>
      </c>
      <c r="BJ185" s="12">
        <f>IFERROR(VLOOKUP(BI185,'CRUCE OPORTUNIDADES'!$C$10:$D$109,2,FALSE),"")</f>
        <v/>
      </c>
    </row>
    <row r="186">
      <c r="N186" s="12">
        <f>IF(N187&lt;&gt;""," -O","")</f>
        <v/>
      </c>
      <c r="P186" s="12">
        <f>IF(P187&lt;&gt;""," -O","")</f>
        <v/>
      </c>
      <c r="R186" s="12">
        <f>IF(R187&lt;&gt;""," -O","")</f>
        <v/>
      </c>
      <c r="T186" s="12">
        <f>IF(T187&lt;&gt;""," -O","")</f>
        <v/>
      </c>
      <c r="V186" s="12">
        <f>IF(V187&lt;&gt;""," -O","")</f>
        <v/>
      </c>
      <c r="X186" s="12">
        <f>IF(X187&lt;&gt;""," -O","")</f>
        <v/>
      </c>
      <c r="Z186" s="12">
        <f>IF(Z187&lt;&gt;""," -O","")</f>
        <v/>
      </c>
      <c r="AB186" s="12">
        <f>IF(AB187&lt;&gt;""," -O","")</f>
        <v/>
      </c>
      <c r="AD186" s="12">
        <f>IF(AD187&lt;&gt;""," -O","")</f>
        <v/>
      </c>
      <c r="AF186" s="12">
        <f>IF(AF187&lt;&gt;""," -O","")</f>
        <v/>
      </c>
      <c r="AH186" s="12">
        <f>IF(AH187&lt;&gt;""," -O","")</f>
        <v/>
      </c>
      <c r="AJ186" s="12">
        <f>IF(AJ187&lt;&gt;""," -O","")</f>
        <v/>
      </c>
      <c r="AL186" s="12">
        <f>IF(AL187&lt;&gt;""," -O","")</f>
        <v/>
      </c>
      <c r="AN186" s="12">
        <f>IF(AN187&lt;&gt;""," -O","")</f>
        <v/>
      </c>
      <c r="AP186" s="12">
        <f>IF(AP187&lt;&gt;""," -O","")</f>
        <v/>
      </c>
      <c r="AR186" s="12">
        <f>IF(AR187&lt;&gt;""," -O","")</f>
        <v/>
      </c>
      <c r="AT186" s="12">
        <f>IF(AT187&lt;&gt;""," -O","")</f>
        <v/>
      </c>
      <c r="AV186" s="12">
        <f>IF(AV187&lt;&gt;""," -O","")</f>
        <v/>
      </c>
      <c r="AX186" s="12">
        <f>IF(AX187&lt;&gt;""," -O","")</f>
        <v/>
      </c>
      <c r="AZ186" s="12">
        <f>IF(AZ187&lt;&gt;""," -O","")</f>
        <v/>
      </c>
      <c r="BB186" s="12">
        <f>IF(BB187&lt;&gt;""," -O","")</f>
        <v/>
      </c>
      <c r="BD186" s="12">
        <f>IF(BD187&lt;&gt;""," -O","")</f>
        <v/>
      </c>
      <c r="BF186" s="12">
        <f>IF(BF187&lt;&gt;""," -O","")</f>
        <v/>
      </c>
      <c r="BH186" s="12">
        <f>IF(BH187&lt;&gt;""," -O","")</f>
        <v/>
      </c>
      <c r="BJ186" s="12">
        <f>IF(BJ187&lt;&gt;""," -O","")</f>
        <v/>
      </c>
    </row>
    <row r="187">
      <c r="M187" s="12" t="n">
        <v>1.9</v>
      </c>
      <c r="N187" s="12">
        <f>IFERROR(VLOOKUP(M187,'CRUCE OPORTUNIDADES'!$C$10:$D$109,2,FALSE),"")</f>
        <v/>
      </c>
      <c r="O187" s="12" t="n">
        <v>2.90000000000002</v>
      </c>
      <c r="P187" s="12">
        <f>IFERROR(VLOOKUP(O187,'CRUCE OPORTUNIDADES'!$C$10:$D$109,2,FALSE),"")</f>
        <v/>
      </c>
      <c r="Q187" s="12" t="n">
        <v>3.90000000000004</v>
      </c>
      <c r="R187" s="12">
        <f>IFERROR(VLOOKUP(Q187,'CRUCE OPORTUNIDADES'!$C$10:$D$109,2,FALSE),"")</f>
        <v/>
      </c>
      <c r="S187" s="12" t="n">
        <v>4.90000000000006</v>
      </c>
      <c r="T187" s="12">
        <f>IFERROR(VLOOKUP(S187,'CRUCE OPORTUNIDADES'!$C$10:$D$109,2,FALSE),"")</f>
        <v/>
      </c>
      <c r="U187" s="12" t="n">
        <v>5.90000000000008</v>
      </c>
      <c r="V187" s="12">
        <f>IFERROR(VLOOKUP(U187,'CRUCE OPORTUNIDADES'!$C$10:$D$109,2,FALSE),"")</f>
        <v/>
      </c>
      <c r="W187" s="12" t="n">
        <v>6.9000000000001</v>
      </c>
      <c r="X187" s="12">
        <f>IFERROR(VLOOKUP(W187,'CRUCE OPORTUNIDADES'!$C$10:$D$109,2,FALSE),"")</f>
        <v/>
      </c>
      <c r="Y187" s="12" t="n">
        <v>7.90000000000012</v>
      </c>
      <c r="Z187" s="12">
        <f>IFERROR(VLOOKUP(Y187,'CRUCE OPORTUNIDADES'!$C$10:$D$109,2,FALSE),"")</f>
        <v/>
      </c>
      <c r="AA187" s="12" t="n">
        <v>8.900000000000141</v>
      </c>
      <c r="AB187" s="12">
        <f>IFERROR(VLOOKUP(AA187,'CRUCE OPORTUNIDADES'!$C$10:$D$109,2,FALSE),"")</f>
        <v/>
      </c>
      <c r="AC187" s="12" t="n">
        <v>9.90000000000016</v>
      </c>
      <c r="AD187" s="12">
        <f>IFERROR(VLOOKUP(AC187,'CRUCE OPORTUNIDADES'!$C$10:$D$109,2,FALSE),"")</f>
        <v/>
      </c>
      <c r="AE187" s="12" t="n">
        <v>10.9000000000002</v>
      </c>
      <c r="AF187" s="12">
        <f>IFERROR(VLOOKUP(AE187,'CRUCE OPORTUNIDADES'!$C$10:$D$109,2,FALSE),"")</f>
        <v/>
      </c>
      <c r="AG187" s="12" t="n">
        <v>11.9000000000002</v>
      </c>
      <c r="AH187" s="12">
        <f>IFERROR(VLOOKUP(AG187,'CRUCE OPORTUNIDADES'!$C$10:$D$109,2,FALSE),"")</f>
        <v/>
      </c>
      <c r="AI187" s="12" t="n">
        <v>12.9000000000002</v>
      </c>
      <c r="AJ187" s="12">
        <f>IFERROR(VLOOKUP(AI187,'CRUCE OPORTUNIDADES'!$C$10:$D$109,2,FALSE),"")</f>
        <v/>
      </c>
      <c r="AK187" s="12" t="n">
        <v>13.9000000000002</v>
      </c>
      <c r="AL187" s="12">
        <f>IFERROR(VLOOKUP(AK187,'CRUCE OPORTUNIDADES'!$C$10:$D$109,2,FALSE),"")</f>
        <v/>
      </c>
      <c r="AM187" s="12" t="n">
        <v>14.9000000000003</v>
      </c>
      <c r="AN187" s="12">
        <f>IFERROR(VLOOKUP(AM187,'CRUCE OPORTUNIDADES'!$C$10:$D$109,2,FALSE),"")</f>
        <v/>
      </c>
      <c r="AO187" s="12" t="n">
        <v>15.9000000000003</v>
      </c>
      <c r="AP187" s="12">
        <f>IFERROR(VLOOKUP(AO187,'CRUCE OPORTUNIDADES'!$C$10:$D$109,2,FALSE),"")</f>
        <v/>
      </c>
      <c r="AQ187" s="12" t="n">
        <v>16.9000000000003</v>
      </c>
      <c r="AR187" s="12">
        <f>IFERROR(VLOOKUP(AQ187,'CRUCE OPORTUNIDADES'!$C$10:$D$109,2,FALSE),"")</f>
        <v/>
      </c>
      <c r="AS187" s="12" t="n">
        <v>17.9000000000003</v>
      </c>
      <c r="AT187" s="12">
        <f>IFERROR(VLOOKUP(AS187,'CRUCE OPORTUNIDADES'!$C$10:$D$109,2,FALSE),"")</f>
        <v/>
      </c>
      <c r="AU187" s="12" t="n">
        <v>18.9000000000003</v>
      </c>
      <c r="AV187" s="12">
        <f>IFERROR(VLOOKUP(AU187,'CRUCE OPORTUNIDADES'!$C$10:$D$109,2,FALSE),"")</f>
        <v/>
      </c>
      <c r="AW187" s="12" t="n">
        <v>19.9000000000004</v>
      </c>
      <c r="AX187" s="12">
        <f>IFERROR(VLOOKUP(AW187,'CRUCE OPORTUNIDADES'!$C$10:$D$109,2,FALSE),"")</f>
        <v/>
      </c>
      <c r="AY187" s="12" t="n">
        <v>20.9000000000004</v>
      </c>
      <c r="AZ187" s="12">
        <f>IFERROR(VLOOKUP(AY187,'CRUCE OPORTUNIDADES'!$C$10:$D$109,2,FALSE),"")</f>
        <v/>
      </c>
      <c r="BA187" s="12" t="n">
        <v>21.9000000000004</v>
      </c>
      <c r="BB187" s="12">
        <f>IFERROR(VLOOKUP(BA187,'CRUCE OPORTUNIDADES'!$C$10:$D$109,2,FALSE),"")</f>
        <v/>
      </c>
      <c r="BC187" s="12" t="n">
        <v>22.9000000000004</v>
      </c>
      <c r="BD187" s="12">
        <f>IFERROR(VLOOKUP(BC187,'CRUCE OPORTUNIDADES'!$C$10:$D$109,2,FALSE),"")</f>
        <v/>
      </c>
      <c r="BE187" s="12" t="n">
        <v>23.9000000000004</v>
      </c>
      <c r="BF187" s="12">
        <f>IFERROR(VLOOKUP(BE187,'CRUCE OPORTUNIDADES'!$C$10:$D$109,2,FALSE),"")</f>
        <v/>
      </c>
      <c r="BG187" s="12" t="n">
        <v>24.9000000000005</v>
      </c>
      <c r="BH187" s="12">
        <f>IFERROR(VLOOKUP(BG187,'CRUCE OPORTUNIDADES'!$C$10:$D$109,2,FALSE),"")</f>
        <v/>
      </c>
      <c r="BI187" s="12" t="n">
        <v>25.9000000000005</v>
      </c>
      <c r="BJ187" s="12">
        <f>IFERROR(VLOOKUP(BI187,'CRUCE OPORTUNIDADES'!$C$10:$D$109,2,FALSE),"")</f>
        <v/>
      </c>
    </row>
    <row r="188">
      <c r="N188" s="12">
        <f>IF(N189&lt;&gt;""," -O","")</f>
        <v/>
      </c>
      <c r="P188" s="12">
        <f>IF(P189&lt;&gt;""," -O","")</f>
        <v/>
      </c>
      <c r="R188" s="12">
        <f>IF(R189&lt;&gt;""," -O","")</f>
        <v/>
      </c>
      <c r="T188" s="12">
        <f>IF(T189&lt;&gt;""," -O","")</f>
        <v/>
      </c>
      <c r="V188" s="12">
        <f>IF(V189&lt;&gt;""," -O","")</f>
        <v/>
      </c>
      <c r="X188" s="12">
        <f>IF(X189&lt;&gt;""," -O","")</f>
        <v/>
      </c>
      <c r="Z188" s="12">
        <f>IF(Z189&lt;&gt;""," -O","")</f>
        <v/>
      </c>
      <c r="AB188" s="12">
        <f>IF(AB189&lt;&gt;""," -O","")</f>
        <v/>
      </c>
      <c r="AD188" s="12">
        <f>IF(AD189&lt;&gt;""," -O","")</f>
        <v/>
      </c>
      <c r="AF188" s="12">
        <f>IF(AF189&lt;&gt;""," -O","")</f>
        <v/>
      </c>
      <c r="AH188" s="12">
        <f>IF(AH189&lt;&gt;""," -O","")</f>
        <v/>
      </c>
      <c r="AJ188" s="12">
        <f>IF(AJ189&lt;&gt;""," -O","")</f>
        <v/>
      </c>
      <c r="AL188" s="12">
        <f>IF(AL189&lt;&gt;""," -O","")</f>
        <v/>
      </c>
      <c r="AN188" s="12">
        <f>IF(AN189&lt;&gt;""," -O","")</f>
        <v/>
      </c>
      <c r="AP188" s="12">
        <f>IF(AP189&lt;&gt;""," -O","")</f>
        <v/>
      </c>
      <c r="AR188" s="12">
        <f>IF(AR189&lt;&gt;""," -O","")</f>
        <v/>
      </c>
      <c r="AT188" s="12">
        <f>IF(AT189&lt;&gt;""," -O","")</f>
        <v/>
      </c>
      <c r="AV188" s="12">
        <f>IF(AV189&lt;&gt;""," -O","")</f>
        <v/>
      </c>
      <c r="AX188" s="12">
        <f>IF(AX189&lt;&gt;""," -O","")</f>
        <v/>
      </c>
      <c r="AZ188" s="12">
        <f>IF(AZ189&lt;&gt;""," -O","")</f>
        <v/>
      </c>
      <c r="BB188" s="12">
        <f>IF(BB189&lt;&gt;""," -O","")</f>
        <v/>
      </c>
      <c r="BD188" s="12">
        <f>IF(BD189&lt;&gt;""," -O","")</f>
        <v/>
      </c>
      <c r="BF188" s="12">
        <f>IF(BF189&lt;&gt;""," -O","")</f>
        <v/>
      </c>
      <c r="BH188" s="12">
        <f>IF(BH189&lt;&gt;""," -O","")</f>
        <v/>
      </c>
      <c r="BJ188" s="12">
        <f>IF(BJ189&lt;&gt;""," -O","")</f>
        <v/>
      </c>
    </row>
    <row r="189">
      <c r="M189" s="12" t="n">
        <v>1.91</v>
      </c>
      <c r="N189" s="12">
        <f>IFERROR(VLOOKUP(M189,'CRUCE OPORTUNIDADES'!$C$10:$D$109,2,FALSE),"")</f>
        <v/>
      </c>
      <c r="O189" s="12" t="n">
        <v>2.91000000000002</v>
      </c>
      <c r="P189" s="12">
        <f>IFERROR(VLOOKUP(O189,'CRUCE OPORTUNIDADES'!$C$10:$D$109,2,FALSE),"")</f>
        <v/>
      </c>
      <c r="Q189" s="12" t="n">
        <v>3.91000000000004</v>
      </c>
      <c r="R189" s="12">
        <f>IFERROR(VLOOKUP(Q189,'CRUCE OPORTUNIDADES'!$C$10:$D$109,2,FALSE),"")</f>
        <v/>
      </c>
      <c r="S189" s="12" t="n">
        <v>4.91000000000006</v>
      </c>
      <c r="T189" s="12">
        <f>IFERROR(VLOOKUP(S189,'CRUCE OPORTUNIDADES'!$C$10:$D$109,2,FALSE),"")</f>
        <v/>
      </c>
      <c r="U189" s="12" t="n">
        <v>5.91000000000008</v>
      </c>
      <c r="V189" s="12">
        <f>IFERROR(VLOOKUP(U189,'CRUCE OPORTUNIDADES'!$C$10:$D$109,2,FALSE),"")</f>
        <v/>
      </c>
      <c r="W189" s="12" t="n">
        <v>6.9100000000001</v>
      </c>
      <c r="X189" s="12">
        <f>IFERROR(VLOOKUP(W189,'CRUCE OPORTUNIDADES'!$C$10:$D$109,2,FALSE),"")</f>
        <v/>
      </c>
      <c r="Y189" s="12" t="n">
        <v>7.91000000000012</v>
      </c>
      <c r="Z189" s="12">
        <f>IFERROR(VLOOKUP(Y189,'CRUCE OPORTUNIDADES'!$C$10:$D$109,2,FALSE),"")</f>
        <v/>
      </c>
      <c r="AA189" s="12" t="n">
        <v>8.91000000000014</v>
      </c>
      <c r="AB189" s="12">
        <f>IFERROR(VLOOKUP(AA189,'CRUCE OPORTUNIDADES'!$C$10:$D$109,2,FALSE),"")</f>
        <v/>
      </c>
      <c r="AC189" s="12" t="n">
        <v>9.91000000000016</v>
      </c>
      <c r="AD189" s="12">
        <f>IFERROR(VLOOKUP(AC189,'CRUCE OPORTUNIDADES'!$C$10:$D$109,2,FALSE),"")</f>
        <v/>
      </c>
      <c r="AE189" s="12" t="n">
        <v>10.9100000000002</v>
      </c>
      <c r="AF189" s="12">
        <f>IFERROR(VLOOKUP(AE189,'CRUCE OPORTUNIDADES'!$C$10:$D$109,2,FALSE),"")</f>
        <v/>
      </c>
      <c r="AG189" s="12" t="n">
        <v>11.9100000000002</v>
      </c>
      <c r="AH189" s="12">
        <f>IFERROR(VLOOKUP(AG189,'CRUCE OPORTUNIDADES'!$C$10:$D$109,2,FALSE),"")</f>
        <v/>
      </c>
      <c r="AI189" s="12" t="n">
        <v>12.9100000000002</v>
      </c>
      <c r="AJ189" s="12">
        <f>IFERROR(VLOOKUP(AI189,'CRUCE OPORTUNIDADES'!$C$10:$D$109,2,FALSE),"")</f>
        <v/>
      </c>
      <c r="AK189" s="12" t="n">
        <v>13.9100000000002</v>
      </c>
      <c r="AL189" s="12">
        <f>IFERROR(VLOOKUP(AK189,'CRUCE OPORTUNIDADES'!$C$10:$D$109,2,FALSE),"")</f>
        <v/>
      </c>
      <c r="AM189" s="12" t="n">
        <v>14.9100000000003</v>
      </c>
      <c r="AN189" s="12">
        <f>IFERROR(VLOOKUP(AM189,'CRUCE OPORTUNIDADES'!$C$10:$D$109,2,FALSE),"")</f>
        <v/>
      </c>
      <c r="AO189" s="12" t="n">
        <v>15.9100000000003</v>
      </c>
      <c r="AP189" s="12">
        <f>IFERROR(VLOOKUP(AO189,'CRUCE OPORTUNIDADES'!$C$10:$D$109,2,FALSE),"")</f>
        <v/>
      </c>
      <c r="AQ189" s="12" t="n">
        <v>16.9100000000003</v>
      </c>
      <c r="AR189" s="12">
        <f>IFERROR(VLOOKUP(AQ189,'CRUCE OPORTUNIDADES'!$C$10:$D$109,2,FALSE),"")</f>
        <v/>
      </c>
      <c r="AS189" s="12" t="n">
        <v>17.9100000000003</v>
      </c>
      <c r="AT189" s="12">
        <f>IFERROR(VLOOKUP(AS189,'CRUCE OPORTUNIDADES'!$C$10:$D$109,2,FALSE),"")</f>
        <v/>
      </c>
      <c r="AU189" s="12" t="n">
        <v>18.9100000000003</v>
      </c>
      <c r="AV189" s="12">
        <f>IFERROR(VLOOKUP(AU189,'CRUCE OPORTUNIDADES'!$C$10:$D$109,2,FALSE),"")</f>
        <v/>
      </c>
      <c r="AW189" s="12" t="n">
        <v>19.9100000000004</v>
      </c>
      <c r="AX189" s="12">
        <f>IFERROR(VLOOKUP(AW189,'CRUCE OPORTUNIDADES'!$C$10:$D$109,2,FALSE),"")</f>
        <v/>
      </c>
      <c r="AY189" s="12" t="n">
        <v>20.9100000000004</v>
      </c>
      <c r="AZ189" s="12">
        <f>IFERROR(VLOOKUP(AY189,'CRUCE OPORTUNIDADES'!$C$10:$D$109,2,FALSE),"")</f>
        <v/>
      </c>
      <c r="BA189" s="12" t="n">
        <v>21.9100000000004</v>
      </c>
      <c r="BB189" s="12">
        <f>IFERROR(VLOOKUP(BA189,'CRUCE OPORTUNIDADES'!$C$10:$D$109,2,FALSE),"")</f>
        <v/>
      </c>
      <c r="BC189" s="12" t="n">
        <v>22.9100000000004</v>
      </c>
      <c r="BD189" s="12">
        <f>IFERROR(VLOOKUP(BC189,'CRUCE OPORTUNIDADES'!$C$10:$D$109,2,FALSE),"")</f>
        <v/>
      </c>
      <c r="BE189" s="12" t="n">
        <v>23.9100000000004</v>
      </c>
      <c r="BF189" s="12">
        <f>IFERROR(VLOOKUP(BE189,'CRUCE OPORTUNIDADES'!$C$10:$D$109,2,FALSE),"")</f>
        <v/>
      </c>
      <c r="BG189" s="12" t="n">
        <v>24.9100000000005</v>
      </c>
      <c r="BH189" s="12">
        <f>IFERROR(VLOOKUP(BG189,'CRUCE OPORTUNIDADES'!$C$10:$D$109,2,FALSE),"")</f>
        <v/>
      </c>
      <c r="BI189" s="12" t="n">
        <v>25.9100000000005</v>
      </c>
      <c r="BJ189" s="12">
        <f>IFERROR(VLOOKUP(BI189,'CRUCE OPORTUNIDADES'!$C$10:$D$109,2,FALSE),"")</f>
        <v/>
      </c>
    </row>
    <row r="190">
      <c r="N190" s="12">
        <f>IF(N191&lt;&gt;""," -O","")</f>
        <v/>
      </c>
      <c r="P190" s="12">
        <f>IF(P191&lt;&gt;""," -O","")</f>
        <v/>
      </c>
      <c r="R190" s="12">
        <f>IF(R191&lt;&gt;""," -O","")</f>
        <v/>
      </c>
      <c r="T190" s="12">
        <f>IF(T191&lt;&gt;""," -O","")</f>
        <v/>
      </c>
      <c r="V190" s="12">
        <f>IF(V191&lt;&gt;""," -O","")</f>
        <v/>
      </c>
      <c r="X190" s="12">
        <f>IF(X191&lt;&gt;""," -O","")</f>
        <v/>
      </c>
      <c r="Z190" s="12">
        <f>IF(Z191&lt;&gt;""," -O","")</f>
        <v/>
      </c>
      <c r="AB190" s="12">
        <f>IF(AB191&lt;&gt;""," -O","")</f>
        <v/>
      </c>
      <c r="AD190" s="12">
        <f>IF(AD191&lt;&gt;""," -O","")</f>
        <v/>
      </c>
      <c r="AF190" s="12">
        <f>IF(AF191&lt;&gt;""," -O","")</f>
        <v/>
      </c>
      <c r="AH190" s="12">
        <f>IF(AH191&lt;&gt;""," -O","")</f>
        <v/>
      </c>
      <c r="AJ190" s="12">
        <f>IF(AJ191&lt;&gt;""," -O","")</f>
        <v/>
      </c>
      <c r="AL190" s="12">
        <f>IF(AL191&lt;&gt;""," -O","")</f>
        <v/>
      </c>
      <c r="AN190" s="12">
        <f>IF(AN191&lt;&gt;""," -O","")</f>
        <v/>
      </c>
      <c r="AP190" s="12">
        <f>IF(AP191&lt;&gt;""," -O","")</f>
        <v/>
      </c>
      <c r="AR190" s="12">
        <f>IF(AR191&lt;&gt;""," -O","")</f>
        <v/>
      </c>
      <c r="AT190" s="12">
        <f>IF(AT191&lt;&gt;""," -O","")</f>
        <v/>
      </c>
      <c r="AV190" s="12">
        <f>IF(AV191&lt;&gt;""," -O","")</f>
        <v/>
      </c>
      <c r="AX190" s="12">
        <f>IF(AX191&lt;&gt;""," -O","")</f>
        <v/>
      </c>
      <c r="AZ190" s="12">
        <f>IF(AZ191&lt;&gt;""," -O","")</f>
        <v/>
      </c>
      <c r="BB190" s="12">
        <f>IF(BB191&lt;&gt;""," -O","")</f>
        <v/>
      </c>
      <c r="BD190" s="12">
        <f>IF(BD191&lt;&gt;""," -O","")</f>
        <v/>
      </c>
      <c r="BF190" s="12">
        <f>IF(BF191&lt;&gt;""," -O","")</f>
        <v/>
      </c>
      <c r="BH190" s="12">
        <f>IF(BH191&lt;&gt;""," -O","")</f>
        <v/>
      </c>
      <c r="BJ190" s="12">
        <f>IF(BJ191&lt;&gt;""," -O","")</f>
        <v/>
      </c>
    </row>
    <row r="191">
      <c r="M191" s="12" t="n">
        <v>1.92</v>
      </c>
      <c r="N191" s="12">
        <f>IFERROR(VLOOKUP(M191,'CRUCE OPORTUNIDADES'!$C$10:$D$109,2,FALSE),"")</f>
        <v/>
      </c>
      <c r="O191" s="12" t="n">
        <v>2.92000000000002</v>
      </c>
      <c r="P191" s="12">
        <f>IFERROR(VLOOKUP(O191,'CRUCE OPORTUNIDADES'!$C$10:$D$109,2,FALSE),"")</f>
        <v/>
      </c>
      <c r="Q191" s="12" t="n">
        <v>3.92000000000004</v>
      </c>
      <c r="R191" s="12">
        <f>IFERROR(VLOOKUP(Q191,'CRUCE OPORTUNIDADES'!$C$10:$D$109,2,FALSE),"")</f>
        <v/>
      </c>
      <c r="S191" s="12" t="n">
        <v>4.92000000000006</v>
      </c>
      <c r="T191" s="12">
        <f>IFERROR(VLOOKUP(S191,'CRUCE OPORTUNIDADES'!$C$10:$D$109,2,FALSE),"")</f>
        <v/>
      </c>
      <c r="U191" s="12" t="n">
        <v>5.92000000000008</v>
      </c>
      <c r="V191" s="12">
        <f>IFERROR(VLOOKUP(U191,'CRUCE OPORTUNIDADES'!$C$10:$D$109,2,FALSE),"")</f>
        <v/>
      </c>
      <c r="W191" s="12" t="n">
        <v>6.9200000000001</v>
      </c>
      <c r="X191" s="12">
        <f>IFERROR(VLOOKUP(W191,'CRUCE OPORTUNIDADES'!$C$10:$D$109,2,FALSE),"")</f>
        <v/>
      </c>
      <c r="Y191" s="12" t="n">
        <v>7.92000000000012</v>
      </c>
      <c r="Z191" s="12">
        <f>IFERROR(VLOOKUP(Y191,'CRUCE OPORTUNIDADES'!$C$10:$D$109,2,FALSE),"")</f>
        <v/>
      </c>
      <c r="AA191" s="12" t="n">
        <v>8.92000000000014</v>
      </c>
      <c r="AB191" s="12">
        <f>IFERROR(VLOOKUP(AA191,'CRUCE OPORTUNIDADES'!$C$10:$D$109,2,FALSE),"")</f>
        <v/>
      </c>
      <c r="AC191" s="12" t="n">
        <v>9.92000000000016</v>
      </c>
      <c r="AD191" s="12">
        <f>IFERROR(VLOOKUP(AC191,'CRUCE OPORTUNIDADES'!$C$10:$D$109,2,FALSE),"")</f>
        <v/>
      </c>
      <c r="AE191" s="12" t="n">
        <v>10.9200000000002</v>
      </c>
      <c r="AF191" s="12">
        <f>IFERROR(VLOOKUP(AE191,'CRUCE OPORTUNIDADES'!$C$10:$D$109,2,FALSE),"")</f>
        <v/>
      </c>
      <c r="AG191" s="12" t="n">
        <v>11.9200000000002</v>
      </c>
      <c r="AH191" s="12">
        <f>IFERROR(VLOOKUP(AG191,'CRUCE OPORTUNIDADES'!$C$10:$D$109,2,FALSE),"")</f>
        <v/>
      </c>
      <c r="AI191" s="12" t="n">
        <v>12.9200000000002</v>
      </c>
      <c r="AJ191" s="12">
        <f>IFERROR(VLOOKUP(AI191,'CRUCE OPORTUNIDADES'!$C$10:$D$109,2,FALSE),"")</f>
        <v/>
      </c>
      <c r="AK191" s="12" t="n">
        <v>13.9200000000002</v>
      </c>
      <c r="AL191" s="12">
        <f>IFERROR(VLOOKUP(AK191,'CRUCE OPORTUNIDADES'!$C$10:$D$109,2,FALSE),"")</f>
        <v/>
      </c>
      <c r="AM191" s="12" t="n">
        <v>14.9200000000003</v>
      </c>
      <c r="AN191" s="12">
        <f>IFERROR(VLOOKUP(AM191,'CRUCE OPORTUNIDADES'!$C$10:$D$109,2,FALSE),"")</f>
        <v/>
      </c>
      <c r="AO191" s="12" t="n">
        <v>15.9200000000003</v>
      </c>
      <c r="AP191" s="12">
        <f>IFERROR(VLOOKUP(AO191,'CRUCE OPORTUNIDADES'!$C$10:$D$109,2,FALSE),"")</f>
        <v/>
      </c>
      <c r="AQ191" s="12" t="n">
        <v>16.9200000000003</v>
      </c>
      <c r="AR191" s="12">
        <f>IFERROR(VLOOKUP(AQ191,'CRUCE OPORTUNIDADES'!$C$10:$D$109,2,FALSE),"")</f>
        <v/>
      </c>
      <c r="AS191" s="12" t="n">
        <v>17.9200000000003</v>
      </c>
      <c r="AT191" s="12">
        <f>IFERROR(VLOOKUP(AS191,'CRUCE OPORTUNIDADES'!$C$10:$D$109,2,FALSE),"")</f>
        <v/>
      </c>
      <c r="AU191" s="12" t="n">
        <v>18.9200000000003</v>
      </c>
      <c r="AV191" s="12">
        <f>IFERROR(VLOOKUP(AU191,'CRUCE OPORTUNIDADES'!$C$10:$D$109,2,FALSE),"")</f>
        <v/>
      </c>
      <c r="AW191" s="12" t="n">
        <v>19.9200000000004</v>
      </c>
      <c r="AX191" s="12">
        <f>IFERROR(VLOOKUP(AW191,'CRUCE OPORTUNIDADES'!$C$10:$D$109,2,FALSE),"")</f>
        <v/>
      </c>
      <c r="AY191" s="12" t="n">
        <v>20.9200000000004</v>
      </c>
      <c r="AZ191" s="12">
        <f>IFERROR(VLOOKUP(AY191,'CRUCE OPORTUNIDADES'!$C$10:$D$109,2,FALSE),"")</f>
        <v/>
      </c>
      <c r="BA191" s="12" t="n">
        <v>21.9200000000004</v>
      </c>
      <c r="BB191" s="12">
        <f>IFERROR(VLOOKUP(BA191,'CRUCE OPORTUNIDADES'!$C$10:$D$109,2,FALSE),"")</f>
        <v/>
      </c>
      <c r="BC191" s="12" t="n">
        <v>22.9200000000004</v>
      </c>
      <c r="BD191" s="12">
        <f>IFERROR(VLOOKUP(BC191,'CRUCE OPORTUNIDADES'!$C$10:$D$109,2,FALSE),"")</f>
        <v/>
      </c>
      <c r="BE191" s="12" t="n">
        <v>23.9200000000004</v>
      </c>
      <c r="BF191" s="12">
        <f>IFERROR(VLOOKUP(BE191,'CRUCE OPORTUNIDADES'!$C$10:$D$109,2,FALSE),"")</f>
        <v/>
      </c>
      <c r="BG191" s="12" t="n">
        <v>24.9200000000005</v>
      </c>
      <c r="BH191" s="12">
        <f>IFERROR(VLOOKUP(BG191,'CRUCE OPORTUNIDADES'!$C$10:$D$109,2,FALSE),"")</f>
        <v/>
      </c>
      <c r="BI191" s="12" t="n">
        <v>25.9200000000005</v>
      </c>
      <c r="BJ191" s="12">
        <f>IFERROR(VLOOKUP(BI191,'CRUCE OPORTUNIDADES'!$C$10:$D$109,2,FALSE),"")</f>
        <v/>
      </c>
    </row>
    <row r="192">
      <c r="N192" s="12">
        <f>IF(N193&lt;&gt;""," -O","")</f>
        <v/>
      </c>
      <c r="P192" s="12">
        <f>IF(P193&lt;&gt;""," -O","")</f>
        <v/>
      </c>
      <c r="R192" s="12">
        <f>IF(R193&lt;&gt;""," -O","")</f>
        <v/>
      </c>
      <c r="T192" s="12">
        <f>IF(T193&lt;&gt;""," -O","")</f>
        <v/>
      </c>
      <c r="V192" s="12">
        <f>IF(V193&lt;&gt;""," -O","")</f>
        <v/>
      </c>
      <c r="X192" s="12">
        <f>IF(X193&lt;&gt;""," -O","")</f>
        <v/>
      </c>
      <c r="Z192" s="12">
        <f>IF(Z193&lt;&gt;""," -O","")</f>
        <v/>
      </c>
      <c r="AB192" s="12">
        <f>IF(AB193&lt;&gt;""," -O","")</f>
        <v/>
      </c>
      <c r="AD192" s="12">
        <f>IF(AD193&lt;&gt;""," -O","")</f>
        <v/>
      </c>
      <c r="AF192" s="12">
        <f>IF(AF193&lt;&gt;""," -O","")</f>
        <v/>
      </c>
      <c r="AH192" s="12">
        <f>IF(AH193&lt;&gt;""," -O","")</f>
        <v/>
      </c>
      <c r="AJ192" s="12">
        <f>IF(AJ193&lt;&gt;""," -O","")</f>
        <v/>
      </c>
      <c r="AL192" s="12">
        <f>IF(AL193&lt;&gt;""," -O","")</f>
        <v/>
      </c>
      <c r="AN192" s="12">
        <f>IF(AN193&lt;&gt;""," -O","")</f>
        <v/>
      </c>
      <c r="AP192" s="12">
        <f>IF(AP193&lt;&gt;""," -O","")</f>
        <v/>
      </c>
      <c r="AR192" s="12">
        <f>IF(AR193&lt;&gt;""," -O","")</f>
        <v/>
      </c>
      <c r="AT192" s="12">
        <f>IF(AT193&lt;&gt;""," -O","")</f>
        <v/>
      </c>
      <c r="AV192" s="12">
        <f>IF(AV193&lt;&gt;""," -O","")</f>
        <v/>
      </c>
      <c r="AX192" s="12">
        <f>IF(AX193&lt;&gt;""," -O","")</f>
        <v/>
      </c>
      <c r="AZ192" s="12">
        <f>IF(AZ193&lt;&gt;""," -O","")</f>
        <v/>
      </c>
      <c r="BB192" s="12">
        <f>IF(BB193&lt;&gt;""," -O","")</f>
        <v/>
      </c>
      <c r="BD192" s="12">
        <f>IF(BD193&lt;&gt;""," -O","")</f>
        <v/>
      </c>
      <c r="BF192" s="12">
        <f>IF(BF193&lt;&gt;""," -O","")</f>
        <v/>
      </c>
      <c r="BH192" s="12">
        <f>IF(BH193&lt;&gt;""," -O","")</f>
        <v/>
      </c>
      <c r="BJ192" s="12">
        <f>IF(BJ193&lt;&gt;""," -O","")</f>
        <v/>
      </c>
    </row>
    <row r="193">
      <c r="M193" s="12" t="n">
        <v>1.93</v>
      </c>
      <c r="N193" s="12">
        <f>IFERROR(VLOOKUP(M193,'CRUCE OPORTUNIDADES'!$C$10:$D$109,2,FALSE),"")</f>
        <v/>
      </c>
      <c r="O193" s="12" t="n">
        <v>2.93000000000002</v>
      </c>
      <c r="P193" s="12">
        <f>IFERROR(VLOOKUP(O193,'CRUCE OPORTUNIDADES'!$C$10:$D$109,2,FALSE),"")</f>
        <v/>
      </c>
      <c r="Q193" s="12" t="n">
        <v>3.93000000000004</v>
      </c>
      <c r="R193" s="12">
        <f>IFERROR(VLOOKUP(Q193,'CRUCE OPORTUNIDADES'!$C$10:$D$109,2,FALSE),"")</f>
        <v/>
      </c>
      <c r="S193" s="12" t="n">
        <v>4.93000000000006</v>
      </c>
      <c r="T193" s="12">
        <f>IFERROR(VLOOKUP(S193,'CRUCE OPORTUNIDADES'!$C$10:$D$109,2,FALSE),"")</f>
        <v/>
      </c>
      <c r="U193" s="12" t="n">
        <v>5.93000000000008</v>
      </c>
      <c r="V193" s="12">
        <f>IFERROR(VLOOKUP(U193,'CRUCE OPORTUNIDADES'!$C$10:$D$109,2,FALSE),"")</f>
        <v/>
      </c>
      <c r="W193" s="12" t="n">
        <v>6.9300000000001</v>
      </c>
      <c r="X193" s="12">
        <f>IFERROR(VLOOKUP(W193,'CRUCE OPORTUNIDADES'!$C$10:$D$109,2,FALSE),"")</f>
        <v/>
      </c>
      <c r="Y193" s="12" t="n">
        <v>7.93000000000012</v>
      </c>
      <c r="Z193" s="12">
        <f>IFERROR(VLOOKUP(Y193,'CRUCE OPORTUNIDADES'!$C$10:$D$109,2,FALSE),"")</f>
        <v/>
      </c>
      <c r="AA193" s="12" t="n">
        <v>8.93000000000014</v>
      </c>
      <c r="AB193" s="12">
        <f>IFERROR(VLOOKUP(AA193,'CRUCE OPORTUNIDADES'!$C$10:$D$109,2,FALSE),"")</f>
        <v/>
      </c>
      <c r="AC193" s="12" t="n">
        <v>9.93000000000016</v>
      </c>
      <c r="AD193" s="12">
        <f>IFERROR(VLOOKUP(AC193,'CRUCE OPORTUNIDADES'!$C$10:$D$109,2,FALSE),"")</f>
        <v/>
      </c>
      <c r="AE193" s="12" t="n">
        <v>10.9300000000002</v>
      </c>
      <c r="AF193" s="12">
        <f>IFERROR(VLOOKUP(AE193,'CRUCE OPORTUNIDADES'!$C$10:$D$109,2,FALSE),"")</f>
        <v/>
      </c>
      <c r="AG193" s="12" t="n">
        <v>11.9300000000002</v>
      </c>
      <c r="AH193" s="12">
        <f>IFERROR(VLOOKUP(AG193,'CRUCE OPORTUNIDADES'!$C$10:$D$109,2,FALSE),"")</f>
        <v/>
      </c>
      <c r="AI193" s="12" t="n">
        <v>12.9300000000002</v>
      </c>
      <c r="AJ193" s="12">
        <f>IFERROR(VLOOKUP(AI193,'CRUCE OPORTUNIDADES'!$C$10:$D$109,2,FALSE),"")</f>
        <v/>
      </c>
      <c r="AK193" s="12" t="n">
        <v>13.9300000000002</v>
      </c>
      <c r="AL193" s="12">
        <f>IFERROR(VLOOKUP(AK193,'CRUCE OPORTUNIDADES'!$C$10:$D$109,2,FALSE),"")</f>
        <v/>
      </c>
      <c r="AM193" s="12" t="n">
        <v>14.9300000000003</v>
      </c>
      <c r="AN193" s="12">
        <f>IFERROR(VLOOKUP(AM193,'CRUCE OPORTUNIDADES'!$C$10:$D$109,2,FALSE),"")</f>
        <v/>
      </c>
      <c r="AO193" s="12" t="n">
        <v>15.9300000000003</v>
      </c>
      <c r="AP193" s="12">
        <f>IFERROR(VLOOKUP(AO193,'CRUCE OPORTUNIDADES'!$C$10:$D$109,2,FALSE),"")</f>
        <v/>
      </c>
      <c r="AQ193" s="12" t="n">
        <v>16.9300000000003</v>
      </c>
      <c r="AR193" s="12">
        <f>IFERROR(VLOOKUP(AQ193,'CRUCE OPORTUNIDADES'!$C$10:$D$109,2,FALSE),"")</f>
        <v/>
      </c>
      <c r="AS193" s="12" t="n">
        <v>17.9300000000003</v>
      </c>
      <c r="AT193" s="12">
        <f>IFERROR(VLOOKUP(AS193,'CRUCE OPORTUNIDADES'!$C$10:$D$109,2,FALSE),"")</f>
        <v/>
      </c>
      <c r="AU193" s="12" t="n">
        <v>18.9300000000003</v>
      </c>
      <c r="AV193" s="12">
        <f>IFERROR(VLOOKUP(AU193,'CRUCE OPORTUNIDADES'!$C$10:$D$109,2,FALSE),"")</f>
        <v/>
      </c>
      <c r="AW193" s="12" t="n">
        <v>19.9300000000004</v>
      </c>
      <c r="AX193" s="12">
        <f>IFERROR(VLOOKUP(AW193,'CRUCE OPORTUNIDADES'!$C$10:$D$109,2,FALSE),"")</f>
        <v/>
      </c>
      <c r="AY193" s="12" t="n">
        <v>20.9300000000004</v>
      </c>
      <c r="AZ193" s="12">
        <f>IFERROR(VLOOKUP(AY193,'CRUCE OPORTUNIDADES'!$C$10:$D$109,2,FALSE),"")</f>
        <v/>
      </c>
      <c r="BA193" s="12" t="n">
        <v>21.9300000000004</v>
      </c>
      <c r="BB193" s="12">
        <f>IFERROR(VLOOKUP(BA193,'CRUCE OPORTUNIDADES'!$C$10:$D$109,2,FALSE),"")</f>
        <v/>
      </c>
      <c r="BC193" s="12" t="n">
        <v>22.9300000000004</v>
      </c>
      <c r="BD193" s="12">
        <f>IFERROR(VLOOKUP(BC193,'CRUCE OPORTUNIDADES'!$C$10:$D$109,2,FALSE),"")</f>
        <v/>
      </c>
      <c r="BE193" s="12" t="n">
        <v>23.9300000000004</v>
      </c>
      <c r="BF193" s="12">
        <f>IFERROR(VLOOKUP(BE193,'CRUCE OPORTUNIDADES'!$C$10:$D$109,2,FALSE),"")</f>
        <v/>
      </c>
      <c r="BG193" s="12" t="n">
        <v>24.9300000000005</v>
      </c>
      <c r="BH193" s="12">
        <f>IFERROR(VLOOKUP(BG193,'CRUCE OPORTUNIDADES'!$C$10:$D$109,2,FALSE),"")</f>
        <v/>
      </c>
      <c r="BI193" s="12" t="n">
        <v>25.9300000000005</v>
      </c>
      <c r="BJ193" s="12">
        <f>IFERROR(VLOOKUP(BI193,'CRUCE OPORTUNIDADES'!$C$10:$D$109,2,FALSE),"")</f>
        <v/>
      </c>
    </row>
    <row r="194">
      <c r="N194" s="12">
        <f>IF(N195&lt;&gt;""," -O","")</f>
        <v/>
      </c>
      <c r="P194" s="12">
        <f>IF(P195&lt;&gt;""," -O","")</f>
        <v/>
      </c>
      <c r="R194" s="12">
        <f>IF(R195&lt;&gt;""," -O","")</f>
        <v/>
      </c>
      <c r="T194" s="12">
        <f>IF(T195&lt;&gt;""," -O","")</f>
        <v/>
      </c>
      <c r="V194" s="12">
        <f>IF(V195&lt;&gt;""," -O","")</f>
        <v/>
      </c>
      <c r="X194" s="12">
        <f>IF(X195&lt;&gt;""," -O","")</f>
        <v/>
      </c>
      <c r="Z194" s="12">
        <f>IF(Z195&lt;&gt;""," -O","")</f>
        <v/>
      </c>
      <c r="AB194" s="12">
        <f>IF(AB195&lt;&gt;""," -O","")</f>
        <v/>
      </c>
      <c r="AD194" s="12">
        <f>IF(AD195&lt;&gt;""," -O","")</f>
        <v/>
      </c>
      <c r="AF194" s="12">
        <f>IF(AF195&lt;&gt;""," -O","")</f>
        <v/>
      </c>
      <c r="AH194" s="12">
        <f>IF(AH195&lt;&gt;""," -O","")</f>
        <v/>
      </c>
      <c r="AJ194" s="12">
        <f>IF(AJ195&lt;&gt;""," -O","")</f>
        <v/>
      </c>
      <c r="AL194" s="12">
        <f>IF(AL195&lt;&gt;""," -O","")</f>
        <v/>
      </c>
      <c r="AN194" s="12">
        <f>IF(AN195&lt;&gt;""," -O","")</f>
        <v/>
      </c>
      <c r="AP194" s="12">
        <f>IF(AP195&lt;&gt;""," -O","")</f>
        <v/>
      </c>
      <c r="AR194" s="12">
        <f>IF(AR195&lt;&gt;""," -O","")</f>
        <v/>
      </c>
      <c r="AT194" s="12">
        <f>IF(AT195&lt;&gt;""," -O","")</f>
        <v/>
      </c>
      <c r="AV194" s="12">
        <f>IF(AV195&lt;&gt;""," -O","")</f>
        <v/>
      </c>
      <c r="AX194" s="12">
        <f>IF(AX195&lt;&gt;""," -O","")</f>
        <v/>
      </c>
      <c r="AZ194" s="12">
        <f>IF(AZ195&lt;&gt;""," -O","")</f>
        <v/>
      </c>
      <c r="BB194" s="12">
        <f>IF(BB195&lt;&gt;""," -O","")</f>
        <v/>
      </c>
      <c r="BD194" s="12">
        <f>IF(BD195&lt;&gt;""," -O","")</f>
        <v/>
      </c>
      <c r="BF194" s="12">
        <f>IF(BF195&lt;&gt;""," -O","")</f>
        <v/>
      </c>
      <c r="BH194" s="12">
        <f>IF(BH195&lt;&gt;""," -O","")</f>
        <v/>
      </c>
      <c r="BJ194" s="12">
        <f>IF(BJ195&lt;&gt;""," -O","")</f>
        <v/>
      </c>
    </row>
    <row r="195">
      <c r="M195" s="12" t="n">
        <v>1.94</v>
      </c>
      <c r="N195" s="12">
        <f>IFERROR(VLOOKUP(M195,'CRUCE OPORTUNIDADES'!$C$10:$D$109,2,FALSE),"")</f>
        <v/>
      </c>
      <c r="O195" s="12" t="n">
        <v>2.94000000000002</v>
      </c>
      <c r="P195" s="12">
        <f>IFERROR(VLOOKUP(O195,'CRUCE OPORTUNIDADES'!$C$10:$D$109,2,FALSE),"")</f>
        <v/>
      </c>
      <c r="Q195" s="12" t="n">
        <v>3.94000000000004</v>
      </c>
      <c r="R195" s="12">
        <f>IFERROR(VLOOKUP(Q195,'CRUCE OPORTUNIDADES'!$C$10:$D$109,2,FALSE),"")</f>
        <v/>
      </c>
      <c r="S195" s="12" t="n">
        <v>4.94000000000006</v>
      </c>
      <c r="T195" s="12">
        <f>IFERROR(VLOOKUP(S195,'CRUCE OPORTUNIDADES'!$C$10:$D$109,2,FALSE),"")</f>
        <v/>
      </c>
      <c r="U195" s="12" t="n">
        <v>5.94000000000008</v>
      </c>
      <c r="V195" s="12">
        <f>IFERROR(VLOOKUP(U195,'CRUCE OPORTUNIDADES'!$C$10:$D$109,2,FALSE),"")</f>
        <v/>
      </c>
      <c r="W195" s="12" t="n">
        <v>6.9400000000001</v>
      </c>
      <c r="X195" s="12">
        <f>IFERROR(VLOOKUP(W195,'CRUCE OPORTUNIDADES'!$C$10:$D$109,2,FALSE),"")</f>
        <v/>
      </c>
      <c r="Y195" s="12" t="n">
        <v>7.94000000000012</v>
      </c>
      <c r="Z195" s="12">
        <f>IFERROR(VLOOKUP(Y195,'CRUCE OPORTUNIDADES'!$C$10:$D$109,2,FALSE),"")</f>
        <v/>
      </c>
      <c r="AA195" s="12" t="n">
        <v>8.94000000000014</v>
      </c>
      <c r="AB195" s="12">
        <f>IFERROR(VLOOKUP(AA195,'CRUCE OPORTUNIDADES'!$C$10:$D$109,2,FALSE),"")</f>
        <v/>
      </c>
      <c r="AC195" s="12" t="n">
        <v>9.940000000000159</v>
      </c>
      <c r="AD195" s="12">
        <f>IFERROR(VLOOKUP(AC195,'CRUCE OPORTUNIDADES'!$C$10:$D$109,2,FALSE),"")</f>
        <v/>
      </c>
      <c r="AE195" s="12" t="n">
        <v>10.9400000000002</v>
      </c>
      <c r="AF195" s="12">
        <f>IFERROR(VLOOKUP(AE195,'CRUCE OPORTUNIDADES'!$C$10:$D$109,2,FALSE),"")</f>
        <v/>
      </c>
      <c r="AG195" s="12" t="n">
        <v>11.9400000000002</v>
      </c>
      <c r="AH195" s="12">
        <f>IFERROR(VLOOKUP(AG195,'CRUCE OPORTUNIDADES'!$C$10:$D$109,2,FALSE),"")</f>
        <v/>
      </c>
      <c r="AI195" s="12" t="n">
        <v>12.9400000000002</v>
      </c>
      <c r="AJ195" s="12">
        <f>IFERROR(VLOOKUP(AI195,'CRUCE OPORTUNIDADES'!$C$10:$D$109,2,FALSE),"")</f>
        <v/>
      </c>
      <c r="AK195" s="12" t="n">
        <v>13.9400000000002</v>
      </c>
      <c r="AL195" s="12">
        <f>IFERROR(VLOOKUP(AK195,'CRUCE OPORTUNIDADES'!$C$10:$D$109,2,FALSE),"")</f>
        <v/>
      </c>
      <c r="AM195" s="12" t="n">
        <v>14.9400000000003</v>
      </c>
      <c r="AN195" s="12">
        <f>IFERROR(VLOOKUP(AM195,'CRUCE OPORTUNIDADES'!$C$10:$D$109,2,FALSE),"")</f>
        <v/>
      </c>
      <c r="AO195" s="12" t="n">
        <v>15.9400000000003</v>
      </c>
      <c r="AP195" s="12">
        <f>IFERROR(VLOOKUP(AO195,'CRUCE OPORTUNIDADES'!$C$10:$D$109,2,FALSE),"")</f>
        <v/>
      </c>
      <c r="AQ195" s="12" t="n">
        <v>16.9400000000003</v>
      </c>
      <c r="AR195" s="12">
        <f>IFERROR(VLOOKUP(AQ195,'CRUCE OPORTUNIDADES'!$C$10:$D$109,2,FALSE),"")</f>
        <v/>
      </c>
      <c r="AS195" s="12" t="n">
        <v>17.9400000000003</v>
      </c>
      <c r="AT195" s="12">
        <f>IFERROR(VLOOKUP(AS195,'CRUCE OPORTUNIDADES'!$C$10:$D$109,2,FALSE),"")</f>
        <v/>
      </c>
      <c r="AU195" s="12" t="n">
        <v>18.9400000000003</v>
      </c>
      <c r="AV195" s="12">
        <f>IFERROR(VLOOKUP(AU195,'CRUCE OPORTUNIDADES'!$C$10:$D$109,2,FALSE),"")</f>
        <v/>
      </c>
      <c r="AW195" s="12" t="n">
        <v>19.9400000000004</v>
      </c>
      <c r="AX195" s="12">
        <f>IFERROR(VLOOKUP(AW195,'CRUCE OPORTUNIDADES'!$C$10:$D$109,2,FALSE),"")</f>
        <v/>
      </c>
      <c r="AY195" s="12" t="n">
        <v>20.9400000000004</v>
      </c>
      <c r="AZ195" s="12">
        <f>IFERROR(VLOOKUP(AY195,'CRUCE OPORTUNIDADES'!$C$10:$D$109,2,FALSE),"")</f>
        <v/>
      </c>
      <c r="BA195" s="12" t="n">
        <v>21.9400000000004</v>
      </c>
      <c r="BB195" s="12">
        <f>IFERROR(VLOOKUP(BA195,'CRUCE OPORTUNIDADES'!$C$10:$D$109,2,FALSE),"")</f>
        <v/>
      </c>
      <c r="BC195" s="12" t="n">
        <v>22.9400000000004</v>
      </c>
      <c r="BD195" s="12">
        <f>IFERROR(VLOOKUP(BC195,'CRUCE OPORTUNIDADES'!$C$10:$D$109,2,FALSE),"")</f>
        <v/>
      </c>
      <c r="BE195" s="12" t="n">
        <v>23.9400000000004</v>
      </c>
      <c r="BF195" s="12">
        <f>IFERROR(VLOOKUP(BE195,'CRUCE OPORTUNIDADES'!$C$10:$D$109,2,FALSE),"")</f>
        <v/>
      </c>
      <c r="BG195" s="12" t="n">
        <v>24.9400000000005</v>
      </c>
      <c r="BH195" s="12">
        <f>IFERROR(VLOOKUP(BG195,'CRUCE OPORTUNIDADES'!$C$10:$D$109,2,FALSE),"")</f>
        <v/>
      </c>
      <c r="BI195" s="12" t="n">
        <v>25.9400000000005</v>
      </c>
      <c r="BJ195" s="12">
        <f>IFERROR(VLOOKUP(BI195,'CRUCE OPORTUNIDADES'!$C$10:$D$109,2,FALSE),"")</f>
        <v/>
      </c>
    </row>
    <row r="196">
      <c r="N196" s="12">
        <f>IF(N197&lt;&gt;""," -O","")</f>
        <v/>
      </c>
      <c r="P196" s="12">
        <f>IF(P197&lt;&gt;""," -O","")</f>
        <v/>
      </c>
      <c r="R196" s="12">
        <f>IF(R197&lt;&gt;""," -O","")</f>
        <v/>
      </c>
      <c r="T196" s="12">
        <f>IF(T197&lt;&gt;""," -O","")</f>
        <v/>
      </c>
      <c r="V196" s="12">
        <f>IF(V197&lt;&gt;""," -O","")</f>
        <v/>
      </c>
      <c r="X196" s="12">
        <f>IF(X197&lt;&gt;""," -O","")</f>
        <v/>
      </c>
      <c r="Z196" s="12">
        <f>IF(Z197&lt;&gt;""," -O","")</f>
        <v/>
      </c>
      <c r="AB196" s="12">
        <f>IF(AB197&lt;&gt;""," -O","")</f>
        <v/>
      </c>
      <c r="AD196" s="12">
        <f>IF(AD197&lt;&gt;""," -O","")</f>
        <v/>
      </c>
      <c r="AF196" s="12">
        <f>IF(AF197&lt;&gt;""," -O","")</f>
        <v/>
      </c>
      <c r="AH196" s="12">
        <f>IF(AH197&lt;&gt;""," -O","")</f>
        <v/>
      </c>
      <c r="AJ196" s="12">
        <f>IF(AJ197&lt;&gt;""," -O","")</f>
        <v/>
      </c>
      <c r="AL196" s="12">
        <f>IF(AL197&lt;&gt;""," -O","")</f>
        <v/>
      </c>
      <c r="AN196" s="12">
        <f>IF(AN197&lt;&gt;""," -O","")</f>
        <v/>
      </c>
      <c r="AP196" s="12">
        <f>IF(AP197&lt;&gt;""," -O","")</f>
        <v/>
      </c>
      <c r="AR196" s="12">
        <f>IF(AR197&lt;&gt;""," -O","")</f>
        <v/>
      </c>
      <c r="AT196" s="12">
        <f>IF(AT197&lt;&gt;""," -O","")</f>
        <v/>
      </c>
      <c r="AV196" s="12">
        <f>IF(AV197&lt;&gt;""," -O","")</f>
        <v/>
      </c>
      <c r="AX196" s="12">
        <f>IF(AX197&lt;&gt;""," -O","")</f>
        <v/>
      </c>
      <c r="AZ196" s="12">
        <f>IF(AZ197&lt;&gt;""," -O","")</f>
        <v/>
      </c>
      <c r="BB196" s="12">
        <f>IF(BB197&lt;&gt;""," -O","")</f>
        <v/>
      </c>
      <c r="BD196" s="12">
        <f>IF(BD197&lt;&gt;""," -O","")</f>
        <v/>
      </c>
      <c r="BF196" s="12">
        <f>IF(BF197&lt;&gt;""," -O","")</f>
        <v/>
      </c>
      <c r="BH196" s="12">
        <f>IF(BH197&lt;&gt;""," -O","")</f>
        <v/>
      </c>
      <c r="BJ196" s="12">
        <f>IF(BJ197&lt;&gt;""," -O","")</f>
        <v/>
      </c>
    </row>
    <row r="197">
      <c r="M197" s="12" t="n">
        <v>1.95</v>
      </c>
      <c r="N197" s="12">
        <f>IFERROR(VLOOKUP(M197,'CRUCE OPORTUNIDADES'!$C$10:$D$109,2,FALSE),"")</f>
        <v/>
      </c>
      <c r="O197" s="12" t="n">
        <v>2.95000000000002</v>
      </c>
      <c r="P197" s="12">
        <f>IFERROR(VLOOKUP(O197,'CRUCE OPORTUNIDADES'!$C$10:$D$109,2,FALSE),"")</f>
        <v/>
      </c>
      <c r="Q197" s="12" t="n">
        <v>3.95000000000004</v>
      </c>
      <c r="R197" s="12">
        <f>IFERROR(VLOOKUP(Q197,'CRUCE OPORTUNIDADES'!$C$10:$D$109,2,FALSE),"")</f>
        <v/>
      </c>
      <c r="S197" s="12" t="n">
        <v>4.95000000000006</v>
      </c>
      <c r="T197" s="12">
        <f>IFERROR(VLOOKUP(S197,'CRUCE OPORTUNIDADES'!$C$10:$D$109,2,FALSE),"")</f>
        <v/>
      </c>
      <c r="U197" s="12" t="n">
        <v>5.95000000000008</v>
      </c>
      <c r="V197" s="12">
        <f>IFERROR(VLOOKUP(U197,'CRUCE OPORTUNIDADES'!$C$10:$D$109,2,FALSE),"")</f>
        <v/>
      </c>
      <c r="W197" s="12" t="n">
        <v>6.9500000000001</v>
      </c>
      <c r="X197" s="12">
        <f>IFERROR(VLOOKUP(W197,'CRUCE OPORTUNIDADES'!$C$10:$D$109,2,FALSE),"")</f>
        <v/>
      </c>
      <c r="Y197" s="12" t="n">
        <v>7.95000000000012</v>
      </c>
      <c r="Z197" s="12">
        <f>IFERROR(VLOOKUP(Y197,'CRUCE OPORTUNIDADES'!$C$10:$D$109,2,FALSE),"")</f>
        <v/>
      </c>
      <c r="AA197" s="12" t="n">
        <v>8.95000000000014</v>
      </c>
      <c r="AB197" s="12">
        <f>IFERROR(VLOOKUP(AA197,'CRUCE OPORTUNIDADES'!$C$10:$D$109,2,FALSE),"")</f>
        <v/>
      </c>
      <c r="AC197" s="12" t="n">
        <v>9.950000000000159</v>
      </c>
      <c r="AD197" s="12">
        <f>IFERROR(VLOOKUP(AC197,'CRUCE OPORTUNIDADES'!$C$10:$D$109,2,FALSE),"")</f>
        <v/>
      </c>
      <c r="AE197" s="12" t="n">
        <v>10.9500000000002</v>
      </c>
      <c r="AF197" s="12">
        <f>IFERROR(VLOOKUP(AE197,'CRUCE OPORTUNIDADES'!$C$10:$D$109,2,FALSE),"")</f>
        <v/>
      </c>
      <c r="AG197" s="12" t="n">
        <v>11.9500000000002</v>
      </c>
      <c r="AH197" s="12">
        <f>IFERROR(VLOOKUP(AG197,'CRUCE OPORTUNIDADES'!$C$10:$D$109,2,FALSE),"")</f>
        <v/>
      </c>
      <c r="AI197" s="12" t="n">
        <v>12.9500000000002</v>
      </c>
      <c r="AJ197" s="12">
        <f>IFERROR(VLOOKUP(AI197,'CRUCE OPORTUNIDADES'!$C$10:$D$109,2,FALSE),"")</f>
        <v/>
      </c>
      <c r="AK197" s="12" t="n">
        <v>13.9500000000002</v>
      </c>
      <c r="AL197" s="12">
        <f>IFERROR(VLOOKUP(AK197,'CRUCE OPORTUNIDADES'!$C$10:$D$109,2,FALSE),"")</f>
        <v/>
      </c>
      <c r="AM197" s="12" t="n">
        <v>14.9500000000003</v>
      </c>
      <c r="AN197" s="12">
        <f>IFERROR(VLOOKUP(AM197,'CRUCE OPORTUNIDADES'!$C$10:$D$109,2,FALSE),"")</f>
        <v/>
      </c>
      <c r="AO197" s="12" t="n">
        <v>15.9500000000003</v>
      </c>
      <c r="AP197" s="12">
        <f>IFERROR(VLOOKUP(AO197,'CRUCE OPORTUNIDADES'!$C$10:$D$109,2,FALSE),"")</f>
        <v/>
      </c>
      <c r="AQ197" s="12" t="n">
        <v>16.9500000000003</v>
      </c>
      <c r="AR197" s="12">
        <f>IFERROR(VLOOKUP(AQ197,'CRUCE OPORTUNIDADES'!$C$10:$D$109,2,FALSE),"")</f>
        <v/>
      </c>
      <c r="AS197" s="12" t="n">
        <v>17.9500000000003</v>
      </c>
      <c r="AT197" s="12">
        <f>IFERROR(VLOOKUP(AS197,'CRUCE OPORTUNIDADES'!$C$10:$D$109,2,FALSE),"")</f>
        <v/>
      </c>
      <c r="AU197" s="12" t="n">
        <v>18.9500000000003</v>
      </c>
      <c r="AV197" s="12">
        <f>IFERROR(VLOOKUP(AU197,'CRUCE OPORTUNIDADES'!$C$10:$D$109,2,FALSE),"")</f>
        <v/>
      </c>
      <c r="AW197" s="12" t="n">
        <v>19.9500000000004</v>
      </c>
      <c r="AX197" s="12">
        <f>IFERROR(VLOOKUP(AW197,'CRUCE OPORTUNIDADES'!$C$10:$D$109,2,FALSE),"")</f>
        <v/>
      </c>
      <c r="AY197" s="12" t="n">
        <v>20.9500000000004</v>
      </c>
      <c r="AZ197" s="12">
        <f>IFERROR(VLOOKUP(AY197,'CRUCE OPORTUNIDADES'!$C$10:$D$109,2,FALSE),"")</f>
        <v/>
      </c>
      <c r="BA197" s="12" t="n">
        <v>21.9500000000004</v>
      </c>
      <c r="BB197" s="12">
        <f>IFERROR(VLOOKUP(BA197,'CRUCE OPORTUNIDADES'!$C$10:$D$109,2,FALSE),"")</f>
        <v/>
      </c>
      <c r="BC197" s="12" t="n">
        <v>22.9500000000004</v>
      </c>
      <c r="BD197" s="12">
        <f>IFERROR(VLOOKUP(BC197,'CRUCE OPORTUNIDADES'!$C$10:$D$109,2,FALSE),"")</f>
        <v/>
      </c>
      <c r="BE197" s="12" t="n">
        <v>23.9500000000004</v>
      </c>
      <c r="BF197" s="12">
        <f>IFERROR(VLOOKUP(BE197,'CRUCE OPORTUNIDADES'!$C$10:$D$109,2,FALSE),"")</f>
        <v/>
      </c>
      <c r="BG197" s="12" t="n">
        <v>24.9500000000005</v>
      </c>
      <c r="BH197" s="12">
        <f>IFERROR(VLOOKUP(BG197,'CRUCE OPORTUNIDADES'!$C$10:$D$109,2,FALSE),"")</f>
        <v/>
      </c>
      <c r="BI197" s="12" t="n">
        <v>25.9500000000005</v>
      </c>
      <c r="BJ197" s="12">
        <f>IFERROR(VLOOKUP(BI197,'CRUCE OPORTUNIDADES'!$C$10:$D$109,2,FALSE),"")</f>
        <v/>
      </c>
    </row>
    <row r="198">
      <c r="N198" s="12">
        <f>IF(N199&lt;&gt;""," -O","")</f>
        <v/>
      </c>
      <c r="P198" s="12">
        <f>IF(P199&lt;&gt;""," -O","")</f>
        <v/>
      </c>
      <c r="R198" s="12">
        <f>IF(R199&lt;&gt;""," -O","")</f>
        <v/>
      </c>
      <c r="T198" s="12">
        <f>IF(T199&lt;&gt;""," -O","")</f>
        <v/>
      </c>
      <c r="V198" s="12">
        <f>IF(V199&lt;&gt;""," -O","")</f>
        <v/>
      </c>
      <c r="X198" s="12">
        <f>IF(X199&lt;&gt;""," -O","")</f>
        <v/>
      </c>
      <c r="Z198" s="12">
        <f>IF(Z199&lt;&gt;""," -O","")</f>
        <v/>
      </c>
      <c r="AB198" s="12">
        <f>IF(AB199&lt;&gt;""," -O","")</f>
        <v/>
      </c>
      <c r="AD198" s="12">
        <f>IF(AD199&lt;&gt;""," -O","")</f>
        <v/>
      </c>
      <c r="AF198" s="12">
        <f>IF(AF199&lt;&gt;""," -O","")</f>
        <v/>
      </c>
      <c r="AH198" s="12">
        <f>IF(AH199&lt;&gt;""," -O","")</f>
        <v/>
      </c>
      <c r="AJ198" s="12">
        <f>IF(AJ199&lt;&gt;""," -O","")</f>
        <v/>
      </c>
      <c r="AL198" s="12">
        <f>IF(AL199&lt;&gt;""," -O","")</f>
        <v/>
      </c>
      <c r="AN198" s="12">
        <f>IF(AN199&lt;&gt;""," -O","")</f>
        <v/>
      </c>
      <c r="AP198" s="12">
        <f>IF(AP199&lt;&gt;""," -O","")</f>
        <v/>
      </c>
      <c r="AR198" s="12">
        <f>IF(AR199&lt;&gt;""," -O","")</f>
        <v/>
      </c>
      <c r="AT198" s="12">
        <f>IF(AT199&lt;&gt;""," -O","")</f>
        <v/>
      </c>
      <c r="AV198" s="12">
        <f>IF(AV199&lt;&gt;""," -O","")</f>
        <v/>
      </c>
      <c r="AX198" s="12">
        <f>IF(AX199&lt;&gt;""," -O","")</f>
        <v/>
      </c>
      <c r="AZ198" s="12">
        <f>IF(AZ199&lt;&gt;""," -O","")</f>
        <v/>
      </c>
      <c r="BB198" s="12">
        <f>IF(BB199&lt;&gt;""," -O","")</f>
        <v/>
      </c>
      <c r="BD198" s="12">
        <f>IF(BD199&lt;&gt;""," -O","")</f>
        <v/>
      </c>
      <c r="BF198" s="12">
        <f>IF(BF199&lt;&gt;""," -O","")</f>
        <v/>
      </c>
      <c r="BH198" s="12">
        <f>IF(BH199&lt;&gt;""," -O","")</f>
        <v/>
      </c>
      <c r="BJ198" s="12">
        <f>IF(BJ199&lt;&gt;""," -O","")</f>
        <v/>
      </c>
    </row>
    <row r="199">
      <c r="M199" s="12" t="n">
        <v>1.96</v>
      </c>
      <c r="N199" s="12">
        <f>IFERROR(VLOOKUP(M199,'CRUCE OPORTUNIDADES'!$C$10:$D$109,2,FALSE),"")</f>
        <v/>
      </c>
      <c r="O199" s="12" t="n">
        <v>2.96000000000002</v>
      </c>
      <c r="P199" s="12">
        <f>IFERROR(VLOOKUP(O199,'CRUCE OPORTUNIDADES'!$C$10:$D$109,2,FALSE),"")</f>
        <v/>
      </c>
      <c r="Q199" s="12" t="n">
        <v>3.96000000000004</v>
      </c>
      <c r="R199" s="12">
        <f>IFERROR(VLOOKUP(Q199,'CRUCE OPORTUNIDADES'!$C$10:$D$109,2,FALSE),"")</f>
        <v/>
      </c>
      <c r="S199" s="12" t="n">
        <v>4.96000000000006</v>
      </c>
      <c r="T199" s="12">
        <f>IFERROR(VLOOKUP(S199,'CRUCE OPORTUNIDADES'!$C$10:$D$109,2,FALSE),"")</f>
        <v/>
      </c>
      <c r="U199" s="12" t="n">
        <v>5.96000000000008</v>
      </c>
      <c r="V199" s="12">
        <f>IFERROR(VLOOKUP(U199,'CRUCE OPORTUNIDADES'!$C$10:$D$109,2,FALSE),"")</f>
        <v/>
      </c>
      <c r="W199" s="12" t="n">
        <v>6.9600000000001</v>
      </c>
      <c r="X199" s="12">
        <f>IFERROR(VLOOKUP(W199,'CRUCE OPORTUNIDADES'!$C$10:$D$109,2,FALSE),"")</f>
        <v/>
      </c>
      <c r="Y199" s="12" t="n">
        <v>7.96000000000012</v>
      </c>
      <c r="Z199" s="12">
        <f>IFERROR(VLOOKUP(Y199,'CRUCE OPORTUNIDADES'!$C$10:$D$109,2,FALSE),"")</f>
        <v/>
      </c>
      <c r="AA199" s="12" t="n">
        <v>8.960000000000139</v>
      </c>
      <c r="AB199" s="12">
        <f>IFERROR(VLOOKUP(AA199,'CRUCE OPORTUNIDADES'!$C$10:$D$109,2,FALSE),"")</f>
        <v/>
      </c>
      <c r="AC199" s="12" t="n">
        <v>9.960000000000161</v>
      </c>
      <c r="AD199" s="12">
        <f>IFERROR(VLOOKUP(AC199,'CRUCE OPORTUNIDADES'!$C$10:$D$109,2,FALSE),"")</f>
        <v/>
      </c>
      <c r="AE199" s="12" t="n">
        <v>10.9600000000002</v>
      </c>
      <c r="AF199" s="12">
        <f>IFERROR(VLOOKUP(AE199,'CRUCE OPORTUNIDADES'!$C$10:$D$109,2,FALSE),"")</f>
        <v/>
      </c>
      <c r="AG199" s="12" t="n">
        <v>11.9600000000002</v>
      </c>
      <c r="AH199" s="12">
        <f>IFERROR(VLOOKUP(AG199,'CRUCE OPORTUNIDADES'!$C$10:$D$109,2,FALSE),"")</f>
        <v/>
      </c>
      <c r="AI199" s="12" t="n">
        <v>12.9600000000002</v>
      </c>
      <c r="AJ199" s="12">
        <f>IFERROR(VLOOKUP(AI199,'CRUCE OPORTUNIDADES'!$C$10:$D$109,2,FALSE),"")</f>
        <v/>
      </c>
      <c r="AK199" s="12" t="n">
        <v>13.9600000000002</v>
      </c>
      <c r="AL199" s="12">
        <f>IFERROR(VLOOKUP(AK199,'CRUCE OPORTUNIDADES'!$C$10:$D$109,2,FALSE),"")</f>
        <v/>
      </c>
      <c r="AM199" s="12" t="n">
        <v>14.9600000000003</v>
      </c>
      <c r="AN199" s="12">
        <f>IFERROR(VLOOKUP(AM199,'CRUCE OPORTUNIDADES'!$C$10:$D$109,2,FALSE),"")</f>
        <v/>
      </c>
      <c r="AO199" s="12" t="n">
        <v>15.9600000000003</v>
      </c>
      <c r="AP199" s="12">
        <f>IFERROR(VLOOKUP(AO199,'CRUCE OPORTUNIDADES'!$C$10:$D$109,2,FALSE),"")</f>
        <v/>
      </c>
      <c r="AQ199" s="12" t="n">
        <v>16.9600000000003</v>
      </c>
      <c r="AR199" s="12">
        <f>IFERROR(VLOOKUP(AQ199,'CRUCE OPORTUNIDADES'!$C$10:$D$109,2,FALSE),"")</f>
        <v/>
      </c>
      <c r="AS199" s="12" t="n">
        <v>17.9600000000003</v>
      </c>
      <c r="AT199" s="12">
        <f>IFERROR(VLOOKUP(AS199,'CRUCE OPORTUNIDADES'!$C$10:$D$109,2,FALSE),"")</f>
        <v/>
      </c>
      <c r="AU199" s="12" t="n">
        <v>18.9600000000003</v>
      </c>
      <c r="AV199" s="12">
        <f>IFERROR(VLOOKUP(AU199,'CRUCE OPORTUNIDADES'!$C$10:$D$109,2,FALSE),"")</f>
        <v/>
      </c>
      <c r="AW199" s="12" t="n">
        <v>19.9600000000004</v>
      </c>
      <c r="AX199" s="12">
        <f>IFERROR(VLOOKUP(AW199,'CRUCE OPORTUNIDADES'!$C$10:$D$109,2,FALSE),"")</f>
        <v/>
      </c>
      <c r="AY199" s="12" t="n">
        <v>20.9600000000004</v>
      </c>
      <c r="AZ199" s="12">
        <f>IFERROR(VLOOKUP(AY199,'CRUCE OPORTUNIDADES'!$C$10:$D$109,2,FALSE),"")</f>
        <v/>
      </c>
      <c r="BA199" s="12" t="n">
        <v>21.9600000000004</v>
      </c>
      <c r="BB199" s="12">
        <f>IFERROR(VLOOKUP(BA199,'CRUCE OPORTUNIDADES'!$C$10:$D$109,2,FALSE),"")</f>
        <v/>
      </c>
      <c r="BC199" s="12" t="n">
        <v>22.9600000000004</v>
      </c>
      <c r="BD199" s="12">
        <f>IFERROR(VLOOKUP(BC199,'CRUCE OPORTUNIDADES'!$C$10:$D$109,2,FALSE),"")</f>
        <v/>
      </c>
      <c r="BE199" s="12" t="n">
        <v>23.9600000000004</v>
      </c>
      <c r="BF199" s="12">
        <f>IFERROR(VLOOKUP(BE199,'CRUCE OPORTUNIDADES'!$C$10:$D$109,2,FALSE),"")</f>
        <v/>
      </c>
      <c r="BG199" s="12" t="n">
        <v>24.9600000000005</v>
      </c>
      <c r="BH199" s="12">
        <f>IFERROR(VLOOKUP(BG199,'CRUCE OPORTUNIDADES'!$C$10:$D$109,2,FALSE),"")</f>
        <v/>
      </c>
      <c r="BI199" s="12" t="n">
        <v>25.9600000000005</v>
      </c>
      <c r="BJ199" s="12">
        <f>IFERROR(VLOOKUP(BI199,'CRUCE OPORTUNIDADES'!$C$10:$D$109,2,FALSE),"")</f>
        <v/>
      </c>
    </row>
    <row r="200">
      <c r="N200" s="12">
        <f>IF(N201&lt;&gt;""," -O","")</f>
        <v/>
      </c>
      <c r="P200" s="12">
        <f>IF(P201&lt;&gt;""," -O","")</f>
        <v/>
      </c>
      <c r="R200" s="12">
        <f>IF(R201&lt;&gt;""," -O","")</f>
        <v/>
      </c>
      <c r="T200" s="12">
        <f>IF(T201&lt;&gt;""," -O","")</f>
        <v/>
      </c>
      <c r="V200" s="12">
        <f>IF(V201&lt;&gt;""," -O","")</f>
        <v/>
      </c>
      <c r="X200" s="12">
        <f>IF(X201&lt;&gt;""," -O","")</f>
        <v/>
      </c>
      <c r="Z200" s="12">
        <f>IF(Z201&lt;&gt;""," -O","")</f>
        <v/>
      </c>
      <c r="AB200" s="12">
        <f>IF(AB201&lt;&gt;""," -O","")</f>
        <v/>
      </c>
      <c r="AD200" s="12">
        <f>IF(AD201&lt;&gt;""," -O","")</f>
        <v/>
      </c>
      <c r="AF200" s="12">
        <f>IF(AF201&lt;&gt;""," -O","")</f>
        <v/>
      </c>
      <c r="AH200" s="12">
        <f>IF(AH201&lt;&gt;""," -O","")</f>
        <v/>
      </c>
      <c r="AJ200" s="12">
        <f>IF(AJ201&lt;&gt;""," -O","")</f>
        <v/>
      </c>
      <c r="AL200" s="12">
        <f>IF(AL201&lt;&gt;""," -O","")</f>
        <v/>
      </c>
      <c r="AN200" s="12">
        <f>IF(AN201&lt;&gt;""," -O","")</f>
        <v/>
      </c>
      <c r="AP200" s="12">
        <f>IF(AP201&lt;&gt;""," -O","")</f>
        <v/>
      </c>
      <c r="AR200" s="12">
        <f>IF(AR201&lt;&gt;""," -O","")</f>
        <v/>
      </c>
      <c r="AT200" s="12">
        <f>IF(AT201&lt;&gt;""," -O","")</f>
        <v/>
      </c>
      <c r="AV200" s="12">
        <f>IF(AV201&lt;&gt;""," -O","")</f>
        <v/>
      </c>
      <c r="AX200" s="12">
        <f>IF(AX201&lt;&gt;""," -O","")</f>
        <v/>
      </c>
      <c r="AZ200" s="12">
        <f>IF(AZ201&lt;&gt;""," -O","")</f>
        <v/>
      </c>
      <c r="BB200" s="12">
        <f>IF(BB201&lt;&gt;""," -O","")</f>
        <v/>
      </c>
      <c r="BD200" s="12">
        <f>IF(BD201&lt;&gt;""," -O","")</f>
        <v/>
      </c>
      <c r="BF200" s="12">
        <f>IF(BF201&lt;&gt;""," -O","")</f>
        <v/>
      </c>
      <c r="BH200" s="12">
        <f>IF(BH201&lt;&gt;""," -O","")</f>
        <v/>
      </c>
      <c r="BJ200" s="12">
        <f>IF(BJ201&lt;&gt;""," -O","")</f>
        <v/>
      </c>
    </row>
    <row r="201">
      <c r="M201" s="12" t="n">
        <v>1.97</v>
      </c>
      <c r="N201" s="12">
        <f>IFERROR(VLOOKUP(M201,'CRUCE OPORTUNIDADES'!$C$10:$D$109,2,FALSE),"")</f>
        <v/>
      </c>
      <c r="O201" s="12" t="n">
        <v>2.97000000000002</v>
      </c>
      <c r="P201" s="12">
        <f>IFERROR(VLOOKUP(O201,'CRUCE OPORTUNIDADES'!$C$10:$D$109,2,FALSE),"")</f>
        <v/>
      </c>
      <c r="Q201" s="12" t="n">
        <v>3.97000000000004</v>
      </c>
      <c r="R201" s="12">
        <f>IFERROR(VLOOKUP(Q201,'CRUCE OPORTUNIDADES'!$C$10:$D$109,2,FALSE),"")</f>
        <v/>
      </c>
      <c r="S201" s="12" t="n">
        <v>4.97000000000006</v>
      </c>
      <c r="T201" s="12">
        <f>IFERROR(VLOOKUP(S201,'CRUCE OPORTUNIDADES'!$C$10:$D$109,2,FALSE),"")</f>
        <v/>
      </c>
      <c r="U201" s="12" t="n">
        <v>5.97000000000008</v>
      </c>
      <c r="V201" s="12">
        <f>IFERROR(VLOOKUP(U201,'CRUCE OPORTUNIDADES'!$C$10:$D$109,2,FALSE),"")</f>
        <v/>
      </c>
      <c r="W201" s="12" t="n">
        <v>6.9700000000001</v>
      </c>
      <c r="X201" s="12">
        <f>IFERROR(VLOOKUP(W201,'CRUCE OPORTUNIDADES'!$C$10:$D$109,2,FALSE),"")</f>
        <v/>
      </c>
      <c r="Y201" s="12" t="n">
        <v>7.97000000000012</v>
      </c>
      <c r="Z201" s="12">
        <f>IFERROR(VLOOKUP(Y201,'CRUCE OPORTUNIDADES'!$C$10:$D$109,2,FALSE),"")</f>
        <v/>
      </c>
      <c r="AA201" s="12" t="n">
        <v>8.970000000000139</v>
      </c>
      <c r="AB201" s="12">
        <f>IFERROR(VLOOKUP(AA201,'CRUCE OPORTUNIDADES'!$C$10:$D$109,2,FALSE),"")</f>
        <v/>
      </c>
      <c r="AC201" s="12" t="n">
        <v>9.970000000000161</v>
      </c>
      <c r="AD201" s="12">
        <f>IFERROR(VLOOKUP(AC201,'CRUCE OPORTUNIDADES'!$C$10:$D$109,2,FALSE),"")</f>
        <v/>
      </c>
      <c r="AE201" s="12" t="n">
        <v>10.9700000000002</v>
      </c>
      <c r="AF201" s="12">
        <f>IFERROR(VLOOKUP(AE201,'CRUCE OPORTUNIDADES'!$C$10:$D$109,2,FALSE),"")</f>
        <v/>
      </c>
      <c r="AG201" s="12" t="n">
        <v>11.9700000000002</v>
      </c>
      <c r="AH201" s="12">
        <f>IFERROR(VLOOKUP(AG201,'CRUCE OPORTUNIDADES'!$C$10:$D$109,2,FALSE),"")</f>
        <v/>
      </c>
      <c r="AI201" s="12" t="n">
        <v>12.9700000000002</v>
      </c>
      <c r="AJ201" s="12">
        <f>IFERROR(VLOOKUP(AI201,'CRUCE OPORTUNIDADES'!$C$10:$D$109,2,FALSE),"")</f>
        <v/>
      </c>
      <c r="AK201" s="12" t="n">
        <v>13.9700000000002</v>
      </c>
      <c r="AL201" s="12">
        <f>IFERROR(VLOOKUP(AK201,'CRUCE OPORTUNIDADES'!$C$10:$D$109,2,FALSE),"")</f>
        <v/>
      </c>
      <c r="AM201" s="12" t="n">
        <v>14.9700000000003</v>
      </c>
      <c r="AN201" s="12">
        <f>IFERROR(VLOOKUP(AM201,'CRUCE OPORTUNIDADES'!$C$10:$D$109,2,FALSE),"")</f>
        <v/>
      </c>
      <c r="AO201" s="12" t="n">
        <v>15.9700000000003</v>
      </c>
      <c r="AP201" s="12">
        <f>IFERROR(VLOOKUP(AO201,'CRUCE OPORTUNIDADES'!$C$10:$D$109,2,FALSE),"")</f>
        <v/>
      </c>
      <c r="AQ201" s="12" t="n">
        <v>16.9700000000003</v>
      </c>
      <c r="AR201" s="12">
        <f>IFERROR(VLOOKUP(AQ201,'CRUCE OPORTUNIDADES'!$C$10:$D$109,2,FALSE),"")</f>
        <v/>
      </c>
      <c r="AS201" s="12" t="n">
        <v>17.9700000000003</v>
      </c>
      <c r="AT201" s="12">
        <f>IFERROR(VLOOKUP(AS201,'CRUCE OPORTUNIDADES'!$C$10:$D$109,2,FALSE),"")</f>
        <v/>
      </c>
      <c r="AU201" s="12" t="n">
        <v>18.9700000000003</v>
      </c>
      <c r="AV201" s="12">
        <f>IFERROR(VLOOKUP(AU201,'CRUCE OPORTUNIDADES'!$C$10:$D$109,2,FALSE),"")</f>
        <v/>
      </c>
      <c r="AW201" s="12" t="n">
        <v>19.9700000000004</v>
      </c>
      <c r="AX201" s="12">
        <f>IFERROR(VLOOKUP(AW201,'CRUCE OPORTUNIDADES'!$C$10:$D$109,2,FALSE),"")</f>
        <v/>
      </c>
      <c r="AY201" s="12" t="n">
        <v>20.9700000000004</v>
      </c>
      <c r="AZ201" s="12">
        <f>IFERROR(VLOOKUP(AY201,'CRUCE OPORTUNIDADES'!$C$10:$D$109,2,FALSE),"")</f>
        <v/>
      </c>
      <c r="BA201" s="12" t="n">
        <v>21.9700000000004</v>
      </c>
      <c r="BB201" s="12">
        <f>IFERROR(VLOOKUP(BA201,'CRUCE OPORTUNIDADES'!$C$10:$D$109,2,FALSE),"")</f>
        <v/>
      </c>
      <c r="BC201" s="12" t="n">
        <v>22.9700000000004</v>
      </c>
      <c r="BD201" s="12">
        <f>IFERROR(VLOOKUP(BC201,'CRUCE OPORTUNIDADES'!$C$10:$D$109,2,FALSE),"")</f>
        <v/>
      </c>
      <c r="BE201" s="12" t="n">
        <v>23.9700000000004</v>
      </c>
      <c r="BF201" s="12">
        <f>IFERROR(VLOOKUP(BE201,'CRUCE OPORTUNIDADES'!$C$10:$D$109,2,FALSE),"")</f>
        <v/>
      </c>
      <c r="BG201" s="12" t="n">
        <v>24.9700000000005</v>
      </c>
      <c r="BH201" s="12">
        <f>IFERROR(VLOOKUP(BG201,'CRUCE OPORTUNIDADES'!$C$10:$D$109,2,FALSE),"")</f>
        <v/>
      </c>
      <c r="BI201" s="12" t="n">
        <v>25.9700000000005</v>
      </c>
      <c r="BJ201" s="12">
        <f>IFERROR(VLOOKUP(BI201,'CRUCE OPORTUNIDADES'!$C$10:$D$109,2,FALSE),"")</f>
        <v/>
      </c>
    </row>
    <row r="202">
      <c r="N202" s="12">
        <f>IF(N203&lt;&gt;""," -O","")</f>
        <v/>
      </c>
      <c r="P202" s="12">
        <f>IF(P203&lt;&gt;""," -O","")</f>
        <v/>
      </c>
      <c r="R202" s="12">
        <f>IF(R203&lt;&gt;""," -O","")</f>
        <v/>
      </c>
      <c r="T202" s="12">
        <f>IF(T203&lt;&gt;""," -O","")</f>
        <v/>
      </c>
      <c r="V202" s="12">
        <f>IF(V203&lt;&gt;""," -O","")</f>
        <v/>
      </c>
      <c r="X202" s="12">
        <f>IF(X203&lt;&gt;""," -O","")</f>
        <v/>
      </c>
      <c r="Z202" s="12">
        <f>IF(Z203&lt;&gt;""," -O","")</f>
        <v/>
      </c>
      <c r="AB202" s="12">
        <f>IF(AB203&lt;&gt;""," -O","")</f>
        <v/>
      </c>
      <c r="AD202" s="12">
        <f>IF(AD203&lt;&gt;""," -O","")</f>
        <v/>
      </c>
      <c r="AF202" s="12">
        <f>IF(AF203&lt;&gt;""," -O","")</f>
        <v/>
      </c>
      <c r="AH202" s="12">
        <f>IF(AH203&lt;&gt;""," -O","")</f>
        <v/>
      </c>
      <c r="AJ202" s="12">
        <f>IF(AJ203&lt;&gt;""," -O","")</f>
        <v/>
      </c>
      <c r="AL202" s="12">
        <f>IF(AL203&lt;&gt;""," -O","")</f>
        <v/>
      </c>
      <c r="AN202" s="12">
        <f>IF(AN203&lt;&gt;""," -O","")</f>
        <v/>
      </c>
      <c r="AP202" s="12">
        <f>IF(AP203&lt;&gt;""," -O","")</f>
        <v/>
      </c>
      <c r="AR202" s="12">
        <f>IF(AR203&lt;&gt;""," -O","")</f>
        <v/>
      </c>
      <c r="AT202" s="12">
        <f>IF(AT203&lt;&gt;""," -O","")</f>
        <v/>
      </c>
      <c r="AV202" s="12">
        <f>IF(AV203&lt;&gt;""," -O","")</f>
        <v/>
      </c>
      <c r="AX202" s="12">
        <f>IF(AX203&lt;&gt;""," -O","")</f>
        <v/>
      </c>
      <c r="AZ202" s="12">
        <f>IF(AZ203&lt;&gt;""," -O","")</f>
        <v/>
      </c>
      <c r="BB202" s="12">
        <f>IF(BB203&lt;&gt;""," -O","")</f>
        <v/>
      </c>
      <c r="BD202" s="12">
        <f>IF(BD203&lt;&gt;""," -O","")</f>
        <v/>
      </c>
      <c r="BF202" s="12">
        <f>IF(BF203&lt;&gt;""," -O","")</f>
        <v/>
      </c>
      <c r="BH202" s="12">
        <f>IF(BH203&lt;&gt;""," -O","")</f>
        <v/>
      </c>
      <c r="BJ202" s="12">
        <f>IF(BJ203&lt;&gt;""," -O","")</f>
        <v/>
      </c>
    </row>
    <row r="203">
      <c r="M203" s="12" t="n">
        <v>1.98</v>
      </c>
      <c r="N203" s="12">
        <f>IFERROR(VLOOKUP(M203,'CRUCE OPORTUNIDADES'!$C$10:$D$109,2,FALSE),"")</f>
        <v/>
      </c>
      <c r="O203" s="12" t="n">
        <v>2.98000000000002</v>
      </c>
      <c r="P203" s="12">
        <f>IFERROR(VLOOKUP(O203,'CRUCE OPORTUNIDADES'!$C$10:$D$109,2,FALSE),"")</f>
        <v/>
      </c>
      <c r="Q203" s="12" t="n">
        <v>3.98000000000004</v>
      </c>
      <c r="R203" s="12">
        <f>IFERROR(VLOOKUP(Q203,'CRUCE OPORTUNIDADES'!$C$10:$D$109,2,FALSE),"")</f>
        <v/>
      </c>
      <c r="S203" s="12" t="n">
        <v>4.98000000000006</v>
      </c>
      <c r="T203" s="12">
        <f>IFERROR(VLOOKUP(S203,'CRUCE OPORTUNIDADES'!$C$10:$D$109,2,FALSE),"")</f>
        <v/>
      </c>
      <c r="U203" s="12" t="n">
        <v>5.98000000000008</v>
      </c>
      <c r="V203" s="12">
        <f>IFERROR(VLOOKUP(U203,'CRUCE OPORTUNIDADES'!$C$10:$D$109,2,FALSE),"")</f>
        <v/>
      </c>
      <c r="W203" s="12" t="n">
        <v>6.9800000000001</v>
      </c>
      <c r="X203" s="12">
        <f>IFERROR(VLOOKUP(W203,'CRUCE OPORTUNIDADES'!$C$10:$D$109,2,FALSE),"")</f>
        <v/>
      </c>
      <c r="Y203" s="12" t="n">
        <v>7.98000000000012</v>
      </c>
      <c r="Z203" s="12">
        <f>IFERROR(VLOOKUP(Y203,'CRUCE OPORTUNIDADES'!$C$10:$D$109,2,FALSE),"")</f>
        <v/>
      </c>
      <c r="AA203" s="12" t="n">
        <v>8.980000000000141</v>
      </c>
      <c r="AB203" s="12">
        <f>IFERROR(VLOOKUP(AA203,'CRUCE OPORTUNIDADES'!$C$10:$D$109,2,FALSE),"")</f>
        <v/>
      </c>
      <c r="AC203" s="12" t="n">
        <v>9.98000000000016</v>
      </c>
      <c r="AD203" s="12">
        <f>IFERROR(VLOOKUP(AC203,'CRUCE OPORTUNIDADES'!$C$10:$D$109,2,FALSE),"")</f>
        <v/>
      </c>
      <c r="AE203" s="12" t="n">
        <v>10.9800000000002</v>
      </c>
      <c r="AF203" s="12">
        <f>IFERROR(VLOOKUP(AE203,'CRUCE OPORTUNIDADES'!$C$10:$D$109,2,FALSE),"")</f>
        <v/>
      </c>
      <c r="AG203" s="12" t="n">
        <v>11.9800000000002</v>
      </c>
      <c r="AH203" s="12">
        <f>IFERROR(VLOOKUP(AG203,'CRUCE OPORTUNIDADES'!$C$10:$D$109,2,FALSE),"")</f>
        <v/>
      </c>
      <c r="AI203" s="12" t="n">
        <v>12.9800000000002</v>
      </c>
      <c r="AJ203" s="12">
        <f>IFERROR(VLOOKUP(AI203,'CRUCE OPORTUNIDADES'!$C$10:$D$109,2,FALSE),"")</f>
        <v/>
      </c>
      <c r="AK203" s="12" t="n">
        <v>13.9800000000002</v>
      </c>
      <c r="AL203" s="12">
        <f>IFERROR(VLOOKUP(AK203,'CRUCE OPORTUNIDADES'!$C$10:$D$109,2,FALSE),"")</f>
        <v/>
      </c>
      <c r="AM203" s="12" t="n">
        <v>14.9800000000003</v>
      </c>
      <c r="AN203" s="12">
        <f>IFERROR(VLOOKUP(AM203,'CRUCE OPORTUNIDADES'!$C$10:$D$109,2,FALSE),"")</f>
        <v/>
      </c>
      <c r="AO203" s="12" t="n">
        <v>15.9800000000003</v>
      </c>
      <c r="AP203" s="12">
        <f>IFERROR(VLOOKUP(AO203,'CRUCE OPORTUNIDADES'!$C$10:$D$109,2,FALSE),"")</f>
        <v/>
      </c>
      <c r="AQ203" s="12" t="n">
        <v>16.9800000000003</v>
      </c>
      <c r="AR203" s="12">
        <f>IFERROR(VLOOKUP(AQ203,'CRUCE OPORTUNIDADES'!$C$10:$D$109,2,FALSE),"")</f>
        <v/>
      </c>
      <c r="AS203" s="12" t="n">
        <v>17.9800000000003</v>
      </c>
      <c r="AT203" s="12">
        <f>IFERROR(VLOOKUP(AS203,'CRUCE OPORTUNIDADES'!$C$10:$D$109,2,FALSE),"")</f>
        <v/>
      </c>
      <c r="AU203" s="12" t="n">
        <v>18.9800000000003</v>
      </c>
      <c r="AV203" s="12">
        <f>IFERROR(VLOOKUP(AU203,'CRUCE OPORTUNIDADES'!$C$10:$D$109,2,FALSE),"")</f>
        <v/>
      </c>
      <c r="AW203" s="12" t="n">
        <v>19.9800000000004</v>
      </c>
      <c r="AX203" s="12">
        <f>IFERROR(VLOOKUP(AW203,'CRUCE OPORTUNIDADES'!$C$10:$D$109,2,FALSE),"")</f>
        <v/>
      </c>
      <c r="AY203" s="12" t="n">
        <v>20.9800000000004</v>
      </c>
      <c r="AZ203" s="12">
        <f>IFERROR(VLOOKUP(AY203,'CRUCE OPORTUNIDADES'!$C$10:$D$109,2,FALSE),"")</f>
        <v/>
      </c>
      <c r="BA203" s="12" t="n">
        <v>21.9800000000004</v>
      </c>
      <c r="BB203" s="12">
        <f>IFERROR(VLOOKUP(BA203,'CRUCE OPORTUNIDADES'!$C$10:$D$109,2,FALSE),"")</f>
        <v/>
      </c>
      <c r="BC203" s="12" t="n">
        <v>22.9800000000004</v>
      </c>
      <c r="BD203" s="12">
        <f>IFERROR(VLOOKUP(BC203,'CRUCE OPORTUNIDADES'!$C$10:$D$109,2,FALSE),"")</f>
        <v/>
      </c>
      <c r="BE203" s="12" t="n">
        <v>23.9800000000004</v>
      </c>
      <c r="BF203" s="12">
        <f>IFERROR(VLOOKUP(BE203,'CRUCE OPORTUNIDADES'!$C$10:$D$109,2,FALSE),"")</f>
        <v/>
      </c>
      <c r="BG203" s="12" t="n">
        <v>24.9800000000005</v>
      </c>
      <c r="BH203" s="12">
        <f>IFERROR(VLOOKUP(BG203,'CRUCE OPORTUNIDADES'!$C$10:$D$109,2,FALSE),"")</f>
        <v/>
      </c>
      <c r="BI203" s="12" t="n">
        <v>25.9800000000005</v>
      </c>
      <c r="BJ203" s="12">
        <f>IFERROR(VLOOKUP(BI203,'CRUCE OPORTUNIDADES'!$C$10:$D$109,2,FALSE),"")</f>
        <v/>
      </c>
    </row>
    <row r="204">
      <c r="N204" s="12">
        <f>IF(N205&lt;&gt;""," -O","")</f>
        <v/>
      </c>
      <c r="P204" s="12">
        <f>IF(P205&lt;&gt;""," -O","")</f>
        <v/>
      </c>
      <c r="R204" s="12">
        <f>IF(R205&lt;&gt;""," -O","")</f>
        <v/>
      </c>
      <c r="T204" s="12">
        <f>IF(T205&lt;&gt;""," -O","")</f>
        <v/>
      </c>
      <c r="V204" s="12">
        <f>IF(V205&lt;&gt;""," -O","")</f>
        <v/>
      </c>
      <c r="X204" s="12">
        <f>IF(X205&lt;&gt;""," -O","")</f>
        <v/>
      </c>
      <c r="Z204" s="12">
        <f>IF(Z205&lt;&gt;""," -O","")</f>
        <v/>
      </c>
      <c r="AB204" s="12">
        <f>IF(AB205&lt;&gt;""," -O","")</f>
        <v/>
      </c>
      <c r="AD204" s="12">
        <f>IF(AD205&lt;&gt;""," -O","")</f>
        <v/>
      </c>
      <c r="AF204" s="12">
        <f>IF(AF205&lt;&gt;""," -O","")</f>
        <v/>
      </c>
      <c r="AH204" s="12">
        <f>IF(AH205&lt;&gt;""," -O","")</f>
        <v/>
      </c>
      <c r="AJ204" s="12">
        <f>IF(AJ205&lt;&gt;""," -O","")</f>
        <v/>
      </c>
      <c r="AL204" s="12">
        <f>IF(AL205&lt;&gt;""," -O","")</f>
        <v/>
      </c>
      <c r="AN204" s="12">
        <f>IF(AN205&lt;&gt;""," -O","")</f>
        <v/>
      </c>
      <c r="AP204" s="12">
        <f>IF(AP205&lt;&gt;""," -O","")</f>
        <v/>
      </c>
      <c r="AR204" s="12">
        <f>IF(AR205&lt;&gt;""," -O","")</f>
        <v/>
      </c>
      <c r="AT204" s="12">
        <f>IF(AT205&lt;&gt;""," -O","")</f>
        <v/>
      </c>
      <c r="AV204" s="12">
        <f>IF(AV205&lt;&gt;""," -O","")</f>
        <v/>
      </c>
      <c r="AX204" s="12">
        <f>IF(AX205&lt;&gt;""," -O","")</f>
        <v/>
      </c>
      <c r="AZ204" s="12">
        <f>IF(AZ205&lt;&gt;""," -O","")</f>
        <v/>
      </c>
      <c r="BB204" s="12">
        <f>IF(BB205&lt;&gt;""," -O","")</f>
        <v/>
      </c>
      <c r="BD204" s="12">
        <f>IF(BD205&lt;&gt;""," -O","")</f>
        <v/>
      </c>
      <c r="BF204" s="12">
        <f>IF(BF205&lt;&gt;""," -O","")</f>
        <v/>
      </c>
      <c r="BH204" s="12">
        <f>IF(BH205&lt;&gt;""," -O","")</f>
        <v/>
      </c>
      <c r="BJ204" s="12">
        <f>IF(BJ205&lt;&gt;""," -O","")</f>
        <v/>
      </c>
    </row>
    <row r="205">
      <c r="M205" s="12" t="n">
        <v>1.99</v>
      </c>
      <c r="N205" s="12">
        <f>IFERROR(VLOOKUP(M205,'CRUCE OPORTUNIDADES'!$C$10:$D$109,2,FALSE),"")</f>
        <v/>
      </c>
      <c r="O205" s="12" t="n">
        <v>2.99000000000002</v>
      </c>
      <c r="P205" s="12">
        <f>IFERROR(VLOOKUP(O205,'CRUCE OPORTUNIDADES'!$C$10:$D$109,2,FALSE),"")</f>
        <v/>
      </c>
      <c r="Q205" s="12" t="n">
        <v>3.99000000000004</v>
      </c>
      <c r="R205" s="12">
        <f>IFERROR(VLOOKUP(Q205,'CRUCE OPORTUNIDADES'!$C$10:$D$109,2,FALSE),"")</f>
        <v/>
      </c>
      <c r="S205" s="12" t="n">
        <v>4.99000000000006</v>
      </c>
      <c r="T205" s="12">
        <f>IFERROR(VLOOKUP(S205,'CRUCE OPORTUNIDADES'!$C$10:$D$109,2,FALSE),"")</f>
        <v/>
      </c>
      <c r="U205" s="12" t="n">
        <v>5.99000000000008</v>
      </c>
      <c r="V205" s="12">
        <f>IFERROR(VLOOKUP(U205,'CRUCE OPORTUNIDADES'!$C$10:$D$109,2,FALSE),"")</f>
        <v/>
      </c>
      <c r="W205" s="12" t="n">
        <v>6.9900000000001</v>
      </c>
      <c r="X205" s="12">
        <f>IFERROR(VLOOKUP(W205,'CRUCE OPORTUNIDADES'!$C$10:$D$109,2,FALSE),"")</f>
        <v/>
      </c>
      <c r="Y205" s="12" t="n">
        <v>7.99000000000012</v>
      </c>
      <c r="Z205" s="12">
        <f>IFERROR(VLOOKUP(Y205,'CRUCE OPORTUNIDADES'!$C$10:$D$109,2,FALSE),"")</f>
        <v/>
      </c>
      <c r="AA205" s="12" t="n">
        <v>8.990000000000141</v>
      </c>
      <c r="AB205" s="12">
        <f>IFERROR(VLOOKUP(AA205,'CRUCE OPORTUNIDADES'!$C$10:$D$109,2,FALSE),"")</f>
        <v/>
      </c>
      <c r="AC205" s="12" t="n">
        <v>9.99000000000016</v>
      </c>
      <c r="AD205" s="12">
        <f>IFERROR(VLOOKUP(AC205,'CRUCE OPORTUNIDADES'!$C$10:$D$109,2,FALSE),"")</f>
        <v/>
      </c>
      <c r="AE205" s="12" t="n">
        <v>10.9900000000002</v>
      </c>
      <c r="AF205" s="12">
        <f>IFERROR(VLOOKUP(AE205,'CRUCE OPORTUNIDADES'!$C$10:$D$109,2,FALSE),"")</f>
        <v/>
      </c>
      <c r="AG205" s="12" t="n">
        <v>11.9900000000002</v>
      </c>
      <c r="AH205" s="12">
        <f>IFERROR(VLOOKUP(AG205,'CRUCE OPORTUNIDADES'!$C$10:$D$109,2,FALSE),"")</f>
        <v/>
      </c>
      <c r="AI205" s="12" t="n">
        <v>12.9900000000002</v>
      </c>
      <c r="AJ205" s="12">
        <f>IFERROR(VLOOKUP(AI205,'CRUCE OPORTUNIDADES'!$C$10:$D$109,2,FALSE),"")</f>
        <v/>
      </c>
      <c r="AK205" s="12" t="n">
        <v>13.9900000000002</v>
      </c>
      <c r="AL205" s="12">
        <f>IFERROR(VLOOKUP(AK205,'CRUCE OPORTUNIDADES'!$C$10:$D$109,2,FALSE),"")</f>
        <v/>
      </c>
      <c r="AM205" s="12" t="n">
        <v>14.9900000000003</v>
      </c>
      <c r="AN205" s="12">
        <f>IFERROR(VLOOKUP(AM205,'CRUCE OPORTUNIDADES'!$C$10:$D$109,2,FALSE),"")</f>
        <v/>
      </c>
      <c r="AO205" s="12" t="n">
        <v>15.9900000000003</v>
      </c>
      <c r="AP205" s="12">
        <f>IFERROR(VLOOKUP(AO205,'CRUCE OPORTUNIDADES'!$C$10:$D$109,2,FALSE),"")</f>
        <v/>
      </c>
      <c r="AQ205" s="12" t="n">
        <v>16.9900000000003</v>
      </c>
      <c r="AR205" s="12">
        <f>IFERROR(VLOOKUP(AQ205,'CRUCE OPORTUNIDADES'!$C$10:$D$109,2,FALSE),"")</f>
        <v/>
      </c>
      <c r="AS205" s="12" t="n">
        <v>17.9900000000003</v>
      </c>
      <c r="AT205" s="12">
        <f>IFERROR(VLOOKUP(AS205,'CRUCE OPORTUNIDADES'!$C$10:$D$109,2,FALSE),"")</f>
        <v/>
      </c>
      <c r="AU205" s="12" t="n">
        <v>18.9900000000003</v>
      </c>
      <c r="AV205" s="12">
        <f>IFERROR(VLOOKUP(AU205,'CRUCE OPORTUNIDADES'!$C$10:$D$109,2,FALSE),"")</f>
        <v/>
      </c>
      <c r="AW205" s="12" t="n">
        <v>19.9900000000004</v>
      </c>
      <c r="AX205" s="12">
        <f>IFERROR(VLOOKUP(AW205,'CRUCE OPORTUNIDADES'!$C$10:$D$109,2,FALSE),"")</f>
        <v/>
      </c>
      <c r="AY205" s="12" t="n">
        <v>20.9900000000004</v>
      </c>
      <c r="AZ205" s="12">
        <f>IFERROR(VLOOKUP(AY205,'CRUCE OPORTUNIDADES'!$C$10:$D$109,2,FALSE),"")</f>
        <v/>
      </c>
      <c r="BA205" s="12" t="n">
        <v>21.9900000000004</v>
      </c>
      <c r="BB205" s="12">
        <f>IFERROR(VLOOKUP(BA205,'CRUCE OPORTUNIDADES'!$C$10:$D$109,2,FALSE),"")</f>
        <v/>
      </c>
      <c r="BC205" s="12" t="n">
        <v>22.9900000000004</v>
      </c>
      <c r="BD205" s="12">
        <f>IFERROR(VLOOKUP(BC205,'CRUCE OPORTUNIDADES'!$C$10:$D$109,2,FALSE),"")</f>
        <v/>
      </c>
      <c r="BE205" s="12" t="n">
        <v>23.9900000000004</v>
      </c>
      <c r="BF205" s="12">
        <f>IFERROR(VLOOKUP(BE205,'CRUCE OPORTUNIDADES'!$C$10:$D$109,2,FALSE),"")</f>
        <v/>
      </c>
      <c r="BG205" s="12" t="n">
        <v>24.9900000000005</v>
      </c>
      <c r="BH205" s="12">
        <f>IFERROR(VLOOKUP(BG205,'CRUCE OPORTUNIDADES'!$C$10:$D$109,2,FALSE),"")</f>
        <v/>
      </c>
      <c r="BI205" s="12" t="n">
        <v>25.9900000000005</v>
      </c>
      <c r="BJ205" s="12">
        <f>IFERROR(VLOOKUP(BI205,'CRUCE OPORTUNIDADES'!$C$10:$D$109,2,FALSE),"")</f>
        <v/>
      </c>
    </row>
  </sheetData>
  <sheetProtection selectLockedCells="0" selectUnlockedCells="0" algorithmName="SHA-512" sheet="1" objects="1" insertRows="1" insertHyperlinks="1" autoFilter="1" scenarios="1" formatColumns="1" deleteColumns="1" insertColumns="1" pivotTables="1" deleteRows="1" formatCells="1" saltValue="C+wqkFe5/T6hjkFMzEd60Q==" formatRows="1" sort="1" spinCount="100000" hashValue="QK/en8odOzLlg1htS6nZI6RLtbxR1hb7u35Qxre9Oc+PvrGURB36aKK0Tf/1mGgi30RigDKyBvlfIzr2qHk23g=="/>
  <mergeCells count="43">
    <mergeCell ref="C16:E16"/>
    <mergeCell ref="G12:H12"/>
    <mergeCell ref="H17:H19"/>
    <mergeCell ref="E8:E9"/>
    <mergeCell ref="I2:J2"/>
    <mergeCell ref="D1:H1"/>
    <mergeCell ref="G11:H11"/>
    <mergeCell ref="D3:H4"/>
    <mergeCell ref="I11:J11"/>
    <mergeCell ref="B23:J23"/>
    <mergeCell ref="B1:C4"/>
    <mergeCell ref="I8:J9"/>
    <mergeCell ref="B12:C12"/>
    <mergeCell ref="B11:C11"/>
    <mergeCell ref="F8:F9"/>
    <mergeCell ref="I16:J16"/>
    <mergeCell ref="D2:H2"/>
    <mergeCell ref="G10:H10"/>
    <mergeCell ref="C17:E17"/>
    <mergeCell ref="B14:C14"/>
    <mergeCell ref="G13:H13"/>
    <mergeCell ref="B8:C8"/>
    <mergeCell ref="I3:J3"/>
    <mergeCell ref="B13:C13"/>
    <mergeCell ref="I12:J12"/>
    <mergeCell ref="C19:E19"/>
    <mergeCell ref="G17:G19"/>
    <mergeCell ref="B10:C10"/>
    <mergeCell ref="C18:E18"/>
    <mergeCell ref="D8:D9"/>
    <mergeCell ref="G14:H14"/>
    <mergeCell ref="I14:J14"/>
    <mergeCell ref="B9:C9"/>
    <mergeCell ref="G8:H9"/>
    <mergeCell ref="C15:E15"/>
    <mergeCell ref="I1:J1"/>
    <mergeCell ref="I17:J19"/>
    <mergeCell ref="I4:J4"/>
    <mergeCell ref="I10:J10"/>
    <mergeCell ref="B6:J7"/>
    <mergeCell ref="I13:J13"/>
    <mergeCell ref="G15:J15"/>
    <mergeCell ref="B21:J21"/>
  </mergeCells>
  <conditionalFormatting sqref="I16">
    <cfRule type="cellIs" priority="9" operator="equal" dxfId="3">
      <formula>"ALTO"</formula>
    </cfRule>
    <cfRule type="cellIs" priority="10" operator="equal" dxfId="2">
      <formula>"EXTREMO"</formula>
    </cfRule>
    <cfRule type="cellIs" priority="11" operator="equal" dxfId="1">
      <formula>"MODERADO"</formula>
    </cfRule>
    <cfRule type="cellIs" priority="12" operator="equal" dxfId="0">
      <formula>"BAJO"</formula>
    </cfRule>
  </conditionalFormatting>
  <conditionalFormatting sqref="I17">
    <cfRule type="expression" priority="1" dxfId="3">
      <formula>$J$17="MODERADO"</formula>
    </cfRule>
    <cfRule type="expression" priority="2" dxfId="2">
      <formula>$J$17="BAJO"</formula>
    </cfRule>
    <cfRule type="expression" priority="3" dxfId="1">
      <formula>$J$17="FAVORABLE"</formula>
    </cfRule>
    <cfRule type="expression" priority="4" dxfId="0">
      <formula>$J$17="ALTO"</formula>
    </cfRule>
  </conditionalFormatting>
  <hyperlinks>
    <hyperlink ref="A6" location="'IDENTIFICACIÓN DOFA'!A1" display="REGRESAR"/>
  </hyperlinks>
  <pageMargins left="0.7" right="0.7" top="0.75" bottom="0.75" header="0.3" footer="0.3"/>
  <drawing xmlns:r="http://schemas.openxmlformats.org/officeDocument/2006/relationships" r:id="rId1"/>
</worksheet>
</file>

<file path=xl/worksheets/sheet18.xml><?xml version="1.0" encoding="utf-8"?>
<worksheet xmlns="http://schemas.openxmlformats.org/spreadsheetml/2006/main">
  <sheetPr codeName="Hoja7">
    <tabColor rgb="FF0F3D38"/>
    <outlinePr summaryBelow="1" summaryRight="1"/>
    <pageSetUpPr fitToPage="1"/>
  </sheetPr>
  <dimension ref="A1:P60"/>
  <sheetViews>
    <sheetView showGridLines="0" view="pageBreakPreview" zoomScale="70" zoomScaleNormal="70" zoomScaleSheetLayoutView="70" workbookViewId="0">
      <selection activeCell="A1" sqref="A1"/>
    </sheetView>
  </sheetViews>
  <sheetFormatPr baseColWidth="10" defaultColWidth="11.42578125" defaultRowHeight="15"/>
  <cols>
    <col width="7.140625" customWidth="1" style="418" min="1" max="1"/>
    <col width="18.28515625" customWidth="1" style="418" min="2" max="2"/>
    <col width="103.28515625" customWidth="1" style="142" min="3" max="3"/>
    <col width="24.7109375" customWidth="1" style="418" min="4" max="4"/>
    <col width="28.28515625" customWidth="1" style="418" min="5" max="5"/>
    <col width="5.140625" customWidth="1" style="418" min="6" max="6"/>
    <col width="11.42578125" customWidth="1" style="418" min="7" max="16384"/>
  </cols>
  <sheetData>
    <row r="1">
      <c r="A1" s="414" t="n"/>
      <c r="B1" s="414" t="n"/>
      <c r="C1" s="242" t="n"/>
      <c r="D1" s="414" t="n"/>
      <c r="E1" s="414" t="n"/>
      <c r="F1" s="414" t="n"/>
    </row>
    <row r="2" ht="15.75" customHeight="1">
      <c r="A2" s="414" t="n"/>
      <c r="B2" s="736" t="n"/>
      <c r="C2" s="463" t="inlineStr">
        <is>
          <t>MACROPROCESO ESTRATÉGICO</t>
        </is>
      </c>
      <c r="D2" s="744" t="n"/>
      <c r="E2" s="463" t="inlineStr">
        <is>
          <t>CÓDIGO: ESGr028</t>
        </is>
      </c>
      <c r="F2" s="15" t="n"/>
      <c r="G2" s="2" t="n"/>
    </row>
    <row r="3" ht="15.75" customHeight="1">
      <c r="A3" s="414" t="n"/>
      <c r="B3" s="776" t="n"/>
      <c r="C3" s="463" t="inlineStr">
        <is>
          <t>PROCESO GESTIÓN SISTEMAS INTEGRADOS - CALIDAD</t>
        </is>
      </c>
      <c r="D3" s="744" t="n"/>
      <c r="E3" s="463" t="inlineStr">
        <is>
          <t>VERSIÓN: 18</t>
        </is>
      </c>
      <c r="F3" s="15" t="n"/>
      <c r="G3" s="2" t="n"/>
    </row>
    <row r="4" ht="16.5" customHeight="1">
      <c r="A4" s="414" t="n"/>
      <c r="B4" s="776" t="n"/>
      <c r="C4" s="463" t="inlineStr">
        <is>
          <t>GESTIÓN DEL RIESGO Y LAS OPORTUNIDADES</t>
        </is>
      </c>
      <c r="D4" s="742" t="n"/>
      <c r="E4" s="463" t="inlineStr">
        <is>
          <t>VIGENCIA: 2025-04-11</t>
        </is>
      </c>
      <c r="F4" s="15" t="n"/>
      <c r="G4" s="2" t="n"/>
    </row>
    <row r="5" ht="15" customHeight="1">
      <c r="A5" s="414" t="n"/>
      <c r="B5" s="775" t="n"/>
      <c r="C5" s="748" t="n"/>
      <c r="D5" s="749" t="n"/>
      <c r="E5" s="463" t="inlineStr">
        <is>
          <t>PÁGINA: 11 de 11</t>
        </is>
      </c>
      <c r="F5" s="15" t="n"/>
      <c r="G5" s="2" t="n"/>
    </row>
    <row r="6">
      <c r="A6" s="414" t="n"/>
      <c r="B6" s="414" t="n"/>
      <c r="C6" s="242" t="n"/>
      <c r="D6" s="414" t="n"/>
      <c r="E6" s="414" t="n"/>
      <c r="F6" s="414" t="n"/>
    </row>
    <row r="7" ht="18" customHeight="1">
      <c r="A7" s="414" t="n"/>
      <c r="B7" s="419" t="inlineStr">
        <is>
          <t>FECHA</t>
        </is>
      </c>
      <c r="C7" s="420" t="inlineStr">
        <is>
          <t>DESCRIPCIÓN DE LA ACTUALIZACIÓN</t>
        </is>
      </c>
      <c r="D7" s="421" t="inlineStr">
        <is>
          <t>RESPONSABLE</t>
        </is>
      </c>
      <c r="E7" s="421" t="inlineStr">
        <is>
          <t>CARGO</t>
        </is>
      </c>
      <c r="F7" s="414" t="n"/>
    </row>
    <row r="8" hidden="1" ht="28.5" customHeight="1">
      <c r="A8" s="414" t="n"/>
      <c r="B8" s="733" t="n">
        <v>42996</v>
      </c>
      <c r="C8" s="149" t="inlineStr">
        <is>
          <t>Versión Inicial</t>
        </is>
      </c>
      <c r="D8" s="735" t="inlineStr">
        <is>
          <t>Ricardo Andrés Jiménez Nieto</t>
        </is>
      </c>
      <c r="E8" s="735" t="inlineStr">
        <is>
          <t>Director de Bienes y Servicios</t>
        </is>
      </c>
      <c r="F8" s="414" t="n"/>
    </row>
    <row r="9" hidden="1" ht="409.5" customHeight="1">
      <c r="A9" s="414" t="n"/>
      <c r="B9" s="733" t="n">
        <v>43161</v>
      </c>
      <c r="C9" s="737" t="inlineStr">
        <is>
          <t>Se agregan 14 Debilidades, 3 Fortalezas, 3 Oportunidades y se suprimen 13 Amenazas, 2 Oportunidades en el análisis de Contexto (DOFA):
AGREGAN:
D13. Personal Insuficiente para las actividades del Proceso
D14. Falta de Planificación en el descanso que programa la Universidad
D15. Fallas en las especificaciones técnicas
D16. Falta de actualización en normatividad Jurídica
D17. Procesos precontractuales poco transparentes
D18. Recepción de coimas y dadivas
D19. Falta de Cultura en la Planeación de actividades
D20. Debilidades en los procesos de Contratación de la Universidad
D21. Falta de unificación de criterios en los procesos de Contratación
D22. Presentación de soportes inapropiados para la legalización del pago de peajes y combustibles
D23. Falta de espacios físicos para el adecuado almacenaje de los elementos o productos
D24. Periodicidad insuficiente del comité de bajas de la Universidad
D25. Falta de un medio de transporte adecuado para el transporte de elementos a sedes, seccionales y extensiones
D26. Falta de un control eficiente que permita salvaguardar el patrimonio y la seguridad de la Institución
F6. Uso de las Tecnologías de la Información
F7. Asignación de espacio adicional para bodegaje en la Seccional de Soacha
F8. Compromiso y sentido de pertenencia del personal a cargo
O2. Fortalecimiento de los canales de comunicación con los Proveedores
O5. Alianzas con otras Instituciones de Educación Superior en búsqueda de buenas prácticas administrativas
O6. Estudiantes de carrera profesional en búsqueda de pasantías como opción de grado
SUPRIMEN:
A1. Falta de nivelación salarial
A2. Falta de Planificación en el descanso que programa la Universidad
A3. Fallas en las especificaciones técnicas
A4. Falta de actualización en normatividad Jurídica
A5. Procesos precontractuales poco transparentes
A6. Ofrecimiento de coimas y dadivas
A9. Falta de Cultura en la Planeación de actividades
A12. Debilidades en los procesos de Contratación de la Universidad
A13. Falta de unificación de criterios en los procesos de Contratación
A14. Presentación de soportes inapropiados para la legalización del pago de peajes y combustibles
A15. Falta de espacios físicos para el adecuado almacenaje de los elementos o productos
A17. Periodicidad insuficiente del comité de bajas de la Universidad
A18. Falta de un medio de transporte adecuado para el transporte de elementos a sedes, seccionales y extensiones
O3. Proveedores abiertos a visitas técnicas
O5. Asignación de espacio adicional para bodegaje en la Seccional de Soacha
Se agregan 7 nuevas Oportunidades identificadas:
O1. Posibilidad de contratar pasantes para el apoyo de las actividades administrativas.
O2. Fortalecimiento del sistema de Video vigilancia en la sede de Fusagasugá.
O3. Optimizar la bodega asignada en la Seccional de Soacha para elementos dados de baja.
O4. Implementar programas de capacitación de acuerdo a las necesidades del Proceso.
O5. Adecuar espacio físico en la sede de Fusagasugá para entrada y almacenaje de elementos.
O6. Implementar aplicativo para la Sistematización del Procedimiento de Contratación Directa.
O7. Fomentar la Auto capacitación y los círculos de Calidad a fin de hacer Gestión del conocimiento.
Se incluyen criterios de Evaluación del Riesgo Residual</t>
        </is>
      </c>
      <c r="D9" s="735" t="inlineStr">
        <is>
          <t>Ricardo Andrés Jiménez Nieto</t>
        </is>
      </c>
      <c r="E9" s="735" t="inlineStr">
        <is>
          <t>Director de Bienes y Servicios</t>
        </is>
      </c>
      <c r="F9" s="414" t="n"/>
    </row>
    <row r="10" hidden="1" ht="373.5" customHeight="1">
      <c r="A10" s="414" t="n"/>
      <c r="B10" s="775" t="n"/>
      <c r="C10" s="775" t="n"/>
      <c r="D10" s="775" t="n"/>
      <c r="E10" s="775" t="n"/>
      <c r="F10" s="414" t="n"/>
    </row>
    <row r="11" hidden="1">
      <c r="A11" s="414" t="n"/>
      <c r="B11" s="733" t="n">
        <v>43298</v>
      </c>
      <c r="C11" s="149" t="inlineStr">
        <is>
          <t>Inclusión de Control de Cambios al documento</t>
        </is>
      </c>
      <c r="D11" s="43" t="inlineStr">
        <is>
          <t>Carolina Gómez Fontecha</t>
        </is>
      </c>
      <c r="E11" s="43" t="inlineStr">
        <is>
          <t>Coordinadora de Calidad</t>
        </is>
      </c>
      <c r="F11" s="414" t="n"/>
    </row>
    <row r="12" hidden="1" ht="409.5" customHeight="1">
      <c r="A12" s="414" t="n"/>
      <c r="B12" s="733" t="n">
        <v>43581</v>
      </c>
      <c r="C12" s="737" t="inlineStr">
        <is>
          <t>Se agregan 12 Debilidades, 23 Fortalezas, 12 Amenazas, 13 Oportunidades y se suprimen 18 Debilidades, 6 Fortalezas y 1 Oportunidad en el análisis de Contexto (DOFA):
AGREGAN:
D5. No es suficiente la asignación del rubro presupuestal para la ejecución de las actividades.
D9. Falta de espacios físicos para el adecuado almacenaje de los elementos o productos.
D10. El Modelo y los tiempos de contratación  de la Universidad son ineficientes, sin unidad de criterio y dispendiosos afectando la continuidad del proceso.
D11. Falta de un control eficiente que permita salvaguardar el parque automotor
D12. Traslado de elementos devolutivos sin la debida comunicación con Almacén (ABSr037)
D13. No informar oportunamente cuando se presentan casos de perdida y/o daños de elementos devolutivos
D14. La información remitida por los procesos en ocasiones no cumple de manera completa, causando reprocesos en las  actividades. 
D15.  Falta de actualización en la base de datos de Inventarios
D16. Conciliaciones entre Almacén y contabilidad
D17. Se incumplen las actividades de los procedimientos  y la normatividad del proceso.
D18. Mala clasificación de los bienes
D19. Registro no oportuno de los ingresos por las diferentes modalidades
F3. Se realizan procesos de capacitación e inducción a los funcionarios para el desarrollo sus competencias laborales.
F4. Desarrollo de programas  de bienestar laboral  que brindan  un ambiente laboral adecuado para el desarrollo de las actividades.
F5.  Funciones designadas de manera equilibrada para cada puesto de trabajo estableciendo roles, responsabilidades y perfil del personal contratado.
F6.  Se cuenta con un manual de funciones que estructura las actividades laborales para los funcionarios.
F7. Equipo de trabajo competente y disponible para el desarrollo de las actividades.
F8. Baja rotación laboral  permitiendo la continuidad en el desarrollo de las actividades.
F9. Se realiza mantenimiento preventivo y/o correctivo de los equipos.
F10. Los insumos de materiales (papel) utilizados  para el desempeño en la ejecución de las actividades son suficientes.
F11. Canales de comunicación claramente establecidos y asertivos para el desarrollo de las actividades.
F12. Se cuenta  con backups para la seguridad y trazabilidad de la información.
F13. La documentación  del proceso esta actualizada y divulgada.
F14. La información  requerida  para el desarrollo de las actividades es confiable actualizada y verificable.
F15. La normatividad aplicable al proceso se conoce y es actualizada periódicamente.
F16. La contratación del proceso es transparente e imparcial.
F17. Los procedimientos se encuentran estructurados por lineamientos  del líder del proceso.
F18. Existen indicadores para medir la eficacia y eficiencia del proceso.
F19. Existe retroalimentación de las conclusiones al análisis de los indicadores para la formulación o reformulación de los planes de mejora.
F20.  Existe integración y compromiso con el equipo de trabajo y partes interesadas.
F21. Existe y se conoce el direccionamiento estratégico de la universidad.
F22. Las actividades a realizar en el transcurso del  semestre son planificadas.
F23. La orientación del líder es propicia para la consecución al logro de los resultados.
F24. Se tiene una posición competitiva de la Universidad de Cundinamarca en la región.
F25.  La estructura de autoridad  está claramente definida y es apropiada para la ejecución de los planes.
A6.  La articulación y el apoyo con otras entidades es dispendioso y no es suficiente.
A7. La asignación del rubro presupuestal por parte de la UCundinamarca es insuficiente y los tiempos no son acordes para la ejecución de las actividades del proceso.
A8. No se tienen establecidos lineamientos claros para pasantes externos.
A9. Se presentan casos de vandalismo y delincuencia que alteran el orden público afectando el desarrollo de las actividades.
A10.  La ejecución de las actividades del proceso puede verse afectadas con la ocurrencia de desastres y fenómenos naturales.
A11. No hay una clara interpretación y direccionamiento de los requisitos legales.
A12. Falta de Cultura en la Planeación de actividades.
A13. Procesos precontractuales poco transparentes.
A14. Falta de actualización en normatividad Jurídica.
A15. Fallas en las especificaciones técnicas.
A16. Falta de Planificación en el descanso que programa la Universidad.
A17. Falta de articulación entre los procesos.
O6. Los procesos de contratación se realizan conforme a la ley.
O7. Los lineamientos y normas legales se dan cumplimiento  en las prácticas del proceso.
O8. Los sistemas de información de la Universidad bloquean el acceso a hackers que puedan afectar el proceso.
O9. Se considera a la Universidad preparada para la adquisición y utilización de nuevos equipos tecnológicos.
010. Existen política y objetivos ambientales que buscan regular las actividades de la Universidad.
011. Se conoce y se aplica los lineamientos de acreditación.
O12. Credibilidad y confianza en la prestación de los servicios por parte de la Institución.
O13. Las acciones y respuestas externas a la universidad se dan en tiempos establecidos.
O14. La normatividad legal y los tiempos de aplicación al proceso  es conocido y ejecutado.
O15. Posibilidad de crear y fortalecer nuevas alianzas estratégicas con empresas e instituciones de educación superior.
O16. Oportunidad de adquirir nuevos softwares que optimicen las actividades del proceso.
O17. La Universidad cuenta con un posicionamiento estratégico en la región, con posibilidades de obtener certificaciones  por entes externos  a su buen desempeño  y labor en  la ejecución de sus actividades.
018. La universidad se reconoce en la región como competitiva en educación superior.
SUPRIMEN:
D3. Falta de actualización del Procedimiento de Adquisiciones
D5. Falta de articulación entre los procesos
D8. No hay recursos suficientes asignados a la dependencia de recursos físicos para la ejecución de las actividades
D10. Implementación y desarrollo dentro de la plataforma Gestasoft modulo de almacén
D11. Tiempos de respuesta superiores a los esperados por el usuario final
D12. No se había aplicado un cruce de inventario físico con los registros que reposan en el área de Almacén
D14. Falta de Planificación en el descanso que programa la Universidad
D15. Fallas en las especificaciones técnicas
D16. Falta de actualización en normatividad Jurídica
D17. Procesos precontractuales poco transparentes
D18. Recepción de coimas y dadivas
D19. Falta de Cultura en la Planeación de actividades
D20. Debilidades en los procesos de Contratación de la Universidad
D21. Falta de unificación de criterios en los procesos de Contratación
D22. Presentación de soportes inapropiados para la legalización del pago de peajes y combustibles
D23. Falta de espacios físicos para el adecuado almacenaje de los elementos o productos
D24. Periodicidad insuficiente del comité de bajas de la Universidad
D26. Falta de un control eficiente que permita salvaguardar el patrimonio y la seguridad de la Institución
F1. Consolidación en el Equipo de Trabajo
F2. Conocimiento del Proceso
F3. Equipo de trabajo Multidisciplinario
F4. Ambiente laboral adecuado
F7. Asignación de espacio adicional para bodegaje en la Seccional de Soacha
F8. Compromiso y sentido de pertenencia del personal a cargo
O5. Alianzas con otras Instituciones de Educación Superior en búsqueda de buenas prácticas administrativas
Se agregan 4 nuevos Riesgos identificados: 
R11. Incumplimiento en los tiempos de respuesta en los procesos de contratación directa
R12. Falta de articulación de los requisitos legales en materia de seguridad y salud en el trabajo en los procesos contractuales
R13. Pérdida de Recursos en la administración del Parque Automotor
R14. Inconsistencias en los reportes generados a la Contraloría por medio del SIA
Se suprimen 6 Riesgos y 4 Oportunidades identificados: 
R1. Programación inadecuada de las necesidades de Bienes y Servicios por parte de las dependencias solicitantes
R2. Demoras en los procesos contractuales
R3. Incumplimiento a la Circular 007 del 13/07/2016 (Tiempos de contratación directa)
R5. No Cumplimiento de requisitos legales en materia de seguridad y salud en el trabajo para la suscripción de los Contratos
R8. Pérdida de Recursos en la administración del Parque Automotor y Planta Física
R9. Espacios inadecuados para el bodegaje de elementos devolutivos y de consumo
O1. Posibilidad de contratar pasantes para el apoyo de las actividades administrativas
O2. Fortalecimiento del sistema de Video vigilancia en la sede de Fusagasugá
O3. Optimizar la bodega asignada en la Seccional de Soacha para elementos dados de baja
O5. Adecuar espacio físico en la sede de Fusagasugá para entrada y almacenaje de elementos 
Se implementa la nueva metodología del DAFP y por cada causa del riesgo se implementa un control.</t>
        </is>
      </c>
      <c r="D12" s="735" t="inlineStr">
        <is>
          <t>Ricardo Andrés Jiménez 
Jenny Alexandra Peñaloza
Marisol Alvarado</t>
        </is>
      </c>
      <c r="E12" s="735" t="inlineStr">
        <is>
          <t>Director de Bienes y Servicios
Jefe de la Oficina de Compras
Jefe de Recursos Físicos</t>
        </is>
      </c>
      <c r="F12" s="414" t="n"/>
    </row>
    <row r="13" hidden="1" ht="408.75" customHeight="1">
      <c r="A13" s="414" t="n"/>
      <c r="B13" s="776" t="n"/>
      <c r="C13" s="776" t="n"/>
      <c r="D13" s="776" t="n"/>
      <c r="E13" s="776" t="n"/>
      <c r="F13" s="414" t="n"/>
    </row>
    <row r="14" hidden="1" ht="408" customHeight="1">
      <c r="A14" s="414" t="n"/>
      <c r="B14" s="775" t="n"/>
      <c r="C14" s="775" t="n"/>
      <c r="D14" s="775" t="n"/>
      <c r="E14" s="775" t="n"/>
      <c r="F14" s="414" t="n"/>
    </row>
    <row r="15" hidden="1" ht="28.5" customHeight="1">
      <c r="A15" s="414" t="n"/>
      <c r="B15" s="733" t="n">
        <v>43585</v>
      </c>
      <c r="C15" s="149" t="inlineStr">
        <is>
          <t>Se anexan los riesgos de Seguridad de la información y riesgos de corrupción.</t>
        </is>
      </c>
      <c r="D15" s="735" t="inlineStr">
        <is>
          <t>Jaime Elder Acosta Ramírez</t>
        </is>
      </c>
      <c r="E15" s="735" t="inlineStr">
        <is>
          <t>Coordinador de Calidad</t>
        </is>
      </c>
      <c r="F15" s="414" t="n"/>
    </row>
    <row r="16" hidden="1" ht="100.5" customHeight="1">
      <c r="A16" s="414" t="n"/>
      <c r="B16" s="733" t="n">
        <v>43734</v>
      </c>
      <c r="C16" s="730" t="inlineStr">
        <is>
          <t>Se agregan 2 Debilidades en el análisis de Contexto (DOFA):
D20. Falta de seguimiento a la ejecución contractual por parte del supervisor
D21. Fallas del contratista y/o supervisor durante la ejecución de la orden contractual o contrato
Se agrega 1 Riesgo identificado:
R15. Aumento en los resultados a proveedores evaluados o reevaluados por debajo de la calificación mínima esperada (CONFIABLE)</t>
        </is>
      </c>
      <c r="D16" s="735" t="inlineStr">
        <is>
          <t>Ricardo Andrés Jiménez Nieto</t>
        </is>
      </c>
      <c r="E16" s="735" t="inlineStr">
        <is>
          <t>Director de Bienes y Servicios</t>
        </is>
      </c>
      <c r="F16" s="414" t="n"/>
    </row>
    <row r="17" hidden="1" ht="28.5" customHeight="1">
      <c r="A17" s="414" t="n"/>
      <c r="B17" s="733" t="n">
        <v>43794</v>
      </c>
      <c r="C17" s="737" t="inlineStr">
        <is>
          <t>Se modifica 1 Debilidad en el análisis de Contexto (DOFA):
D11. Falta de un control eficiente que permita salvaguardar el parque automotor y la Planta Física</t>
        </is>
      </c>
      <c r="D17" s="735" t="inlineStr">
        <is>
          <t>Ricardo Andrés Jiménez Nieto</t>
        </is>
      </c>
      <c r="E17" s="735" t="inlineStr">
        <is>
          <t>Director de Bienes y Servicios</t>
        </is>
      </c>
      <c r="F17" s="414" t="n"/>
    </row>
    <row r="18" hidden="1" ht="409.5" customHeight="1">
      <c r="A18" s="414" t="n"/>
      <c r="B18" s="733" t="n">
        <v>43956</v>
      </c>
      <c r="C18" s="737" t="inlineStr">
        <is>
          <t>Se agregan 2 Debilidades, 2 Fortalezas, 7 Amenazas, 3 Oportunidades y se suprimen 8 Fortalezas, 10 Amenazas y 8 Oportunidades en el análisis de Contexto (DOFA):
AGREGAN:
D9. No se han establecido planes o programas administrativos que permitan fortalecer aspectos relacionados al cumplimiento de la Educación Superior Inclusiva
D17. Carencia de espacios suficientes y acordes a la norma para el archivo de los expedientes contractuales.
F1. Los lineamientos y normas legales se actualizan periódicamente y se les da cumplimiento  en las prácticas del proceso.
F18. Personal altamente calificado en las áreas que componen el proceso
F19. Planificación de las actividades de contratación para la Universidad por medio del Plan Anual de Adquisiciones, lo que permite asegurar los recursos necesarios con tiempo y promover la ejecución oportuna de los proyectos que se establecen
A7. Falta de espacios físicos para el adecuado almacenaje de los elementos o productos con los que cuenta el proceso.
A9. Incursión de Universidades extranjeras con programas de pregrado y postgrado con modalidad virtual. 
A10. Reducción del nivel de ingresos del grupo familiar lo que reduce posibilidades de acceso a educación superior.
A12. Cambios generacionales que dan prioridad a temas diferentes del aspecto conocido como "educación formal"
A13. Inestabilidad laboral producto de la desaceleración en la economía.
A14. Políticas nacionales educativas. 
A15. Reducción del Presupuesto nacional destinado a las Universidades Públicas.
O6. Los lineamientos de acreditación pueden fortalecer aspectos como la infraestructura y la gestión administrativa de la Institución.
O11. Formulación de proyectos de inversión orientados a la eliminación de barreras arquitectónicas y otros elementos inclusivos 
SUPRIMEN:
F6.  Se cuenta con un manual de funciones que estructura las actividades laborales para los funcionarios.
F10. Los insumos de materiales (papel) utilizados  para el desempeño en la ejecución de las actividades son suficientes.
F12. Se cuenta  con backups para la seguridad y trazabilidad de la información.
F14. La información  requerida  para el desarrollo de las actividades es confiable actualizada y verificable.
F15. La normatividad aplicable al proceso se conoce y es actualizada periódicamente.
F17. Los procedimientos se encuentran estructurados por lineamientos  del líder del proceso.
F23. La orientación del líder es propicia para la consecución al logro de los resultados.
F24. Se tiene una posición competitiva de la Universidad de Cundinamarca en la región.
A1. Cambio en la Tasa Representativa del Mercado.
A2. Trámites de Nacionalización de Mercancía.
A3. Falta de Transparencia de los ciudadanos.
A4. Normatividad en Seguridad y Salud en el Trabajo y Parafiscales.
A5. Normatividad Legal que afecta la enajenación de Bienes de la Universidad.
A6.  La articulación y el apoyo con otras entidades es dispendioso y no es suficiente.
A8. No se tienen establecidos lineamientos claros para pasantes externos.
A14. Falta de actualización en normatividad Jurídica.
A15. Fallas en las especificaciones técnicas.
A16. Falta de Planificación en el descanso que programa la Universidad.
O3. Libre acceso a la Información
O6. Los procesos de contratación se realizan conforme a la ley.
O8. Los sistemas de información de la Universidad bloquean el acceso a hackers que puedan afectar el proceso.
O9. Se considera a la Universidad preparada para la adquisición y utilización de nuevos equipos tecnológicos.
O10. Existen  política y objetivos ambientales que buscan regular las actividades de la Universidad.
O12. Credibilidad  y confianza en la prestación de los servicios por parte de la Institución.
O13. Las acciones y respuestas externas a la universidad se dan en tiempos establecidos.
O17. La Universidad  cuenta con un posicionamiento estratégico en la región, con posibilidades de obtener certificaciones  por entes externos  a su buen desempeño  y labor en  la ejecución de sus actividades.
Se modifica el alcance de 1 Oportunidad identificada: 
O6. Implementar aplicativo para la Sistematización de los Procedimientos de Contratación Directa y Contratación Privada/Pública</t>
        </is>
      </c>
      <c r="D18" s="735" t="inlineStr">
        <is>
          <t>Ricardo Andrés Jiménez 
Jenny Alexandra Peñaloza
Marisol Alvarado</t>
        </is>
      </c>
      <c r="E18" s="735" t="inlineStr">
        <is>
          <t>Director de Bienes y Servicios
Jefe de la Oficina de Compras
Jefe de Recursos Físicos</t>
        </is>
      </c>
      <c r="F18" s="414" t="n"/>
    </row>
    <row r="19" hidden="1" ht="299.25" customHeight="1">
      <c r="A19" s="414" t="n"/>
      <c r="B19" s="733" t="n">
        <v>44126</v>
      </c>
      <c r="C19" s="737" t="inlineStr">
        <is>
          <t>Se agregan 2 Amenazas y 1 Debilidad en el análisis de Contexto (DOFA):
AGREGAN:
A15. Carencia de una cultura de autocontrol en la custodia y manejo de la información.
A16. La falta de cumplimiento contractual o de la normatividad vigente por parte de algunos proveedores que prestan servicios a la Institución (Vigilancia, Servicios de Transporte, Mantenimientos, etc.)
D23. Fallas en la implementación de las distintas actividades del Plan de Mantenimiento de Planta Física
Se eliminan 2 Riesgos identificados, ya que se les está dando tratamiento y control por medio de la Matriz Anticorrupción:
R4. Riesgo de Corrupción
R10. Inconsistencias y/o diferencias entre el inventario físico y los registros en la base de datos de Almacén
Se modifica la redacción de 2 Riesgos identificados, ya que se había evidenciado que estaban contemplados de manera general:
R14. Posibles diferencias en las conciliaciones de saldos entre Almacén y Contabilidad para reportes al SIA Contraloría
(Formatos 04, 05A y 05B)
R15. Posible Incumplimiento en el seguimiento de la ejecución contractual por parte de los Supervisores e Interventores
Se agrega 1 Riesgo identificado:
R17. Posible Incumplimiento en la prestación de los servicios tercerizados a la Comunidad Universitaria
Se complementa la información documentada en los controles a los riesgos, con el fin de evidenciar articulación en los registros del SGC donde se encuentran presentes dichos controles.</t>
        </is>
      </c>
      <c r="D19" s="735" t="inlineStr">
        <is>
          <t>Ricardo Andrés Jiménez 
Jenny Alexandra Peñaloza
Marisol Alvarado</t>
        </is>
      </c>
      <c r="E19" s="735" t="inlineStr">
        <is>
          <t>Director de Bienes y Servicios
Jefe de la Oficina de Compras
Jefe de Recursos Físicos</t>
        </is>
      </c>
      <c r="F19" s="414" t="n"/>
    </row>
    <row r="20" hidden="1" ht="409.5" customHeight="1">
      <c r="A20" s="414" t="n"/>
      <c r="B20" s="733" t="n">
        <v>44322</v>
      </c>
      <c r="C20" s="737" t="inlineStr">
        <is>
          <t>Se elimina 1 Riesgo identificado, ya que se le está dando tratamiento y control por medio de la Matriz Anticorrupción:
R12. Incumplimiento de los requisitos legales en materia de seguridad y salud en el trabajo en los procesos contractuales
Se elimina 1 Riesgo identificado, ya que se aborda desde el Riesgo 7 (Deterioro de los activos físicos de la Universidad):
R13. Pérdida de la valorización del Parque Automotor y que el mantenimiento tenga un valor mayor al valor comercial.
Se elimina 1 Riesgo identificado, ya que se amplía su desarrollo y controles en el nuevo Riesgo 18 (Incumplimiento de las obligaciones por parte de los supervisores y/o interventores):
R15. Posible Incumplimiento en el seguimiento de la ejecución contractual por parte de los Supervisores e Interventores
Se suprimen 6 Debilidades, 2 Amenazas, 2 Fortalezas y 7 Oportunidades en el análisis de Contexto (DOFA):
D1. Manual de Contratación Desactualizado.
D3. Carencia de articulación con el Sistema de Seguridad y Salud en el Trabajo - SST en Sede,  Seccionales y Extensiones.
D4. Existencia de Políticas no muy claras en materia de Contratación.
D9. No se han establecido planes o programas administrativos que permitan fortalecer aspectos relacionados al cumplimiento de la Educación Superior Inclusiva.
D11. Incumplimiento de requisitos legales relacionados con el derecho de acceso a la información pública
D15. Falta de actualización en la base de datos de Inventarios.
A13. Políticas nacionales educativas. 
A15. Carencia de una cultura de autocontrol en la custodia y manejo de la información.
F5. Por la forma de contratación del personal que es a termino fijo, se pueden asignar las funciones para hacer una carga equilibrada en cada puesto de trabajo.
F16. Las actividades a realizar en el transcurso del semestre son planificadas y socializadas por medio de mesas de trabajo con el personal.
O5. Estudiantes de carrera profesional en búsqueda de pasantías como opción de grado.
O9. Posibilidad de crear y fortalecer nuevas alianzas estratégicas con empresas e instituciones de educación superior.
O10. La universidad se reconoce en la región y el Departamento como competitiva en educación superior.
O11. Aumento en la tendencia de la Educación Virtual, tanto formal como informal. 
O12. Desarrollo de plataformas tecnológicos que facilitan la creación, generación de empresa y el emprendimiento.
O13. Incremento del nivel de aceptación de la formación virtual  por parte de la población.
O14. Incursión de tendencias como el e-commerce como instrumentos de generación de empleo.
Se agrega la columna denominada "Consecuencia" dentro de la matriz de riesgos, con el fin de evidenciar los posibles hechos que se deriven de la materialización de un riesgo.</t>
        </is>
      </c>
      <c r="D20" s="735" t="inlineStr">
        <is>
          <t>Ricardo Andrés Jiménez 
Jenny Alexandra Peñaloza
Marisol Alvarado</t>
        </is>
      </c>
      <c r="E20" s="735" t="inlineStr">
        <is>
          <t>Director de Bienes y Servicios
Jefe de la Oficina de Compras
Jefe de Recursos Físicos</t>
        </is>
      </c>
      <c r="F20" s="414" t="n"/>
    </row>
    <row r="21" hidden="1" ht="99.75" customHeight="1">
      <c r="A21" s="414" t="n"/>
      <c r="B21" s="733" t="n">
        <v>44441</v>
      </c>
      <c r="C21" s="737" t="inlineStr">
        <is>
          <t>Se actualiza la metodología para la identificación de Riesgos tomando como referencia la Guía para la Administración del Riesgo del DAFP, en su versión No. 5. y se realiza modificación en redacción a cada uno de los riesgos identificados, con el fin de que se ajuste a lo requerido en la presente guía.</t>
        </is>
      </c>
      <c r="D21" s="735" t="inlineStr">
        <is>
          <t>Jaime Elder Acosta Ramírez
Ricardo Andrés Jiménez 
Jenny Alexandra Peñaloza
Nelly Pilar Ubaque
Jonny Belisario Rincón</t>
        </is>
      </c>
      <c r="E21" s="735" t="inlineStr">
        <is>
          <t>Coordinador de Calidad
Director de Bienes y Servicios
Jefe Oficina de Compras
Jefe de Recursos Físicos
Jefe de Almacén</t>
        </is>
      </c>
      <c r="F21" s="414" t="n"/>
    </row>
    <row r="22" hidden="1" ht="71.25" customHeight="1">
      <c r="A22" s="414" t="n"/>
      <c r="B22" s="733" t="n">
        <v>44512</v>
      </c>
      <c r="C22" s="738" t="inlineStr">
        <is>
          <t>Se reajusta la numeración de las causas conforme a la actualización efectuada en el IPA 2021.
Se incluye la A15. Imposibilidad de suscribir Contratación Directa para las necesidades del proceso, con ocasión de la entrada en vigor de la Ley de Garantías Electorales, y controles aplicables al riesgo R6</t>
        </is>
      </c>
      <c r="D22" s="735" t="inlineStr">
        <is>
          <t>Ricardo Andrés Jiménez 
Jenny Alexandra Peñaloza
Nelly Pilar Ubaque
Jonny Belisario Rincón</t>
        </is>
      </c>
      <c r="E22" s="735" t="inlineStr">
        <is>
          <t>Director de Bienes y Servicios
Jefe Oficina de Compras
Jefe de Recursos Físicos
Jefe de Almacén</t>
        </is>
      </c>
      <c r="F22" s="414" t="n"/>
    </row>
    <row r="23" hidden="1" ht="15" customHeight="1">
      <c r="A23" s="414" t="n"/>
      <c r="B23" s="775" t="n"/>
      <c r="C23" s="775" t="n"/>
      <c r="D23" s="775" t="n"/>
      <c r="E23" s="775" t="n"/>
      <c r="F23" s="414" t="n"/>
    </row>
    <row r="24" hidden="1" ht="300.75" customHeight="1">
      <c r="A24" s="414" t="n"/>
      <c r="B24" s="733" t="n">
        <v>44718</v>
      </c>
      <c r="C24" s="737" t="inlineStr">
        <is>
          <t xml:space="preserve">CONTEXTO DOFA
Debilidades
Se modifica D3. Falta de lineamientos para comercialización, desintegración, modernización y/o renovación del parque automotor.
Se modifica D4. Desconocimiento de la totalidad de los bienes de propiedad de la Universidad.
Se modifica D15. Falta de un proceso eficiente de diagnóstico que permita garantizar el funcionamiento del parque automotor y la Planta Física.
Se incluye 3 debilidades (D19, D20 y D21).
Amenazas
Se modifica A10. Se incumplen las actividades del procedimiento ABSP10 – Administración parque automotor  y se generan criterios propios para operarlos.
Se modifica A14. Desconocimiento de las obligaciones y normatividad aplicable  a la prestación del servicio por parte de los proveedores.
Se adiciona una amenaza (A16).
MATRIZ DE RIESGOS
Se unifican los riesgos 6 y 7, se encuentra similitud en la naturaleza de los dos riesgos, lo que ocasionaba duplicidad de información. El riesgo identificado es 6. Posibilidad de deterioro y/o detrimento de los activos físicos de la Universidad.
Se agregan el Riesgo 19. Posibilidad de que los elementos no se den de baja y/o no se haya ejecutado (físicamente) la disposición final y el Riesgo 20. Posibilidad que no se cumplan los tiempos de reporte de siniestro a la aseguradora o reporte, recuperación o pago del elemento que sufra siniestro. </t>
        </is>
      </c>
      <c r="D24" s="735" t="inlineStr">
        <is>
          <t>Ricardo Andrés Jiménez 
Adriana Asención Torres Espitia
Nelly Pilar Ubaque
Jonny Belisario Rincón</t>
        </is>
      </c>
      <c r="E24" s="735" t="inlineStr">
        <is>
          <t>Director de Bienes y Servicios
Jefe Oficina de Compras
Jefe de Recursos Físicos
Jefe de Almacén</t>
        </is>
      </c>
      <c r="F24" s="414" t="n"/>
    </row>
    <row r="25" hidden="1" ht="28.5" customHeight="1">
      <c r="A25" s="414" t="n"/>
      <c r="B25" s="733" t="n">
        <v>44817</v>
      </c>
      <c r="C25" s="149" t="inlineStr">
        <is>
          <t>Se realiza revisión por parte de la tercera línea de defensa mediante control interno.</t>
        </is>
      </c>
      <c r="D25" s="735" t="inlineStr">
        <is>
          <t>Jaime Elder Acosta Ramírez</t>
        </is>
      </c>
      <c r="E25" s="735" t="inlineStr">
        <is>
          <t>Coordinador de Calidad</t>
        </is>
      </c>
      <c r="F25" s="414" t="n"/>
    </row>
    <row r="26" hidden="1" ht="131.25" customHeight="1">
      <c r="A26" s="414" t="n"/>
      <c r="B26" s="733" t="n">
        <v>44896</v>
      </c>
      <c r="C26" s="737" t="inlineStr">
        <is>
          <t>CONTEXTO DOFA
DEBILIDADES: Se ajusta la debilidad D6 en cuanto a los tiempos de contratación antes estaba en extensos, se deja en cortos. "El Modelo y los tiempos de contratación directa de la Universidad son demasiado cortos, afectando la Institucionalidad"
AMENAZAS: Se eliminan las amenazas A8, A9 y A11 al no estar relacionadas de manera directa con el alcance del proceso.
MATRIZ DE RIESGOS
Se realiza la actualización del R11 en la actualización en cuanto a la vigencia de la Circular 006 del 3 de junio de 2022.</t>
        </is>
      </c>
      <c r="D26" s="735" t="inlineStr">
        <is>
          <t>Ricardo Andrés Jiménez 
Katerine Viviana García Orjuela
Jonny Belisario Rincón</t>
        </is>
      </c>
      <c r="E26" s="735" t="inlineStr">
        <is>
          <t>Director de Bienes y Servicios
Jefe Oficina de Compras
Jefe de Recursos Físicos
Jefe de Almacén</t>
        </is>
      </c>
      <c r="F26" s="414" t="n"/>
    </row>
    <row r="27" ht="204" customHeight="1">
      <c r="A27" s="414" t="n"/>
      <c r="B27" s="733" t="n">
        <v>45064</v>
      </c>
      <c r="C27" s="732" t="inlineStr">
        <is>
          <t>DOFA
DEBILIDADES
Modificaciones:
•	D3. Falta de lineamientos para la Administración (comercialización, desintegración, modernización y/o renovación) del parque automotor. Se incluye la palabra Administración.
•	D8. La información remitida por los procesos en ocasiones no cumple de manera completa, por falta de planificación causando reprocesos en las  actividades. Se incluye la frase por falta de planificación.
•	D12. Mala clasificación de los bienes durante el procedimiento contable. Se incluye la frase durante el procedimiento contable.
•	D13. Registro no oportuno de los ingresos por las diferentes modalidades (servicios, bienes, insumos). Se incluye (servicios, bienes, insumos).
•	D17. Fallas en la inspección de la Planta Física que genera por lo cual se alimenta el Cronograma de Mantenimiento de la misma. Se elimina que genera, se incluye por lo cual se alimenta.
Adiciones:
•	Se adiciona la D22. No informar oportunamente cuando se presentan casos de perdida y/o daños de elementos devolutivos.
AMENAZAS
Se inactivan al no ser parte del alcance o no responder a la situación actual del proceso:
•	A4. Inadecuada estructuración de los estudios previos que soportan los Procesos precontractuales. (ES UNA DEBILIDAD D8).
•	A6. Falta fortalecer los canales de comunicación que permitan una articulación entre los procesos. CORRESPONDE A UNA DEBILIDAD D8.
•	A7. No informar oportunamente cuando se presentan casos de perdida y/o daños de elementos devolutivos. ES UNA DEBILIDAD D22.
•	A10. Se incumplen las actividades del procedimiento ABSP10 – Administración parque automotor  y se generan criterios propios para operarlos. ES UNA DEBILIDAD EN LA D3.
•	A16. Se incumplen las actividades del procedimiento ABSP09 – Mantenimiento planta física  y se generan criterios propios para operarlos. ES UNA DEBILIDAD EN LA D17.
FORTALEZAS
Se inactivan al no ser parte del alcance o no responder a la situación actual del proceso:
•	F1. Los lineamientos y normas legales se actualizan periódicamente y se les da cumplimiento en las prácticas del proceso. AL SER DE OBLIGATORIO CUMPLIMIENTO, NO SE DEBERÍA CONCEBIR COMO UNA FORTALEZA.
•	F4. Desarrollo de programas de bienestar laboral que brindan un entorno adecuado para el desarrollo de las actividades.
•	F6. Baja rotación laboral permitiendo la continuidad en el desarrollo de las actividades.
•	F7. Se realiza mantenimiento preventivo y/o correctivo de los elementos que dispone el proceso. (Mobiliario, Equipos de cómputo, Internet, etc.). ESTO NO ES PROPIO DEL PROCESO
•	F9. Constante actualización de procedimientos y formatos del proceso. SON ACTIVIDADES PROPIAS DEL PROCESO. NO SE CONCIBE COMO FORTALEZA.
•	F10. Estricta sujeción a las normas establecidas en materia de contratación   (Manual de Contratación, Estatuto de Contratación).SON ACTIVIDADES PROPIAS DEL PROCESO. NO SE CONCIBE COMO FORTALEZA.
•	F11. Existen indicadores para medir la eficacia y eficiencia del proceso, los cuales se miden de manera objetiva para tomar las acciones necesarias que permitan obtener los resultados previstos y aportar al logro de los objetivos institucionales.
•	F14. Existe y se conoce el direccionamiento estratégico de la universidad. NO SE CONCIBE COMO FORTALEZA
Se modifica: 
•	F12. Existe retroalimentación de las conclusiones al análisis de los indicadores para la formulación o reformulación de los planes de mejora o para el mejoramiento del proceso. Se incluye o para el mejoramiento del proceso.
•	F15. Se aplican diversas estrategias institucionales al interior del proceso, con el fin de aportar a la Alta Dirección en el logro de los objetivos previstos. Se elimina la palabra políticas.
Se elimina:
•	O4. Optimización del Uso de las Tecnologías de la información disponibles. ESTA COMO FORTALEZA 2
modifica:
•	O7. Oportunidad de usar nuevos softwares que optimicen las actividades del proceso. Se elimina: adquirir y se adiciona usar.
MATRIZ DE RIESGOS
•	Dentro del riesgo 16, se eliminó la causa. D11. Falta de espacios físicos para el adecuado almacenaje del archivo documental y los elementos o productos con los que cuenta el proceso y toda la información relacionada.
•	Cambio en la redacción del Riesgo 17. de "Posibilidad de Incumplimiento en la prestación de los servicios tercerizados a la Comunidad Universitaria" a "Posibilidad de Incumplimiento en la prestación por los proveedores de acuerdo a las necesidades de mantenimiento de la Planta Física y del Parque Automotor", se incluye: “proveedores de acuerdo a las necesidades de mantenimiento de la Planta Física y del Parque Automotor”.
•	Para el Riesgo 18, se cambia el control asociado a la causa “D14. Fallas del contratista y/o supervisor durante la ejecución de la orden contractual o contrato”., quedando de la siguiente manera: Los Gestores Responsables y La Jefatura de la Oficina de Compras realizan seguimiento a los procesos de contratación en la etapa poscontractual, en cuanto a la presentación de la documentación que se requiera para dar cierre al proceso, a través de Integradoc y herramientas institucionales. Se elimina el anterior control: La Dirección de Bienes y Servicios en conjunto con la Oficina de Calidad (apoyo técnico) ejecutan y acompañan la implementación del Proceso de Supervisores e Interventores a través del aplicativo INTEGRADOC, a fin de permitir el seguimiento constante por parte de los gestores de la Oficina de Compras y evitar reprocesos en las actividades de supervisión. Al tratarse de una actividad de un solo momento.
•	Para el Riesgo 19 se incluye la causa: D8. La información remitida por los procesos en ocasiones no cumple de manera completa, por falta de planificación causando reprocesos en las  actividades. Con su respectivo control y documentación de referencia. 
•	Para el Riesgo 20 se incluye la causa: D16. Traslado de elementos devolutivos sin la debida comunicación con Almacén (ABSr037). Con su respectivo control y documentación de referencia. 
MATRIZ DE OPORTUNIDADES
•	Para la Oportunidad 4” Implementar programas de socializaciones de acuerdo a las necesidades del Proceso”, se cambio la palabra Capacitaciones por Socializaciones. 
•	De esta Oportunidad se eliminaron las siguientes causas, que se inactivaron en la Matriz de Contexto DOFA:
F4. Desarrollo de programas de bienestar laboral que brindan un entorno adecuado para el desarrollo de las actividades.
O4. Optimización del Uso de las Tecnologías de la información disponibles.
Para la Oportunidad 6 “Implementar aplicativo para la Sistematización de los diferentes Procedimientos que tiene a cargo el proceso” se eliminaron las siguientes causas, que se inactivaron en la Matriz de Contexto DOFA:
A6. Falta fortalecer los canales de comunicación que permitan una articulación entre los procesos.
F10. Estricta sujeción a las normas establecidas en materia de contratación   (Manual de Contratación, Estatuto de Contratación)</t>
        </is>
      </c>
      <c r="D27" s="735" t="inlineStr">
        <is>
          <t>Ricardo Andrés Jiménez 
Katerine Viviana García Orjuela
Jonny Belisario Rincón</t>
        </is>
      </c>
      <c r="E27" s="735" t="inlineStr">
        <is>
          <t>Director de Bienes y Servicios
Jefe Oficina de Compras
Jefe de Recursos Físicos (F.A), Ing. Ricardo Andrés Jiménez
Jefe de Almacén</t>
        </is>
      </c>
      <c r="F27" s="414" t="n"/>
    </row>
    <row r="28" ht="237" customHeight="1">
      <c r="A28" s="414" t="n"/>
      <c r="B28" s="776" t="n"/>
      <c r="C28" s="776" t="n"/>
      <c r="D28" s="776" t="n"/>
      <c r="E28" s="776" t="n"/>
      <c r="F28" s="414" t="n"/>
    </row>
    <row r="29" ht="409.5" customHeight="1">
      <c r="A29" s="414" t="n"/>
      <c r="B29" s="776" t="n"/>
      <c r="C29" s="776" t="n"/>
      <c r="D29" s="776" t="n"/>
      <c r="E29" s="776" t="n"/>
      <c r="F29" s="414" t="n"/>
    </row>
    <row r="30" ht="409.5" customHeight="1">
      <c r="A30" s="414" t="n"/>
      <c r="B30" s="776" t="n"/>
      <c r="C30" s="776" t="n"/>
      <c r="D30" s="776" t="n"/>
      <c r="E30" s="776" t="n"/>
      <c r="F30" s="414" t="n"/>
    </row>
    <row r="31" ht="187.5" customHeight="1">
      <c r="A31" s="414" t="n"/>
      <c r="B31" s="775" t="n"/>
      <c r="C31" s="775" t="n"/>
      <c r="D31" s="775" t="n"/>
      <c r="E31" s="775" t="n"/>
      <c r="F31" s="414" t="n"/>
    </row>
    <row r="32" ht="33" customHeight="1">
      <c r="A32" s="414" t="n"/>
      <c r="B32" s="733" t="n">
        <v>45138</v>
      </c>
      <c r="C32" s="149" t="inlineStr">
        <is>
          <t>Se realiza revisión por parte de la segunda línea de defensa mediante control interno.</t>
        </is>
      </c>
      <c r="D32" s="735" t="inlineStr">
        <is>
          <t>Jaime Elder Acosta Ramírez</t>
        </is>
      </c>
      <c r="E32" s="735" t="inlineStr">
        <is>
          <t>Coordinador de Calidad</t>
        </is>
      </c>
      <c r="F32" s="414" t="n"/>
    </row>
    <row r="33" ht="28.5" customHeight="1">
      <c r="A33" s="414" t="n"/>
      <c r="B33" s="733" t="n">
        <v>45429</v>
      </c>
      <c r="C33" s="149" t="inlineStr">
        <is>
          <t>Se realiza revisión por parte de la tercera línea de defensa mediante control interno.</t>
        </is>
      </c>
      <c r="D33" s="150" t="inlineStr">
        <is>
          <t>Carolina Gómez Fontecha</t>
        </is>
      </c>
      <c r="E33" s="150" t="inlineStr">
        <is>
          <t xml:space="preserve">Directora de Control Interno </t>
        </is>
      </c>
      <c r="F33" s="414" t="n"/>
    </row>
    <row r="34" ht="196.5" customHeight="1">
      <c r="A34" s="414" t="n"/>
      <c r="B34" s="733" t="n">
        <v>45531</v>
      </c>
      <c r="C34" s="732" t="inlineStr">
        <is>
          <t xml:space="preserve">CONTEXTO DOFA ABS      
Se realiza valoración de las partes Interesadas del contexto DOFA. 
MATRIZ DE RIESGOS 
Se Modifica RIESGO 6:  
A10 – act 1. Se modifica la redacción total de la causa, se actualiza la documentación y entregables de acuerdo con el procedimiento ABSP10. 
A10 – act 2. Se modifica la redacción total de la causa, se actualiza la documentación y entregables de acuerdo con el procedimiento ABSP10. 
A16. Se modifica la redacción de la causa, se actualiza la documentación y entregables de acuerdo con el procedimiento ABSP09, se agrega Registro ABSr120. 
Se elimina de documentación “Necesidades de mantenimiento de la sede, secciones y/o extensiones Información documentada” 
D3. Se agrega en documentos y entregables “Hoja de vida activos – Gestasoft". 
Se elimina de documentación “ABSr074 Hoja de vida de vehículos” 
D15.  Se modifica la redacción de la causa incluyendo la responsabilidad de los directores de las demás unidades regionales, se actualiza la documentación y entregables de acuerdo con el procedimiento ABSP09 y ABSP10. Se agregan en entregables los registros ABSr119, ABSr073, ABSr096. 
Se elimina de documentación “ABSF096” 
D4. Act. 1. se elimina (ABSP09, actividad 9) 
D4. Act. 2. se incluye el procedimiento ABSP09 y ABSP10. 
Se Modifica RIESGO 19: 
D20. Se agrega en documentos “procedimiento ABSP23". 
Se elimina “ABSP17, Acta que elabora la Oficina de Almacén (Plataforma Gestasoft).” 
RIESGOS y OPORTUNIDADES OFICINA DE ALMACEN Y RECURSOS FISICOS
Se realiza seguimiento a los riesgos y oportunidades de las Oficinas de Almacen y Recursos Fisicos, se validan los entregables o evidencias descritos en cada una de las activicdades propuestas a cada causa que compone el riesgo u oportunidad. </t>
        </is>
      </c>
      <c r="D34" s="735" t="inlineStr">
        <is>
          <t>Ricardo Andrés Jiménez 
Paola Andrea Ramirez Suaza 
Jonny Belisario Rincón</t>
        </is>
      </c>
      <c r="E34" s="735" t="inlineStr">
        <is>
          <t>Director de Bienes y Servicios
Jefe Oficina de Recursos Fisicos
Jefe de Almacén</t>
        </is>
      </c>
      <c r="F34" s="414" t="n"/>
    </row>
    <row r="35" ht="161.25" customHeight="1">
      <c r="A35" s="414" t="n"/>
      <c r="B35" s="776" t="n"/>
      <c r="C35" s="776" t="n"/>
      <c r="D35" s="776" t="n"/>
      <c r="E35" s="776" t="n"/>
      <c r="F35" s="414" t="n"/>
    </row>
    <row r="36" ht="174" customHeight="1">
      <c r="A36" s="414" t="n"/>
      <c r="B36" s="775" t="n"/>
      <c r="C36" s="775" t="n"/>
      <c r="D36" s="775" t="n"/>
      <c r="E36" s="775" t="n"/>
      <c r="F36" s="414" t="n"/>
    </row>
    <row r="37" ht="97.5" customHeight="1">
      <c r="A37" s="414" t="n"/>
      <c r="B37" s="733" t="n">
        <v>45540</v>
      </c>
      <c r="C37" s="150" t="inlineStr">
        <is>
          <t xml:space="preserve">RIESGOS y OPORTUNIDADES OFICINA DE COMPRAS  
Se realiza seguimiento a los riesgos y oportunidades de la Oficina de Compras y se validan los entregables o evidencias descritos en cada una de las activicdades propuestas a cada causa que compone el riesgo u oportunidad. </t>
        </is>
      </c>
      <c r="D37" s="150" t="inlineStr">
        <is>
          <t>Ricardo Andrés Jiménez 
Katerine Viviana García Orjuela</t>
        </is>
      </c>
      <c r="E37" s="150" t="inlineStr">
        <is>
          <t>Director de Bienes y Servicios
Jefe Oficina de Compras</t>
        </is>
      </c>
      <c r="F37" s="414" t="n"/>
    </row>
    <row r="38" ht="28.5" customHeight="1">
      <c r="A38" s="414" t="n"/>
      <c r="B38" s="733" t="n">
        <v>45576</v>
      </c>
      <c r="C38" s="149" t="inlineStr">
        <is>
          <t>Se realiza revisión por parte de la tercera línea de defensa mediante control interno.</t>
        </is>
      </c>
      <c r="D38" s="150" t="inlineStr">
        <is>
          <t>Carolina Gómez Fontecha</t>
        </is>
      </c>
      <c r="E38" s="150" t="inlineStr">
        <is>
          <t xml:space="preserve">Directora de Control Interno </t>
        </is>
      </c>
      <c r="F38" s="414" t="n"/>
    </row>
    <row r="39" ht="42.75" customHeight="1">
      <c r="A39" s="414" t="n"/>
      <c r="B39" s="733" t="n">
        <v>45726</v>
      </c>
      <c r="C39" s="149" t="inlineStr">
        <is>
          <t>Se realiza seguimiento a los controles por parte de la segunda línea de defensa</t>
        </is>
      </c>
      <c r="D39" s="150" t="inlineStr">
        <is>
          <t>Henry Orlando Aragón Oquendo</t>
        </is>
      </c>
      <c r="E39" s="150" t="inlineStr">
        <is>
          <t xml:space="preserve">Director de área I - Oficina de Calidad
 </t>
        </is>
      </c>
      <c r="F39" s="414" t="n"/>
    </row>
    <row r="40" ht="387.75" customHeight="1">
      <c r="A40" s="414" t="n"/>
      <c r="B40" s="729" t="n">
        <v>45894</v>
      </c>
      <c r="C40" s="730" t="inlineStr">
        <is>
          <t>CONTEXTO DOFA ABS
Se realiza valoración de las partes Interesadas del contexto DOFA. 
INACTIVA
D6. El Modelo y los tiempos de contratación directa de la Universidad son demasiado cortos, afectando la Institucionalidad.
D15. Falta de un proceso eficiente de inspección que permita garantizar el funcionamiento de la Planta Física.
D21. Fallas en la verificación de los elementos a entregar a cargo de un funcionario que quiera entregar los mismo.  
A6. Falta fortalecer los canales de comunicación que permitan una articulación entre los procesos
A16. Se incumplen las actividades del procedimiento ABSP09 – Mantenimiento planta física  y se generan criterios propios para operarlos. Es una debilidad en la d17
NUEVO
D23. Demora en la entrega de los elementos devolutivos por parte del Responsable del inventario, por falta de control de los elementos según formato (ABSF037) .
RIESGOS Y OPORTUNIDADES
RIESGOS
MODIFICA
Riesgo 6: se modifica y se realiza la separación de los controles asociados al riesgo “Posibilidad de deterioro y/o detrimento de los activos físicos de la Universidad”, de la siguiente manera:
•	Riesgo 6: La probabilidad corresponde a la cantidad total de mantenimientos preventivos del parque automotor de la Universidad (260).
•	Riesgo 21: La probabilidad corresponde a las actividades programables en el cronograma de mantenimiento de la planta física (9.347).
La presente modificación se efectúa teniendo en cuenta que la frecuencia de las actividades varía de manera significativa entre ambos escenarios.
Riesgo 11: Se modifica redacción eliminando la palabra directa y se incluye causa “D1. Falta de actualización permanente en temas relacionados a la naturaleza del proceso de contratación”, Control y actividad en el riesgo.
Para el Riesgo 11 se incluye en la causa: “A5. Carencia de una cultura de Planeación en las actividades” con su respectivo control y documentación de referencia.
Se incluye la causa D1. Falta de actualización permanente en temas relacionados a la naturaleza del proceso de contratación.
Para el Riesgo 19 se incluye dos controles en la causa: “D20. Falta de verificación por parte de almacén en el proceso de disposición final de los elementos institucionales”.
NUEVO
Se crea Riesgo 21 “Posibilidad de deterioro y/o detrimento de los activos físicos de la Universidad”, de acuerdo con la descripción de la probabilidad: “Corresponde a las actividades que se pueden programar en el cronograma de mantenimiento de la planta física durante el periodo de laboral”.
Para el Riesgo 21 se incluye dos controles en la causa: “D14. Fallas del contratista y/o supervisor durante la ejecución de la orden contractual o contrato” con los respectivos controles y entregables.
Se incluye la causa “A1. Se presentan casos de vandalismo y delincuencia que alteran el orden público afectando el desarrollo de las actividades”.
Se traslada del riesgo 6 la causa  “D4. Desconocimiento de la totalidad de los bienes de propiedad de la Universidad” con el control y seguimiento realizado a fin de mantener la trazabilidad de la causa. 
SE INACTIVA 
Riesgo 6: se inactiva la causa A16. Se incumplen las actividades del procedimiento ABSP09 – Mantenimiento planta física y se generan criterios propios para operarlos 
OPORTUNIDADES 
Se revisan y actualizan las causas, controles y entregables</t>
        </is>
      </c>
      <c r="D40" s="731" t="inlineStr">
        <is>
          <t>Ricardo Andrés Jiménez Nieto</t>
        </is>
      </c>
      <c r="E40" s="731" t="inlineStr">
        <is>
          <t>Director de Bienes y Servicios</t>
        </is>
      </c>
      <c r="F40" s="414" t="n"/>
    </row>
    <row r="41" ht="304.5" customHeight="1">
      <c r="A41" s="414" t="n"/>
      <c r="B41" s="810" t="n"/>
      <c r="C41" s="776" t="n"/>
      <c r="D41" s="810" t="n"/>
      <c r="E41" s="810" t="n"/>
      <c r="F41" s="414" t="n"/>
    </row>
    <row r="42" ht="309.75" customHeight="1">
      <c r="A42" s="414" t="n"/>
      <c r="B42" s="811" t="n"/>
      <c r="C42" s="775" t="n"/>
      <c r="D42" s="811" t="n"/>
      <c r="E42" s="811" t="n"/>
      <c r="F42" s="414" t="n"/>
    </row>
    <row r="43" ht="42" customHeight="1">
      <c r="A43" s="414" t="n"/>
      <c r="B43" s="729" t="n">
        <v>45902</v>
      </c>
      <c r="C43" s="149" t="inlineStr">
        <is>
          <t>Se realiza revisión por parte de la tercera línea de defensa mediante control interno.</t>
        </is>
      </c>
      <c r="D43" s="150" t="inlineStr">
        <is>
          <t>Carolina Gómez Fontecha</t>
        </is>
      </c>
      <c r="E43" s="150" t="inlineStr">
        <is>
          <t xml:space="preserve">Directora de Control Interno </t>
        </is>
      </c>
      <c r="F43" s="414" t="n"/>
    </row>
    <row r="44" ht="408.75" customHeight="1">
      <c r="A44" s="414" t="n"/>
      <c r="B44" s="729" t="n">
        <v>46191</v>
      </c>
      <c r="C44" s="732" t="inlineStr">
        <is>
          <t>DOFA
Oficina de Almacén:
Se ajustó la valoración de las debilidades identificadas como D4, D10, D12, D13, D16, D20, D22 y D23. Adicionalmente, el proceso incorporó una nueva fortaleza: F18. Digitalización de los procedimientos.
Oficina de Recursos Físicos y Servicios Generales
Se realizó el ajuste a la redacción de la debilidad D3, se crean las amenazas A.16. Fallas mecánicas o desgaste del parque automotor por la alta demanda en la prestación del servicio.  Y A.17.Malas condiciones de la infraestructura vial a nivel nacional y/o departamental., se cambia de Fortaleza número F.3 y se pasa a oportunidad como O.8.
Se valida y actualiza la calificación según el peso de importancia o relevancia frente a la parte interesada. 
Oficina de Compras:
Se crea la siguiente debilidad: 
“D24. Altos intervalos en los tiempos de respuesta de las áreas que intervienen en las etapas de planeación y el proceso pre – contractual, que demora la adquisición de bienes y servicios.”
Se crean las siguientes amenazas: 
“A.18. El presupuesto oficial del proceso contractual no se adapta a los precios del mercado por nuevos aranceles o barreras comerciales.”
“A.19. Baja participación de oferentes en los procesos de contratación por no estar calificados frente a los requisitos normativos establecidos.”
Finalmente, se valida y actualiza la calificación de cada elemento, de acuerdo con su peso de importancia o nivel de relevancia frente a las partes interesadas.
RIESGOS
Oficina de Almacén:
ajustó la redacción de los riesgos asociados a la Oficina de Almacén, dando cumplimiento a la metodología institucional, la cual contempla la identificación del ¿Qué?, Impacto, Causa y Causa Raíz, de la siguiente manera: 
Riesgo 14 
Se modifica la redacción, pasando de: 
“Posibles diferencias en las conciliaciones de saldos entre Almacén y Contabilidad para reportes al SIA Contraloría (Formatos 04, 05A y 05B)” 
a: R14. Posible afectación contable por diferencias en los activos, a causa de una inadecuada clasificación de los bienes durante el procedimiento contable y/o el registro no oportuno de los ingresos derivados de las diferentes modalidades (servicios, bienes e insumos). 
Se actualizó la probabilidad de frecuencia de la actividad y su respectivo argumento. Así mismo, se ajustó la periodicidad del control 1, pasando de trimestral a mensual. 
Riesgo 19
Se modifica la redacción, pasando de: 
“Posibilidad de que los elementos no se den de baja y/o no se haya ejecutado físicamente la disposición final” 
a: R19. Posible afectación a la imagen institucional por la falta de verificación por parte de la Oficina de Almacén en el proceso de disposición final de los elementos institucionales y/o por información remitida de forma incompleta por los procesos, debido a la falta de planificación, generando reprocesos en las actividades. 
Se actualizó la probabilidad de frecuencia de la actividad y su correspondiente argumento. 
Riesgo 20
Se modifica la redacción, pasando de: 
“Posibilidad de que no se cumplan los tiempos de reporte de siniestro a la aseguradora o de reporte, recuperación o pago del elemento que sufra siniestro” 
a: R20. Posible afectación a los activos institucionales por el no reporte oportuno de siniestros, derivado de la falta de control por parte de los procesos sobre los bienes que administran y custodian.  Se actualizó la probabilidad de frecuencia de la actividad y su respectivo argumento. Finalmente, se incluyó en la columna y entregables del control número 1 el siguiente soporte: Reporte de pérdidas o siniestros realizado a través del aplicativo Integradoc. 
Oficina de Recursos Físicos y Servicios Generales
Riesgo No. 6: 
Se actualiza la D3, pasando de "D3. Falta de lineamientos para comercialización, desintegración, modernización y/o renovación del parque automotor."  a "D3. Falta de lineamientos para comercialización, desintegración y/o renovación del parque automotor." Se incluyo la amenaza "A.16.Fallas mecánicas o desgaste del parque automotor por la alta demanda en la prestación del servicio. "
Se actualiza el evento de riesgo, pasando de "Posibilidad de deterioro y/o detrimento de los activos físicos de la Universidad" a "Posibilidad de deterioro y/o detrimento del parque automotor de la Universidad de Cundinamarca" 
Se actualiza la consecuencia, pasando de "Pérdida de usabilidad y operación del bien (Parque Automotor) de la Universidad" a “Posible afectación en la disponibilidad del servicio de transporte institucional"
Se actualiza, pasando de "Corresponde a la cantidad total de mantenimientos preventivos teniendo en cuenta la cantidad del parque automotor de la Udec" a "Corresponde a la cantidad total de mantenimientos preventivos teniendo en cuenta los vehículos con los que cuenta el parque automotor de la Universidad"
Se ajusta la redacción de los controles 1,2 y 3, se elimina el control número 4, conforme a las orientaciones del proceso.
Riesgo No. 17: Se actualizó la vigencia de 2024 a 2025.
Riesgo No. 21: 
Se actualiza la consecuencia, pasando de "Pérdida de usabilidad y operación del bien (Parque Automotor) de la Universidad" a " Pérdida de usabilidad y operación del bien."
Oficina de Compras:
Riesgo No. 11:
Se incluye la siguiente causa: “D24. Altos intervalos en los tiempos de respuesta de las áreas que intervienen en las etapas de planeación y el proceso pre – contractual, que demora la adquisición de bienes y servicios.”
Se ajusta el evento de riesgo, pasando de “Posibilidad de Incumplimiento en los tiempos de respuesta para los procesos de contratación debido al no acatamiento de la circular No. 006 del 3 de junio de 2022 "Directrices para los procesos y tiempos de contratación"” a “Posibilidad de Incumplimiento en los tiempos de respuesta para los procesos de contratación debido al no acatamiento de las directrices para los procesos y tiempos de contratación.”
Se actualiza el argumento de “Hace referencia a los procesos de contratación directa que se han realizado en la vigencia 2024” a “Hace referencia a los procesos de contratación que se han realizado durante la vigencia.”
Se ajusta la redacción de los controles existentes, documentación y entregables o evidencias, tal como se evidencia a continuación:
Control No. 1
Se actualiza la documentación, pasa de:“Información documentada: ABSP01 ,Circular 006 del 3-06-2022” a “Información documentada: ABSP01, Circular directrices para los procesos y tiempos de contratación.”
Se actualiza los entregables y/o evidencias, pasa de: “Correos de solicitud ajustes y mejoras a la Contratación Directa a través de INTEGRADOC” a “Registro en el módulo de contratación directa de integradoc - identificador “CONDIPR"”
Control No. 2
Se actualiza la redacción del control, pasando de: “El funcionario designado de la Oficina de Compras realiza el proceso operativo de acuerdo al procedimiento ABSP15 Invitación Publico Privada a través del aplicativo INTEGRADOC del módulo Invitaciones publico/privada, herramienta que permite visualizar el estado en tiempo real de las actividades relacionadas con la etapa precontractual.” A “El funcionario designado de la Oficina de Compras solicita a la Vicerrectoría Administrativa y Financiera iniciar el proceso de invitación público privada a través del aplicativo INTEGRADOC del módulo contratación invitación público privada, herramienta que permite visualizar el estado en tiempo real de las actividades relacionadas con la etapa precontractual.”
Se actualiza la documentación, pasa de: “Información documentada: ABSP15, Circular 006 del 3-06-2022” A “Información documentada: ABSP15, Circular directrices para los procesos y tiempos de contratación.”
Se actualiza los entregables y/o evidencias, pasa de: “Correos de solicitud ajustes y mejoras al módulo Invitaciones publico/privada a través de INTEGRADOC” A “Microsoft Office - Outlook - Solicitud correo electrónico por parte de la oficina de compras y Registro en el módulo de contratación invitación público privada de integradoc - identificador CONPPU"
Control No. 3
Se actualiza la redacción del control, pasando de: “El funcionario designado de la Oficina de Compras realiza reingeniería a los procesos relacionados con la caracterización del proceso (Gestión Documental) y gestión de los tramites con el apoyo de la digitalización de tramites.” A “El funcionario designado de la Oficina de Compras actualiza procedimientos y solicita ajustes a los módulos del aplicativo integradoc y gestasoft relacionados con tiempos, actividades y responsables de los procesos contractuales en cada una de sus etapas.”
Se actualiza la frecuencia, pasa de: “SEMESTRAL” A “CADA VEZ QUE SE REQUIERA”
Se actualiza los entregables y/o evidencias, pasa de: “Correo de socialización a los procesos de la actualización documental de la Oficina de Compras; Comunicación de información vía teams a los Funcionarios de las Oficinas de compras de la sede, seccionales y extensiones sobre la actualización documental del proceso.” A “Correo de socialización a los procesos de la actualización documental de la Oficina de Compras.; Tiket "GESTASOFT"; Correos de solicitud ajustes y mejoras a los aplicativos "INTEGRADOC" "GESTASOFT"
Control No. 4
Se actualiza la redacción del control, pasando de: “El aplicativo Integradoc - Modulos de Contratación (CONDIPR - CONPPU - PRUSUP) genera alertas por demoras en los tiempos de respuesta a través de correos electrónicos y notificaciones al superior jerárquico durante las etapas precontractual, contractual y postcontractual.” A “El aplicativo Integradoc - Módulos de Contratación (CONDIPR - CONPPU - PRUSUP-SOLP-SOLS) genera alertas por demoras en los tiempos de respuesta a través de correos electrónicos y notificaciones al superior jerárquico durante las etapas precontractual, contractual y postcontractual.”
Se actualiza la frecuencia, pasa de: “DIARIA” A “CADA VEZ QUE SE REQUIERA”
Se actualiza la documentación, pasa de:” Información documentada: ABSP01, ABSP15 Y ABSP18, Circular 006 del 03-06-2022” A “Acuerdo No 004 de 2026; Información documentada: ABSP01, ABSP15 Y ABSP18, Circular directrices para los procesos y tiempos de contratación.”
Se actualiza los entregables y/o evidencias, pasa de: “Alertas generadas por INTEGRADOC e informes generados por el sistema; El control de tiempos por Gestor Responsable desde Integradoc (Métricas en tiempo real).” A “Alertas generadas por INTEGRADOC e informes generados por el sistema; El control de tiempos por Gestor Responsable desde Integradoc (Métricas en tiempo real).”
Control No. 5
Se crea el control: “El sistema GESTASOFT genera comunicaciones a través de correo electrónico de la recepción de las tareas cargadas en el modulo ABS por los procesos para su revisión y/o aprobación.”
Frecuencia: “CADA VEZ QUE SE PRESENTE LA NECESIDAD.”
Documentación: “Información documentada: ABSP01, ABSP15, Circular directrices para los procesos y tiempos de contratación.”
Entregables: “Comunicaciones generadas por GESTASOFT e informes generados por el sistema. (Reporte ABS, Trazabilidad ABS)”
Riesgo No. 18:
Se crea el control: “La Oficina de compras hace seguimiento al cumplimiento del curso virtual denominado Supervisores e Interventores, en donde, los Supervisores previamente al inicio de la etapa contractual deberán realizarlo y aprobarlo.”
Frecuencia: “CADA VEZ QUE SE PRESENTE LA NECESIDAD”
Documentación: “Información documentada: ABSP18; Herramienta Integradoc”
Entregables: Informes de Supervisión; Conceptos Técnicos de SST y Ambiental (si aplica); Actas de compromisos (si aplica); Informes emitidos por el Contratista (Proveedor de Vigilancia); Herramienta Integradoc.</t>
        </is>
      </c>
      <c r="D44" s="732" t="inlineStr">
        <is>
          <t>Ricardo Andrés Jiménez Nieto</t>
        </is>
      </c>
      <c r="E44" s="732" t="inlineStr">
        <is>
          <t>Director de Bienes y Servicios</t>
        </is>
      </c>
      <c r="F44" s="414" t="n"/>
    </row>
    <row r="45" ht="150" customHeight="1">
      <c r="A45" s="414" t="n"/>
      <c r="B45" s="810" t="n"/>
      <c r="C45" s="776" t="n"/>
      <c r="D45" s="776" t="n"/>
      <c r="E45" s="776" t="n"/>
      <c r="F45" s="414" t="n"/>
    </row>
    <row r="46" ht="408.75" customHeight="1">
      <c r="A46" s="414" t="n"/>
      <c r="B46" s="810" t="n"/>
      <c r="C46" s="776" t="n"/>
      <c r="D46" s="776" t="n"/>
      <c r="E46" s="776" t="n"/>
      <c r="F46" s="414" t="n"/>
    </row>
    <row r="47" ht="408.75" customHeight="1">
      <c r="A47" s="414" t="n"/>
      <c r="B47" s="810" t="n"/>
      <c r="C47" s="776" t="n"/>
      <c r="D47" s="776" t="n"/>
      <c r="E47" s="776" t="n"/>
      <c r="F47" s="414" t="n"/>
    </row>
    <row r="48" ht="408.75" customHeight="1">
      <c r="A48" s="414" t="n"/>
      <c r="B48" s="810" t="n"/>
      <c r="C48" s="776" t="n"/>
      <c r="D48" s="776" t="n"/>
      <c r="E48" s="776" t="n"/>
      <c r="F48" s="414" t="n"/>
    </row>
    <row r="49" ht="408.75" customHeight="1">
      <c r="A49" s="414" t="n"/>
      <c r="B49" s="810" t="n"/>
      <c r="C49" s="776" t="n"/>
      <c r="D49" s="776" t="n"/>
      <c r="E49" s="776" t="n"/>
      <c r="F49" s="414" t="n"/>
    </row>
    <row r="50" ht="168.75" customHeight="1">
      <c r="A50" s="414" t="n"/>
      <c r="B50" s="811" t="n"/>
      <c r="C50" s="775" t="n"/>
      <c r="D50" s="775" t="n"/>
      <c r="E50" s="775" t="n"/>
      <c r="F50" s="414" t="n"/>
    </row>
    <row r="51" ht="24.75" customHeight="1">
      <c r="A51" s="414" t="n"/>
      <c r="B51" s="273" t="n"/>
      <c r="C51" s="274" t="n"/>
      <c r="D51" s="275" t="n"/>
      <c r="E51" s="275" t="n"/>
      <c r="F51" s="414" t="n"/>
    </row>
    <row r="52">
      <c r="A52" s="414" t="n"/>
      <c r="B52" s="414" t="n"/>
      <c r="C52" s="242" t="n"/>
      <c r="D52" s="414" t="n"/>
      <c r="E52" s="414" t="n"/>
      <c r="F52" s="414" t="n"/>
    </row>
    <row r="53" ht="60" customHeight="1">
      <c r="A53" s="415" t="n"/>
      <c r="B53" s="468" t="inlineStr">
        <is>
          <t>Diagonal 18 No. 20-29 Fusagasugá – Cundinamarca
Teléfono (601) 8281483 Línea Gratuita 018000180414
www.ucundinamarca.edu.co   E-mail: info@ucundinamarca.edu.co
NIT: 890.680.062-2</t>
        </is>
      </c>
      <c r="F53" s="276" t="n"/>
      <c r="G53" s="271" t="n"/>
      <c r="H53" s="271" t="n"/>
      <c r="I53" s="271" t="n"/>
      <c r="J53" s="271" t="n"/>
      <c r="K53" s="271" t="n"/>
      <c r="L53" s="271" t="n"/>
      <c r="M53" s="271" t="n"/>
      <c r="N53" s="271" t="n"/>
      <c r="O53" s="271" t="n"/>
      <c r="P53" s="271" t="n"/>
    </row>
    <row r="54">
      <c r="A54" s="415" t="n"/>
      <c r="B54" s="244" t="n"/>
      <c r="C54" s="245" t="n"/>
      <c r="D54" s="415" t="n"/>
      <c r="E54" s="416" t="n"/>
      <c r="F54" s="277" t="n"/>
      <c r="G54" s="416" t="n"/>
      <c r="H54" s="416" t="n"/>
      <c r="I54" s="416" t="n"/>
      <c r="J54" s="416" t="n"/>
      <c r="K54" s="416" t="n"/>
      <c r="L54" s="416" t="n"/>
      <c r="M54" s="416" t="n"/>
      <c r="N54" s="416" t="n"/>
      <c r="O54" s="416" t="n"/>
      <c r="P54" s="416" t="n"/>
    </row>
    <row r="55" ht="25.5" customHeight="1">
      <c r="A55" s="415" t="n"/>
      <c r="B55" s="711" t="inlineStr">
        <is>
          <t>Documento controlado por el Sistema de Gestión de la Calidad
Asegúrese que corresponde a la última versión consultando el Portal Institucional</t>
        </is>
      </c>
      <c r="F55" s="278" t="n"/>
      <c r="G55" s="272" t="n"/>
      <c r="H55" s="272" t="n"/>
      <c r="I55" s="272" t="n"/>
      <c r="J55" s="272" t="n"/>
      <c r="K55" s="272" t="n"/>
      <c r="L55" s="272" t="n"/>
      <c r="M55" s="272" t="n"/>
      <c r="N55" s="272" t="n"/>
      <c r="O55" s="272" t="n"/>
      <c r="P55" s="272" t="n"/>
    </row>
    <row r="56">
      <c r="A56" s="416" t="n"/>
      <c r="B56" s="416" t="n"/>
      <c r="C56" s="416" t="n"/>
      <c r="D56" s="416" t="n"/>
      <c r="E56" s="416" t="n"/>
      <c r="F56" s="277" t="n"/>
      <c r="G56" s="416" t="n"/>
      <c r="H56" s="416" t="n"/>
      <c r="I56" s="416" t="n"/>
      <c r="J56" s="416" t="n"/>
      <c r="K56" s="416" t="n"/>
      <c r="L56" s="416" t="n"/>
      <c r="M56" s="416" t="n"/>
      <c r="N56" s="416" t="n"/>
      <c r="O56" s="416" t="n"/>
      <c r="P56" s="416" t="n"/>
    </row>
    <row r="57">
      <c r="A57" s="417" t="n"/>
      <c r="B57" s="417" t="n"/>
      <c r="C57" s="417" t="n"/>
      <c r="D57" s="417" t="n"/>
      <c r="E57" s="417" t="n"/>
      <c r="F57" s="247" t="n"/>
      <c r="G57" s="247" t="n"/>
      <c r="H57" s="247" t="n"/>
      <c r="I57" s="247" t="n"/>
      <c r="J57" s="247" t="n"/>
      <c r="K57" s="247" t="n"/>
      <c r="L57" s="247" t="n"/>
      <c r="M57" s="247" t="n"/>
      <c r="N57" s="247" t="n"/>
      <c r="O57" s="247" t="n"/>
      <c r="P57" s="247" t="n"/>
    </row>
    <row r="58">
      <c r="A58" s="417" t="n"/>
      <c r="B58" s="417" t="n"/>
      <c r="C58" s="417" t="n"/>
      <c r="D58" s="417" t="n"/>
      <c r="E58" s="417" t="n"/>
      <c r="F58" s="247" t="n"/>
      <c r="G58" s="247" t="n"/>
      <c r="H58" s="247" t="n"/>
      <c r="I58" s="247" t="n"/>
      <c r="J58" s="247" t="n"/>
      <c r="K58" s="247" t="n"/>
      <c r="L58" s="247" t="n"/>
      <c r="M58" s="247" t="n"/>
      <c r="N58" s="247" t="n"/>
      <c r="O58" s="247" t="n"/>
      <c r="P58" s="247" t="n"/>
    </row>
    <row r="59">
      <c r="A59" s="414" t="n"/>
      <c r="B59" s="414" t="n"/>
      <c r="C59" s="242" t="n"/>
      <c r="D59" s="414" t="n"/>
      <c r="E59" s="414" t="n"/>
    </row>
    <row r="60">
      <c r="A60" s="414" t="n"/>
      <c r="B60" s="414" t="n"/>
      <c r="C60" s="242" t="n"/>
      <c r="D60" s="414" t="n"/>
      <c r="E60" s="414" t="n"/>
    </row>
  </sheetData>
  <sheetProtection selectLockedCells="0" selectUnlockedCells="0" algorithmName="SHA-512" sheet="1" objects="0" insertRows="1" insertHyperlinks="1" autoFilter="1" scenarios="0" formatColumns="0" deleteColumns="1" insertColumns="1" pivotTables="1" deleteRows="1" formatCells="0" saltValue="XKapSIz9tBscZvuZYamdUw==" formatRows="0" sort="1" spinCount="100000" hashValue="o+aLa24AzmVx1Ju7c3ZI4MMQmffZYbfuZbS9GDs0PxR+3/TrKFpYSbJEQN9anjtlWxcY6yxLmeUxD1k9emfgPQ=="/>
  <mergeCells count="34">
    <mergeCell ref="C12:C14"/>
    <mergeCell ref="D12:D14"/>
    <mergeCell ref="B44:B50"/>
    <mergeCell ref="B34:B36"/>
    <mergeCell ref="B40:B42"/>
    <mergeCell ref="D22:D23"/>
    <mergeCell ref="B55:E55"/>
    <mergeCell ref="C27:C31"/>
    <mergeCell ref="E27:E31"/>
    <mergeCell ref="B2:B5"/>
    <mergeCell ref="C22:C23"/>
    <mergeCell ref="C9:C10"/>
    <mergeCell ref="E9:E10"/>
    <mergeCell ref="E12:E14"/>
    <mergeCell ref="C34:C36"/>
    <mergeCell ref="B9:B10"/>
    <mergeCell ref="D40:D42"/>
    <mergeCell ref="D9:D10"/>
    <mergeCell ref="C2:D2"/>
    <mergeCell ref="D34:D36"/>
    <mergeCell ref="D44:D50"/>
    <mergeCell ref="B12:B14"/>
    <mergeCell ref="B27:B31"/>
    <mergeCell ref="C4:D5"/>
    <mergeCell ref="C40:C42"/>
    <mergeCell ref="B53:E53"/>
    <mergeCell ref="B22:B23"/>
    <mergeCell ref="E34:E36"/>
    <mergeCell ref="E22:E23"/>
    <mergeCell ref="D27:D31"/>
    <mergeCell ref="C3:D3"/>
    <mergeCell ref="C44:C50"/>
    <mergeCell ref="E40:E42"/>
    <mergeCell ref="E44:E50"/>
  </mergeCells>
  <pageMargins left="0.7" right="0.7" top="0.75" bottom="0.75" header="0.3" footer="0.3"/>
  <pageSetup orientation="portrait" scale="34" fitToHeight="3"/>
  <rowBreaks count="2" manualBreakCount="2">
    <brk id="12" min="0" max="5" man="1"/>
    <brk id="59" min="0" max="4" man="1"/>
  </rowBreaks>
  <drawing xmlns:r="http://schemas.openxmlformats.org/officeDocument/2006/relationships" r:id="rId1"/>
</worksheet>
</file>

<file path=xl/worksheets/sheet19.xml><?xml version="1.0" encoding="utf-8"?>
<worksheet xmlns="http://schemas.openxmlformats.org/spreadsheetml/2006/main">
  <sheetPr codeName="Hoja16">
    <outlinePr summaryBelow="1" summaryRight="1"/>
    <pageSetUpPr/>
  </sheetPr>
  <dimension ref="B2:E142"/>
  <sheetViews>
    <sheetView topLeftCell="A112" workbookViewId="0">
      <selection activeCell="E48" sqref="E48"/>
    </sheetView>
  </sheetViews>
  <sheetFormatPr baseColWidth="10" defaultColWidth="11.42578125" defaultRowHeight="15"/>
  <cols>
    <col width="45" customWidth="1" min="5" max="5"/>
  </cols>
  <sheetData>
    <row r="2">
      <c r="B2" t="n">
        <v>1</v>
      </c>
      <c r="C2" t="n">
        <v>0</v>
      </c>
      <c r="E2" s="254" t="inlineStr">
        <is>
          <t>Consejo superior</t>
        </is>
      </c>
    </row>
    <row r="3">
      <c r="B3" t="n">
        <v>2</v>
      </c>
      <c r="C3" t="n">
        <v>1</v>
      </c>
      <c r="E3" s="254" t="inlineStr">
        <is>
          <t>Consejo Académico</t>
        </is>
      </c>
    </row>
    <row r="4">
      <c r="B4" t="n">
        <v>3</v>
      </c>
      <c r="E4" s="254" t="inlineStr">
        <is>
          <t xml:space="preserve">Rector </t>
        </is>
      </c>
    </row>
    <row r="5">
      <c r="B5" t="n">
        <v>4</v>
      </c>
      <c r="E5" s="254" t="inlineStr">
        <is>
          <t>Vicerrector Académico</t>
        </is>
      </c>
    </row>
    <row r="6">
      <c r="B6" t="n">
        <v>5</v>
      </c>
      <c r="E6" s="254" t="inlineStr">
        <is>
          <t>Vicerrector Administrativo y Financiero</t>
        </is>
      </c>
    </row>
    <row r="7">
      <c r="E7" s="255" t="inlineStr">
        <is>
          <t>Secretario General</t>
        </is>
      </c>
    </row>
    <row r="8">
      <c r="E8" s="255" t="inlineStr">
        <is>
          <t>Líderes de proceso</t>
        </is>
      </c>
    </row>
    <row r="9">
      <c r="E9" s="255" t="inlineStr">
        <is>
          <t>Decanos</t>
        </is>
      </c>
    </row>
    <row r="10">
      <c r="E10" s="255" t="inlineStr">
        <is>
          <t>Coordinadores</t>
        </is>
      </c>
    </row>
    <row r="11" ht="28.5" customHeight="1">
      <c r="E11" s="254" t="inlineStr">
        <is>
          <t>Directores Administrativos (seccionales, extensiones, CAD, Oficina Bogotá)</t>
        </is>
      </c>
    </row>
    <row r="12">
      <c r="E12" s="254" t="inlineStr">
        <is>
          <t>Jefes de área</t>
        </is>
      </c>
    </row>
    <row r="13" ht="28.5" customHeight="1">
      <c r="E13" s="256" t="inlineStr">
        <is>
          <t>Sistema de Gestión de la Calidad - SGC - ISO  9001:2015</t>
        </is>
      </c>
    </row>
    <row r="14" ht="28.5" customHeight="1">
      <c r="E14" s="256" t="inlineStr">
        <is>
          <t>Sistema de Gestión Ambiental - SGA - ISO14001:2015</t>
        </is>
      </c>
    </row>
    <row r="15" ht="28.5" customHeight="1">
      <c r="E15" s="256" t="inlineStr">
        <is>
          <t>Sistema de Gestión Seguridad y Salud en el Trabajo - SGSST - ISO 45001:2018</t>
        </is>
      </c>
    </row>
    <row r="16" ht="28.5" customHeight="1">
      <c r="E16" s="256" t="inlineStr">
        <is>
          <t>Sistema de Gestión Seguridad de la Información - SGSI - ISO 27001:2022</t>
        </is>
      </c>
    </row>
    <row r="17" ht="28.5" customHeight="1">
      <c r="E17" s="256" t="inlineStr">
        <is>
          <t>Sistema de Gestión Antisoborno - SGSA - ISO 37001:2015</t>
        </is>
      </c>
    </row>
    <row r="18" ht="42.75" customHeight="1">
      <c r="E18" s="256" t="inlineStr">
        <is>
          <t>Sistema de Gestión Satisfacción del Cliente y Gestión de Reclamaciones - SGSCYR - ISO 10002:2018</t>
        </is>
      </c>
    </row>
    <row r="19">
      <c r="E19" s="254" t="inlineStr">
        <is>
          <t>EFR</t>
        </is>
      </c>
    </row>
    <row r="20">
      <c r="E20" s="254" t="inlineStr">
        <is>
          <t>Inclusión</t>
        </is>
      </c>
    </row>
    <row r="21">
      <c r="E21" s="254" t="inlineStr">
        <is>
          <t>Buenas practicas corporativas</t>
        </is>
      </c>
    </row>
    <row r="22" ht="28.5" customHeight="1">
      <c r="E22" s="256" t="inlineStr">
        <is>
          <t>Gestores del conocimiento y el aprendizaje (Nacionales e Internacionales)</t>
        </is>
      </c>
    </row>
    <row r="23" ht="28.5" customHeight="1">
      <c r="E23" s="256" t="inlineStr">
        <is>
          <t>Estudiantes creadores de oportunidades - PASANTES</t>
        </is>
      </c>
    </row>
    <row r="24">
      <c r="E24" s="254" t="inlineStr">
        <is>
          <t>Egresados</t>
        </is>
      </c>
    </row>
    <row r="25">
      <c r="E25" s="254" t="inlineStr">
        <is>
          <t>Graduados</t>
        </is>
      </c>
    </row>
    <row r="26">
      <c r="E26" s="255" t="inlineStr">
        <is>
          <t>Personal administrativo</t>
        </is>
      </c>
    </row>
    <row r="27">
      <c r="E27" s="255" t="inlineStr">
        <is>
          <t>Personal operativo</t>
        </is>
      </c>
    </row>
    <row r="28">
      <c r="E28" s="254" t="inlineStr">
        <is>
          <t>Brigadas de Emergencia</t>
        </is>
      </c>
    </row>
    <row r="29" ht="28.5" customHeight="1">
      <c r="E29" s="256" t="inlineStr">
        <is>
          <t>Creadores de Oportunidades Nacionales e Internacionales (Estudiantes )</t>
        </is>
      </c>
    </row>
    <row r="30" ht="28.5" customHeight="1">
      <c r="E30" s="255" t="inlineStr">
        <is>
          <t>Creadores de Oportunidades de Pregrado (Estudiantes)</t>
        </is>
      </c>
    </row>
    <row r="31" ht="28.5" customHeight="1">
      <c r="E31" s="255" t="inlineStr">
        <is>
          <t>Creadores de Oportunidades de Posgrado (Estudiantes)</t>
        </is>
      </c>
    </row>
    <row r="32" ht="28.5" customHeight="1">
      <c r="E32" s="254" t="inlineStr">
        <is>
          <t>Comité de convivencia laboral, Sindicato, COPASST</t>
        </is>
      </c>
    </row>
    <row r="33">
      <c r="E33" s="255" t="inlineStr">
        <is>
          <t>Comisión de Gestión y Evacuación curricular</t>
        </is>
      </c>
    </row>
    <row r="34">
      <c r="E34" s="255" t="inlineStr">
        <is>
          <t>Comisión de Acreditación</t>
        </is>
      </c>
    </row>
    <row r="35">
      <c r="E35" s="255" t="inlineStr">
        <is>
          <t>Comisión Gestión Familia Responsable</t>
        </is>
      </c>
    </row>
    <row r="36">
      <c r="E36" s="255" t="inlineStr">
        <is>
          <t>Comisión Bienestar, Equidad y Diversidad</t>
        </is>
      </c>
    </row>
    <row r="37">
      <c r="E37" s="255" t="inlineStr">
        <is>
          <t>Comisión desempeño institucional</t>
        </is>
      </c>
    </row>
    <row r="38">
      <c r="E38" s="255" t="inlineStr">
        <is>
          <t xml:space="preserve">Comisión Gestión  </t>
        </is>
      </c>
    </row>
    <row r="39">
      <c r="E39" s="255" t="inlineStr">
        <is>
          <t>Comisión Control Interno</t>
        </is>
      </c>
    </row>
    <row r="40">
      <c r="E40" s="255" t="inlineStr">
        <is>
          <t>Comité del Profesor</t>
        </is>
      </c>
    </row>
    <row r="41">
      <c r="E41" s="254" t="inlineStr">
        <is>
          <t>Comité Aseguramiento de la Calidad</t>
        </is>
      </c>
    </row>
    <row r="42" ht="28.5" customHeight="1">
      <c r="E42" s="255" t="inlineStr">
        <is>
          <t>Comité Universitario de Política Fiscal - COUNFIS</t>
        </is>
      </c>
    </row>
    <row r="43">
      <c r="E43" s="254" t="inlineStr">
        <is>
          <t>Comité Seguridad Vial</t>
        </is>
      </c>
    </row>
    <row r="44" ht="28.5" customHeight="1">
      <c r="E44" s="254" t="inlineStr">
        <is>
          <t>Comité Practicas Académicas y Experiencias Formativas</t>
        </is>
      </c>
    </row>
    <row r="45" ht="71.25" customHeight="1">
      <c r="E45" s="256" t="inlineStr">
        <is>
          <t>Comisión de Implementación Régimen de Contabilidad Presupuestal Pública y el Catálogo Integrado de Clasificación Presupuestal de la Universidad de Cundinamarca</t>
        </is>
      </c>
    </row>
    <row r="46">
      <c r="E46" s="256" t="inlineStr">
        <is>
          <t>Comité de Sostenibilidad Contable</t>
        </is>
      </c>
    </row>
    <row r="47">
      <c r="E47" s="256" t="inlineStr">
        <is>
          <t>Comité de Apoyo Financiero</t>
        </is>
      </c>
    </row>
    <row r="48">
      <c r="E48" s="256" t="inlineStr">
        <is>
          <t>Comité para el Desarrollo de la Investigación</t>
        </is>
      </c>
    </row>
    <row r="49" ht="28.5" customHeight="1">
      <c r="E49" s="256" t="inlineStr">
        <is>
          <t>Comité de Ética, Bioética e Integridad en Investigación - CEBII</t>
        </is>
      </c>
    </row>
    <row r="50">
      <c r="E50" s="256" t="inlineStr">
        <is>
          <t>Comité Derechos Humanos</t>
        </is>
      </c>
    </row>
    <row r="51">
      <c r="E51" s="256" t="inlineStr">
        <is>
          <t>Comité Centro de Estudios Agroambientales</t>
        </is>
      </c>
    </row>
    <row r="52">
      <c r="E52" s="256" t="inlineStr">
        <is>
          <t>Comité de Formación y Capacitación</t>
        </is>
      </c>
    </row>
    <row r="53">
      <c r="E53" s="255" t="inlineStr">
        <is>
          <t>Comité de Contratación</t>
        </is>
      </c>
    </row>
    <row r="54">
      <c r="E54" s="254" t="inlineStr">
        <is>
          <t>Consejos de Facultad</t>
        </is>
      </c>
    </row>
    <row r="55">
      <c r="E55" s="255" t="inlineStr">
        <is>
          <t>Comité Curriculares</t>
        </is>
      </c>
    </row>
    <row r="56">
      <c r="E56" s="255" t="inlineStr">
        <is>
          <t>Comité Postgrados</t>
        </is>
      </c>
    </row>
    <row r="57" ht="28.5" customHeight="1">
      <c r="E57" s="255" t="inlineStr">
        <is>
          <t>Comité interno de asignación y reconocimiento de puntaje CIARP</t>
        </is>
      </c>
    </row>
    <row r="58">
      <c r="E58" s="255" t="inlineStr">
        <is>
          <t>Sistema nacional de derechos de autor</t>
        </is>
      </c>
    </row>
    <row r="59">
      <c r="E59" s="255" t="inlineStr">
        <is>
          <t>Contraloría de Cundinamarca</t>
        </is>
      </c>
    </row>
    <row r="60">
      <c r="E60" s="255" t="inlineStr">
        <is>
          <t>Contaduría General de la Nación</t>
        </is>
      </c>
    </row>
    <row r="61">
      <c r="E61" s="255" t="inlineStr">
        <is>
          <t>Procuraduría</t>
        </is>
      </c>
    </row>
    <row r="62">
      <c r="E62" s="255" t="inlineStr">
        <is>
          <t>Ministerio de Trabajo</t>
        </is>
      </c>
    </row>
    <row r="63">
      <c r="E63" s="255" t="inlineStr">
        <is>
          <t>Ministerio de Educación Nacional</t>
        </is>
      </c>
    </row>
    <row r="64">
      <c r="E64" s="255" t="inlineStr">
        <is>
          <t>Ministerio de Medio ambiente</t>
        </is>
      </c>
    </row>
    <row r="65">
      <c r="E65" s="255" t="inlineStr">
        <is>
          <t>Ministerio de las TICs</t>
        </is>
      </c>
    </row>
    <row r="66">
      <c r="E66" s="255" t="inlineStr">
        <is>
          <t>Corporación Autónoma Regional - CAR</t>
        </is>
      </c>
    </row>
    <row r="67" ht="28.5" customHeight="1">
      <c r="E67" s="255" t="inlineStr">
        <is>
          <t>Departamento Administrativo de la Función Pública</t>
        </is>
      </c>
    </row>
    <row r="68">
      <c r="E68" s="255" t="inlineStr">
        <is>
          <t>Secretaria de Salud</t>
        </is>
      </c>
    </row>
    <row r="69">
      <c r="E69" s="255" t="inlineStr">
        <is>
          <t>Secretaria Ambiente</t>
        </is>
      </c>
    </row>
    <row r="70">
      <c r="E70" s="255" t="inlineStr">
        <is>
          <t>Administrador a de Riesgos Laborales</t>
        </is>
      </c>
    </row>
    <row r="71">
      <c r="E71" s="255" t="inlineStr">
        <is>
          <t>Veedurías Ciudadanas</t>
        </is>
      </c>
    </row>
    <row r="72">
      <c r="E72" s="255" t="inlineStr">
        <is>
          <t>Unidad de Gestión Pensional y Parafiscales</t>
        </is>
      </c>
    </row>
    <row r="73">
      <c r="E73" s="255" t="inlineStr">
        <is>
          <t>DIAN</t>
        </is>
      </c>
    </row>
    <row r="74" ht="28.5" customHeight="1">
      <c r="E74" s="255" t="inlineStr">
        <is>
          <t>Comité Local de Seguridad y Salud en el Trabajo - COLOSST</t>
        </is>
      </c>
    </row>
    <row r="75">
      <c r="E75" s="255" t="inlineStr">
        <is>
          <t>FENALCO</t>
        </is>
      </c>
    </row>
    <row r="76">
      <c r="E76" s="257" t="inlineStr">
        <is>
          <t>Consejo Nacional de Acreditación</t>
        </is>
      </c>
    </row>
    <row r="77">
      <c r="E77" s="257" t="inlineStr">
        <is>
          <t xml:space="preserve">Ministerio de defensa </t>
        </is>
      </c>
    </row>
    <row r="78">
      <c r="E78" s="255" t="inlineStr">
        <is>
          <t>Superintendencia de Industria y Comercio</t>
        </is>
      </c>
    </row>
    <row r="79">
      <c r="E79" s="258" t="inlineStr">
        <is>
          <t>Ministerio de Hacienda y Crédito Público</t>
        </is>
      </c>
    </row>
    <row r="80">
      <c r="E80" s="257" t="inlineStr">
        <is>
          <t>Fiscalía General de la Nación</t>
        </is>
      </c>
    </row>
    <row r="81">
      <c r="E81" s="257" t="inlineStr">
        <is>
          <t>Defensoría del Pueblo</t>
        </is>
      </c>
    </row>
    <row r="82">
      <c r="E82" s="255" t="inlineStr">
        <is>
          <t>Orden de Prestación de Servicios</t>
        </is>
      </c>
    </row>
    <row r="83">
      <c r="E83" s="257" t="inlineStr">
        <is>
          <t>Anexo de Personal Académico</t>
        </is>
      </c>
    </row>
    <row r="84">
      <c r="E84" s="255" t="inlineStr">
        <is>
          <t>Bienes y servicios</t>
        </is>
      </c>
    </row>
    <row r="85" ht="57" customHeight="1">
      <c r="E85" s="255" t="inlineStr">
        <is>
          <t>Entidad Promotora de Salud - EPS
ARL
Caja de Compensación 
Fondos de pensiones y cesantías</t>
        </is>
      </c>
    </row>
    <row r="86">
      <c r="E86" s="255" t="inlineStr">
        <is>
          <t>Entidades certificadoras</t>
        </is>
      </c>
    </row>
    <row r="87">
      <c r="E87" s="255" t="inlineStr">
        <is>
          <t>Entidades financieras</t>
        </is>
      </c>
    </row>
    <row r="88">
      <c r="E88" s="255" t="inlineStr">
        <is>
          <t>Entidades Aseguradoras</t>
        </is>
      </c>
    </row>
    <row r="89">
      <c r="E89" s="255" t="inlineStr">
        <is>
          <t>ICETEX</t>
        </is>
      </c>
    </row>
    <row r="90">
      <c r="E90" s="255" t="inlineStr">
        <is>
          <t>ICFES</t>
        </is>
      </c>
    </row>
    <row r="91">
      <c r="E91" s="255" t="inlineStr">
        <is>
          <t>Servicios Públicos - Privados</t>
        </is>
      </c>
    </row>
    <row r="92">
      <c r="E92" s="255" t="inlineStr">
        <is>
          <t>Empresade energia</t>
        </is>
      </c>
    </row>
    <row r="93">
      <c r="E93" s="255" t="inlineStr">
        <is>
          <t>Empresa de acueducto y alcantarillado</t>
        </is>
      </c>
    </row>
    <row r="94">
      <c r="E94" s="255" t="inlineStr">
        <is>
          <t>Empresa de recplección de residuos</t>
        </is>
      </c>
    </row>
    <row r="95">
      <c r="E95" s="255" t="inlineStr">
        <is>
          <t xml:space="preserve">Empresarios </t>
        </is>
      </c>
    </row>
    <row r="96">
      <c r="E96" s="255" t="inlineStr">
        <is>
          <t>Sistema Universitario Estatal - SUE</t>
        </is>
      </c>
    </row>
    <row r="97">
      <c r="E97" s="255" t="inlineStr">
        <is>
          <t>Congreso Nacional</t>
        </is>
      </c>
    </row>
    <row r="98">
      <c r="E98" s="255" t="inlineStr">
        <is>
          <t>Asamblea Departamental Cundinamarca</t>
        </is>
      </c>
    </row>
    <row r="99">
      <c r="E99" s="255" t="inlineStr">
        <is>
          <t>Gobernación de Cundinamarca</t>
        </is>
      </c>
    </row>
    <row r="100">
      <c r="E100" s="255" t="inlineStr">
        <is>
          <t>Alcaldías</t>
        </is>
      </c>
    </row>
    <row r="101">
      <c r="E101" s="255" t="inlineStr">
        <is>
          <t>Despachos Judiciales</t>
        </is>
      </c>
    </row>
    <row r="102">
      <c r="E102" s="255" t="inlineStr">
        <is>
          <t>Junta de Calificación Regional</t>
        </is>
      </c>
    </row>
    <row r="103">
      <c r="E103" s="255" t="inlineStr">
        <is>
          <t>Junta de Calificación Nacional</t>
        </is>
      </c>
    </row>
    <row r="104">
      <c r="E104" s="255" t="inlineStr">
        <is>
          <t>Vecinos</t>
        </is>
      </c>
    </row>
    <row r="105">
      <c r="E105" s="255" t="inlineStr">
        <is>
          <t>Ciudadanos de los municipios</t>
        </is>
      </c>
    </row>
    <row r="106">
      <c r="E106" s="254" t="inlineStr">
        <is>
          <t>Junta de Acción Comunal - JAC</t>
        </is>
      </c>
    </row>
    <row r="107">
      <c r="E107" s="254" t="inlineStr">
        <is>
          <t xml:space="preserve"> Visitantes</t>
        </is>
      </c>
    </row>
    <row r="108">
      <c r="E108" s="254" t="inlineStr">
        <is>
          <t>Padres de Familia y/o Acudientes</t>
        </is>
      </c>
    </row>
    <row r="109">
      <c r="E109" s="255" t="inlineStr">
        <is>
          <t>Exfuncionarios</t>
        </is>
      </c>
    </row>
    <row r="110">
      <c r="E110" s="254" t="inlineStr">
        <is>
          <t>Medios de Comunicación</t>
        </is>
      </c>
    </row>
    <row r="111">
      <c r="E111" s="255" t="inlineStr">
        <is>
          <t>Asociaciones</t>
        </is>
      </c>
    </row>
    <row r="112">
      <c r="E112" s="255" t="inlineStr">
        <is>
          <t>Cooperativas</t>
        </is>
      </c>
    </row>
    <row r="113">
      <c r="E113" s="255" t="inlineStr">
        <is>
          <t>Fundaciones</t>
        </is>
      </c>
    </row>
    <row r="114">
      <c r="E114" s="255" t="inlineStr">
        <is>
          <t>Secretarias de Educación Municipal</t>
        </is>
      </c>
    </row>
    <row r="115">
      <c r="E115" s="254" t="inlineStr">
        <is>
          <t>Gestión del riesgo Municipal</t>
        </is>
      </c>
    </row>
    <row r="116">
      <c r="E116" s="254" t="inlineStr">
        <is>
          <t>Defensa Civil</t>
        </is>
      </c>
    </row>
    <row r="117">
      <c r="E117" s="254" t="inlineStr">
        <is>
          <t>Cruz roja</t>
        </is>
      </c>
    </row>
    <row r="118">
      <c r="E118" s="254" t="inlineStr">
        <is>
          <t>Hospital</t>
        </is>
      </c>
    </row>
    <row r="119">
      <c r="E119" s="254" t="inlineStr">
        <is>
          <t>Bomberos</t>
        </is>
      </c>
    </row>
    <row r="120">
      <c r="E120" s="254" t="inlineStr">
        <is>
          <t>Policía Nacional / Ambiental</t>
        </is>
      </c>
    </row>
    <row r="121">
      <c r="E121" s="259" t="inlineStr">
        <is>
          <t>CSIRT Ponal</t>
        </is>
      </c>
    </row>
    <row r="122">
      <c r="E122" s="254" t="inlineStr">
        <is>
          <t>Ejercito Nacional</t>
        </is>
      </c>
    </row>
    <row r="123">
      <c r="E123" s="256" t="inlineStr">
        <is>
          <t>Sena</t>
        </is>
      </c>
    </row>
    <row r="124">
      <c r="E124" s="256" t="inlineStr">
        <is>
          <t>Colegios</t>
        </is>
      </c>
    </row>
    <row r="125">
      <c r="E125" s="256" t="inlineStr">
        <is>
          <t>Otras Universidades</t>
        </is>
      </c>
    </row>
    <row r="126">
      <c r="E126" s="256" t="inlineStr">
        <is>
          <t xml:space="preserve">Institutos </t>
        </is>
      </c>
    </row>
    <row r="127" ht="29.25" customHeight="1" thickBot="1">
      <c r="E127" s="260" t="inlineStr">
        <is>
          <t>Instituto Colombiano de Bienestar Familiar - ICBF</t>
        </is>
      </c>
    </row>
    <row r="128">
      <c r="E128" s="261" t="inlineStr">
        <is>
          <t>Alta Dirección</t>
        </is>
      </c>
    </row>
    <row r="129">
      <c r="E129" s="261" t="inlineStr">
        <is>
          <t>Procesos Internos</t>
        </is>
      </c>
    </row>
    <row r="130">
      <c r="E130" s="261" t="inlineStr">
        <is>
          <t>Sistemas de Gestión</t>
        </is>
      </c>
    </row>
    <row r="131">
      <c r="E131" s="262" t="inlineStr">
        <is>
          <t>Comunidad Universitaria</t>
        </is>
      </c>
    </row>
    <row r="132">
      <c r="E132" s="262" t="inlineStr">
        <is>
          <t>Cuerpos Colegiados</t>
        </is>
      </c>
    </row>
    <row r="133">
      <c r="E133" s="261" t="inlineStr">
        <is>
          <t>Entes de Control y/o Vigilancia</t>
        </is>
      </c>
    </row>
    <row r="134" ht="30" customHeight="1">
      <c r="E134" s="263" t="inlineStr">
        <is>
          <t>Contratistas / Proveedores Inscritos en el Banco Proveedores</t>
        </is>
      </c>
    </row>
    <row r="135">
      <c r="E135" s="263" t="inlineStr">
        <is>
          <t>Servicios Públicos - Privados</t>
        </is>
      </c>
    </row>
    <row r="136">
      <c r="E136" s="263" t="inlineStr">
        <is>
          <t>Agremiaciones y Sector Productivo</t>
        </is>
      </c>
    </row>
    <row r="137">
      <c r="E137" s="263" t="inlineStr">
        <is>
          <t>Ente Gubernamental y Territorial</t>
        </is>
      </c>
    </row>
    <row r="138">
      <c r="E138" s="263" t="inlineStr">
        <is>
          <t>Comunidad en General</t>
        </is>
      </c>
    </row>
    <row r="139">
      <c r="E139" s="263" t="inlineStr">
        <is>
          <t>Convenios</t>
        </is>
      </c>
    </row>
    <row r="140">
      <c r="E140" s="263" t="inlineStr">
        <is>
          <t>Entidades de Emergencia</t>
        </is>
      </c>
    </row>
    <row r="141">
      <c r="E141" s="261" t="inlineStr">
        <is>
          <t>Instituciones Educativas</t>
        </is>
      </c>
    </row>
    <row r="142" ht="15.75" customHeight="1" thickBot="1">
      <c r="E142" s="264" t="inlineStr">
        <is>
          <t>Entidades de Protección</t>
        </is>
      </c>
    </row>
  </sheetData>
  <pageMargins left="0.7" right="0.7" top="0.75" bottom="0.75" header="0.3" footer="0.3"/>
</worksheet>
</file>

<file path=xl/worksheets/sheet2.xml><?xml version="1.0" encoding="utf-8"?>
<worksheet xmlns="http://schemas.openxmlformats.org/spreadsheetml/2006/main">
  <sheetPr codeName="Hoja9">
    <outlinePr summaryBelow="1" summaryRight="1"/>
    <pageSetUpPr/>
  </sheetPr>
  <dimension ref="A1:Q34"/>
  <sheetViews>
    <sheetView showGridLines="0" showRowColHeaders="0" tabSelected="1" zoomScaleNormal="100" zoomScaleSheetLayoutView="100" zoomScalePageLayoutView="86" workbookViewId="0">
      <selection activeCell="A1" sqref="A1"/>
    </sheetView>
  </sheetViews>
  <sheetFormatPr baseColWidth="10" defaultColWidth="11.42578125" defaultRowHeight="15"/>
  <cols>
    <col width="2.42578125" customWidth="1" min="1" max="1"/>
  </cols>
  <sheetData>
    <row r="1">
      <c r="A1" s="414" t="n"/>
      <c r="B1" s="450" t="n"/>
      <c r="C1" s="742" t="n"/>
      <c r="D1" s="451" t="inlineStr">
        <is>
          <t>MACROPROCESO ESTRATÉGICO</t>
        </is>
      </c>
      <c r="E1" s="743" t="n"/>
      <c r="F1" s="743" t="n"/>
      <c r="G1" s="743" t="n"/>
      <c r="H1" s="743" t="n"/>
      <c r="I1" s="743" t="n"/>
      <c r="J1" s="743" t="n"/>
      <c r="K1" s="743" t="n"/>
      <c r="L1" s="743" t="n"/>
      <c r="M1" s="743" t="n"/>
      <c r="N1" s="743" t="n"/>
      <c r="O1" s="744" t="n"/>
      <c r="P1" s="451" t="inlineStr">
        <is>
          <t>CÓDIGO: ESGr028</t>
        </is>
      </c>
      <c r="Q1" s="744" t="n"/>
    </row>
    <row r="2">
      <c r="A2" s="414" t="n"/>
      <c r="B2" s="745" t="n"/>
      <c r="C2" s="746" t="n"/>
      <c r="D2" s="451" t="inlineStr">
        <is>
          <t>PROCESO GESTIÓN SISTEMAS INTEGRADOS - CALIDAD</t>
        </is>
      </c>
      <c r="E2" s="743" t="n"/>
      <c r="F2" s="743" t="n"/>
      <c r="G2" s="743" t="n"/>
      <c r="H2" s="743" t="n"/>
      <c r="I2" s="743" t="n"/>
      <c r="J2" s="743" t="n"/>
      <c r="K2" s="743" t="n"/>
      <c r="L2" s="743" t="n"/>
      <c r="M2" s="743" t="n"/>
      <c r="N2" s="743" t="n"/>
      <c r="O2" s="744" t="n"/>
      <c r="P2" s="451" t="inlineStr">
        <is>
          <t>VERSIÓN: 18</t>
        </is>
      </c>
      <c r="Q2" s="744" t="n"/>
    </row>
    <row r="3">
      <c r="A3" s="414" t="n"/>
      <c r="B3" s="745" t="n"/>
      <c r="C3" s="746" t="n"/>
      <c r="D3" s="451" t="inlineStr">
        <is>
          <t>GESTIÓN DEL RIESGO Y LAS OPORTUNIDADES</t>
        </is>
      </c>
      <c r="E3" s="747" t="n"/>
      <c r="F3" s="747" t="n"/>
      <c r="G3" s="747" t="n"/>
      <c r="H3" s="747" t="n"/>
      <c r="I3" s="747" t="n"/>
      <c r="J3" s="747" t="n"/>
      <c r="K3" s="747" t="n"/>
      <c r="L3" s="747" t="n"/>
      <c r="M3" s="747" t="n"/>
      <c r="N3" s="747" t="n"/>
      <c r="O3" s="742" t="n"/>
      <c r="P3" s="451" t="inlineStr">
        <is>
          <t>VIGENCIA: 2025-04-11</t>
        </is>
      </c>
      <c r="Q3" s="744" t="n"/>
    </row>
    <row r="4">
      <c r="A4" s="414" t="n"/>
      <c r="B4" s="748" t="n"/>
      <c r="C4" s="749" t="n"/>
      <c r="D4" s="748" t="n"/>
      <c r="E4" s="750" t="n"/>
      <c r="F4" s="750" t="n"/>
      <c r="G4" s="750" t="n"/>
      <c r="H4" s="750" t="n"/>
      <c r="I4" s="750" t="n"/>
      <c r="J4" s="750" t="n"/>
      <c r="K4" s="750" t="n"/>
      <c r="L4" s="750" t="n"/>
      <c r="M4" s="750" t="n"/>
      <c r="N4" s="750" t="n"/>
      <c r="O4" s="749" t="n"/>
      <c r="P4" s="451" t="inlineStr">
        <is>
          <t>PÁGINA: 1 de 11</t>
        </is>
      </c>
      <c r="Q4" s="744" t="n"/>
    </row>
    <row r="5">
      <c r="A5" s="414" t="n"/>
      <c r="B5" s="414" t="n"/>
      <c r="C5" s="414" t="n"/>
      <c r="D5" s="414" t="n"/>
      <c r="E5" s="414" t="n"/>
      <c r="F5" s="414" t="n"/>
      <c r="G5" s="414" t="n"/>
      <c r="H5" s="414" t="n"/>
      <c r="I5" s="414" t="n"/>
      <c r="J5" s="414" t="n"/>
      <c r="K5" s="414" t="n"/>
      <c r="L5" s="414" t="n"/>
      <c r="M5" s="414" t="n"/>
      <c r="N5" s="414" t="n"/>
      <c r="O5" s="414" t="n"/>
      <c r="P5" s="414" t="n"/>
      <c r="Q5" s="414" t="n"/>
    </row>
    <row r="6" ht="15.75" customHeight="1" thickBot="1">
      <c r="A6" s="414" t="n"/>
      <c r="B6" s="129" t="n"/>
      <c r="C6" s="129" t="n"/>
      <c r="D6" s="129" t="n"/>
      <c r="E6" s="129" t="n"/>
      <c r="F6" s="129" t="n"/>
      <c r="G6" s="129" t="n"/>
      <c r="H6" s="129" t="n"/>
      <c r="I6" s="129" t="n"/>
      <c r="J6" s="129" t="n"/>
      <c r="K6" s="129" t="n"/>
      <c r="L6" s="129" t="n"/>
      <c r="M6" s="129" t="n"/>
      <c r="N6" s="129" t="n"/>
      <c r="O6" s="129" t="n"/>
      <c r="P6" s="129" t="n"/>
      <c r="Q6" s="129" t="n"/>
    </row>
    <row r="7">
      <c r="A7" s="414" t="n"/>
      <c r="B7" s="129" t="n"/>
      <c r="C7" s="751" t="inlineStr">
        <is>
          <t>MENÚ DE NAVEGACIÓN</t>
        </is>
      </c>
      <c r="D7" s="752" t="n"/>
      <c r="E7" s="752" t="n"/>
      <c r="F7" s="752" t="n"/>
      <c r="G7" s="752" t="n"/>
      <c r="H7" s="752" t="n"/>
      <c r="I7" s="752" t="n"/>
      <c r="J7" s="752" t="n"/>
      <c r="K7" s="752" t="n"/>
      <c r="L7" s="752" t="n"/>
      <c r="M7" s="752" t="n"/>
      <c r="N7" s="752" t="n"/>
      <c r="O7" s="752" t="n"/>
      <c r="P7" s="753" t="n"/>
      <c r="Q7" s="129" t="n"/>
    </row>
    <row r="8">
      <c r="A8" s="414" t="n"/>
      <c r="B8" s="129" t="n"/>
      <c r="C8" s="754" t="n"/>
      <c r="P8" s="755" t="n"/>
      <c r="Q8" s="129" t="n"/>
    </row>
    <row r="9">
      <c r="A9" s="414" t="n"/>
      <c r="B9" s="129" t="n"/>
      <c r="C9" s="756" t="inlineStr">
        <is>
          <t>GESTIÓN DEL RIESGO EN LA UNIVERSIDAD DE CUNDINAMARCA</t>
        </is>
      </c>
      <c r="P9" s="755" t="n"/>
      <c r="Q9" s="129" t="n"/>
    </row>
    <row r="10" ht="15.75" customHeight="1" thickBot="1">
      <c r="A10" s="414" t="n"/>
      <c r="B10" s="129" t="n"/>
      <c r="C10" s="757" t="n"/>
      <c r="D10" s="758" t="n"/>
      <c r="E10" s="758" t="n"/>
      <c r="F10" s="758" t="n"/>
      <c r="G10" s="758" t="n"/>
      <c r="H10" s="758" t="n"/>
      <c r="I10" s="758" t="n"/>
      <c r="J10" s="758" t="n"/>
      <c r="K10" s="758" t="n"/>
      <c r="L10" s="758" t="n"/>
      <c r="M10" s="758" t="n"/>
      <c r="N10" s="758" t="n"/>
      <c r="O10" s="758" t="n"/>
      <c r="P10" s="759" t="n"/>
      <c r="Q10" s="129" t="n"/>
    </row>
    <row r="11">
      <c r="A11" s="414" t="n"/>
      <c r="B11" s="129" t="n"/>
      <c r="C11" s="129" t="n"/>
      <c r="D11" s="129" t="n"/>
      <c r="E11" s="129" t="n"/>
      <c r="F11" s="129" t="n"/>
      <c r="G11" s="129" t="n"/>
      <c r="H11" s="129" t="n"/>
      <c r="I11" s="129" t="n"/>
      <c r="J11" s="129" t="n"/>
      <c r="K11" s="129" t="n"/>
      <c r="L11" s="129" t="n"/>
      <c r="M11" s="129" t="n"/>
      <c r="N11" s="129" t="n"/>
      <c r="O11" s="129" t="n"/>
      <c r="P11" s="129" t="n"/>
      <c r="Q11" s="129" t="n"/>
    </row>
    <row r="12" ht="15.75" customHeight="1" thickBot="1">
      <c r="A12" s="414" t="n"/>
      <c r="B12" s="129" t="n"/>
      <c r="C12" s="129" t="n"/>
      <c r="D12" s="129" t="n"/>
      <c r="E12" s="129" t="n"/>
      <c r="F12" s="129" t="n"/>
      <c r="G12" s="129" t="n"/>
      <c r="H12" s="129" t="n"/>
      <c r="I12" s="129" t="n"/>
      <c r="J12" s="129" t="n"/>
      <c r="K12" s="129" t="n"/>
      <c r="L12" s="129" t="n"/>
      <c r="M12" s="129" t="n"/>
      <c r="N12" s="129" t="n"/>
      <c r="O12" s="129" t="n"/>
      <c r="P12" s="129" t="n"/>
      <c r="Q12" s="129" t="n"/>
    </row>
    <row r="13">
      <c r="A13" s="414" t="n"/>
      <c r="B13" s="129" t="n"/>
      <c r="C13" s="129" t="n"/>
      <c r="D13" s="129" t="n"/>
      <c r="E13" s="760" t="inlineStr">
        <is>
          <t>ESTRATÉGICOS</t>
        </is>
      </c>
      <c r="F13" s="752" t="n"/>
      <c r="G13" s="753" t="n"/>
      <c r="H13" s="129" t="n"/>
      <c r="I13" s="129" t="n"/>
      <c r="J13" s="129" t="n"/>
      <c r="K13" s="129" t="n"/>
      <c r="L13" s="760" t="inlineStr">
        <is>
          <t>CORRUPCIÓN</t>
        </is>
      </c>
      <c r="M13" s="752" t="n"/>
      <c r="N13" s="753" t="n"/>
      <c r="O13" s="129" t="n"/>
      <c r="P13" s="129" t="n"/>
      <c r="Q13" s="129" t="n"/>
    </row>
    <row r="14">
      <c r="A14" s="414" t="n"/>
      <c r="B14" s="129" t="n"/>
      <c r="C14" s="129" t="n"/>
      <c r="D14" s="129" t="n"/>
      <c r="E14" s="754" t="n"/>
      <c r="G14" s="755" t="n"/>
      <c r="H14" s="129" t="n"/>
      <c r="I14" s="129" t="n"/>
      <c r="J14" s="129" t="n"/>
      <c r="K14" s="129" t="n"/>
      <c r="L14" s="754" t="n"/>
      <c r="N14" s="755" t="n"/>
      <c r="O14" s="129" t="n"/>
      <c r="P14" s="129" t="n"/>
      <c r="Q14" s="129" t="n"/>
    </row>
    <row r="15">
      <c r="A15" s="414" t="n"/>
      <c r="B15" s="129" t="n"/>
      <c r="C15" s="129" t="n"/>
      <c r="D15" s="129" t="n"/>
      <c r="E15" s="754" t="n"/>
      <c r="G15" s="755" t="n"/>
      <c r="H15" s="129" t="n"/>
      <c r="I15" s="129" t="n"/>
      <c r="J15" s="129" t="n"/>
      <c r="K15" s="129" t="n"/>
      <c r="L15" s="754" t="n"/>
      <c r="N15" s="755" t="n"/>
      <c r="O15" s="129" t="n"/>
      <c r="P15" s="129" t="n"/>
      <c r="Q15" s="129" t="n"/>
    </row>
    <row r="16">
      <c r="A16" s="414" t="n"/>
      <c r="B16" s="129" t="n"/>
      <c r="C16" s="129" t="n"/>
      <c r="D16" s="129" t="n"/>
      <c r="E16" s="754" t="n"/>
      <c r="G16" s="755" t="n"/>
      <c r="H16" s="129" t="n"/>
      <c r="I16" s="129" t="n"/>
      <c r="J16" s="129" t="n"/>
      <c r="K16" s="129" t="n"/>
      <c r="L16" s="754" t="n"/>
      <c r="N16" s="755" t="n"/>
      <c r="O16" s="129" t="n"/>
      <c r="P16" s="129" t="n"/>
      <c r="Q16" s="129" t="n"/>
    </row>
    <row r="17">
      <c r="A17" s="414" t="n"/>
      <c r="B17" s="129" t="n"/>
      <c r="C17" s="129" t="n"/>
      <c r="D17" s="129" t="n"/>
      <c r="E17" s="754" t="n"/>
      <c r="G17" s="755" t="n"/>
      <c r="H17" s="129" t="n"/>
      <c r="I17" s="129" t="n"/>
      <c r="J17" s="129" t="n"/>
      <c r="K17" s="129" t="n"/>
      <c r="L17" s="754" t="n"/>
      <c r="N17" s="755" t="n"/>
      <c r="O17" s="129" t="n"/>
      <c r="P17" s="129" t="n"/>
      <c r="Q17" s="129" t="n"/>
    </row>
    <row r="18" ht="15.75" customHeight="1" thickBot="1">
      <c r="A18" s="414" t="n"/>
      <c r="B18" s="129" t="n"/>
      <c r="C18" s="129" t="n"/>
      <c r="D18" s="129" t="n"/>
      <c r="E18" s="757" t="n"/>
      <c r="F18" s="758" t="n"/>
      <c r="G18" s="759" t="n"/>
      <c r="H18" s="129" t="n"/>
      <c r="I18" s="129" t="n"/>
      <c r="J18" s="129" t="n"/>
      <c r="K18" s="129" t="n"/>
      <c r="L18" s="757" t="n"/>
      <c r="M18" s="758" t="n"/>
      <c r="N18" s="759" t="n"/>
      <c r="O18" s="129" t="n"/>
      <c r="P18" s="129" t="n"/>
      <c r="Q18" s="129" t="n"/>
    </row>
    <row r="19">
      <c r="A19" s="414" t="n"/>
      <c r="B19" s="129" t="n"/>
      <c r="C19" s="129" t="n"/>
      <c r="D19" s="129" t="n"/>
      <c r="E19" s="129" t="n"/>
      <c r="F19" s="129" t="n"/>
      <c r="G19" s="129" t="n"/>
      <c r="H19" s="129" t="n"/>
      <c r="I19" s="129" t="n"/>
      <c r="J19" s="129" t="n"/>
      <c r="K19" s="129" t="n"/>
      <c r="L19" s="131" t="n"/>
      <c r="M19" s="129" t="n"/>
      <c r="N19" s="129" t="n"/>
      <c r="O19" s="129" t="n"/>
      <c r="P19" s="129" t="n"/>
      <c r="Q19" s="129" t="n"/>
    </row>
    <row r="20">
      <c r="A20" s="414" t="n"/>
      <c r="B20" s="129" t="n"/>
      <c r="C20" s="129" t="n"/>
      <c r="D20" s="129" t="n"/>
      <c r="E20" s="129" t="n"/>
      <c r="F20" s="129" t="n"/>
      <c r="G20" s="129" t="n"/>
      <c r="H20" s="129" t="n"/>
      <c r="I20" s="129" t="n"/>
      <c r="J20" s="129" t="n"/>
      <c r="K20" s="129" t="n"/>
      <c r="L20" s="129" t="n"/>
      <c r="M20" s="129" t="n"/>
      <c r="N20" s="129" t="n"/>
      <c r="O20" s="129" t="n"/>
      <c r="P20" s="129" t="n"/>
      <c r="Q20" s="129" t="n"/>
    </row>
    <row r="21" ht="15.75" customHeight="1" thickBot="1">
      <c r="A21" s="414" t="n"/>
      <c r="B21" s="129" t="n"/>
      <c r="C21" s="129" t="n"/>
      <c r="D21" s="129" t="n"/>
      <c r="E21" s="129" t="n"/>
      <c r="F21" s="129" t="n"/>
      <c r="G21" s="129" t="n"/>
      <c r="H21" s="129" t="n"/>
      <c r="I21" s="129" t="n"/>
      <c r="J21" s="129" t="n"/>
      <c r="K21" s="129" t="n"/>
      <c r="L21" s="129" t="n"/>
      <c r="M21" s="129" t="n"/>
      <c r="N21" s="129" t="n"/>
      <c r="O21" s="129" t="n"/>
      <c r="P21" s="129" t="n"/>
      <c r="Q21" s="129" t="n"/>
    </row>
    <row r="22">
      <c r="A22" s="414" t="n"/>
      <c r="B22" s="129" t="n"/>
      <c r="C22" s="129" t="n"/>
      <c r="D22" s="129" t="n"/>
      <c r="E22" s="760" t="inlineStr">
        <is>
          <t>SEGURIDAD DE LA INFORMACIÓN</t>
        </is>
      </c>
      <c r="F22" s="752" t="n"/>
      <c r="G22" s="753" t="n"/>
      <c r="H22" s="129" t="n"/>
      <c r="I22" s="129" t="n"/>
      <c r="J22" s="129" t="n"/>
      <c r="K22" s="129" t="n"/>
      <c r="L22" s="760" t="inlineStr">
        <is>
          <t>SISTEMAS DE GESTIÓN</t>
        </is>
      </c>
      <c r="M22" s="752" t="n"/>
      <c r="N22" s="753" t="n"/>
      <c r="O22" s="129" t="n"/>
      <c r="P22" s="129" t="n"/>
      <c r="Q22" s="129" t="n"/>
    </row>
    <row r="23">
      <c r="A23" s="414" t="n"/>
      <c r="B23" s="129" t="n"/>
      <c r="C23" s="129" t="n"/>
      <c r="D23" s="129" t="n"/>
      <c r="E23" s="754" t="n"/>
      <c r="G23" s="755" t="n"/>
      <c r="H23" s="129" t="n"/>
      <c r="I23" s="129" t="n"/>
      <c r="J23" s="129" t="n"/>
      <c r="K23" s="129" t="n"/>
      <c r="L23" s="754" t="n"/>
      <c r="N23" s="755" t="n"/>
      <c r="O23" s="129" t="n"/>
      <c r="P23" s="129" t="n"/>
      <c r="Q23" s="129" t="n"/>
    </row>
    <row r="24">
      <c r="A24" s="414" t="n"/>
      <c r="B24" s="129" t="n"/>
      <c r="C24" s="129" t="n"/>
      <c r="D24" s="129" t="n"/>
      <c r="E24" s="754" t="n"/>
      <c r="G24" s="755" t="n"/>
      <c r="H24" s="129" t="n"/>
      <c r="I24" s="129" t="n"/>
      <c r="J24" s="129" t="n"/>
      <c r="K24" s="129" t="n"/>
      <c r="L24" s="754" t="n"/>
      <c r="N24" s="755" t="n"/>
      <c r="O24" s="129" t="n"/>
      <c r="P24" s="129" t="n"/>
      <c r="Q24" s="129" t="n"/>
    </row>
    <row r="25" ht="15" customHeight="1">
      <c r="A25" s="414" t="n"/>
      <c r="B25" s="129" t="n"/>
      <c r="C25" s="129" t="n"/>
      <c r="D25" s="129" t="n"/>
      <c r="E25" s="754" t="n"/>
      <c r="G25" s="755" t="n"/>
      <c r="H25" s="129" t="n"/>
      <c r="I25" s="129" t="n"/>
      <c r="J25" s="129" t="n"/>
      <c r="K25" s="129" t="n"/>
      <c r="L25" s="754" t="n"/>
      <c r="N25" s="755" t="n"/>
      <c r="O25" s="129" t="n"/>
      <c r="P25" s="449" t="inlineStr">
        <is>
          <t>Control de cambios</t>
        </is>
      </c>
    </row>
    <row r="26">
      <c r="A26" s="414" t="n"/>
      <c r="B26" s="129" t="n"/>
      <c r="C26" s="129" t="n"/>
      <c r="D26" s="129" t="n"/>
      <c r="E26" s="754" t="n"/>
      <c r="G26" s="755" t="n"/>
      <c r="H26" s="129" t="n"/>
      <c r="I26" s="129" t="n"/>
      <c r="J26" s="129" t="n"/>
      <c r="K26" s="129" t="n"/>
      <c r="L26" s="754" t="n"/>
      <c r="N26" s="755" t="n"/>
      <c r="O26" s="129" t="n"/>
      <c r="P26" s="129" t="n"/>
      <c r="Q26" s="129" t="n"/>
    </row>
    <row r="27" ht="15.75" customHeight="1" thickBot="1">
      <c r="A27" s="414" t="n"/>
      <c r="B27" s="129" t="n"/>
      <c r="C27" s="129" t="n"/>
      <c r="D27" s="129" t="n"/>
      <c r="E27" s="757" t="n"/>
      <c r="F27" s="758" t="n"/>
      <c r="G27" s="759" t="n"/>
      <c r="H27" s="129" t="n"/>
      <c r="I27" s="129" t="n"/>
      <c r="J27" s="129" t="n"/>
      <c r="K27" s="129" t="n"/>
      <c r="L27" s="757" t="n"/>
      <c r="M27" s="758" t="n"/>
      <c r="N27" s="759" t="n"/>
      <c r="O27" s="129" t="n"/>
      <c r="P27" s="129" t="n"/>
      <c r="Q27" s="129" t="n"/>
    </row>
    <row r="28">
      <c r="A28" s="414" t="n"/>
      <c r="B28" s="129" t="n"/>
      <c r="C28" s="129" t="n"/>
      <c r="D28" s="129" t="n"/>
      <c r="E28" s="129" t="n"/>
      <c r="F28" s="129" t="n"/>
      <c r="G28" s="129" t="n"/>
      <c r="H28" s="129" t="n"/>
      <c r="I28" s="129" t="n"/>
      <c r="J28" s="129" t="n"/>
      <c r="K28" s="129" t="n"/>
      <c r="L28" s="129" t="n"/>
      <c r="M28" s="129" t="n"/>
      <c r="N28" s="129" t="n"/>
      <c r="O28" s="129" t="n"/>
      <c r="P28" s="129" t="n"/>
      <c r="Q28" s="129" t="n"/>
    </row>
    <row r="29">
      <c r="A29" s="414" t="n"/>
      <c r="B29" s="129" t="n"/>
      <c r="C29" s="129" t="n"/>
      <c r="D29" s="129" t="n"/>
      <c r="E29" s="129" t="n"/>
      <c r="F29" s="129" t="n"/>
      <c r="G29" s="129" t="n"/>
      <c r="H29" s="129" t="n"/>
      <c r="I29" s="129" t="n"/>
      <c r="J29" s="129" t="n"/>
      <c r="K29" s="129" t="n"/>
      <c r="L29" s="129" t="n"/>
      <c r="M29" s="129" t="n"/>
      <c r="N29" s="129" t="n"/>
      <c r="O29" s="129" t="n"/>
      <c r="P29" s="129" t="n"/>
      <c r="Q29" s="129" t="n"/>
    </row>
    <row r="30">
      <c r="A30" s="414" t="n"/>
      <c r="B30" s="414" t="n"/>
      <c r="C30" s="414" t="n"/>
      <c r="D30" s="414" t="n"/>
      <c r="E30" s="414" t="n"/>
      <c r="F30" s="414" t="n"/>
      <c r="G30" s="414" t="n"/>
      <c r="H30" s="414" t="n"/>
      <c r="I30" s="414" t="n"/>
      <c r="J30" s="414" t="n"/>
      <c r="K30" s="414" t="n"/>
      <c r="L30" s="414" t="n"/>
      <c r="M30" s="414" t="n"/>
      <c r="N30" s="414" t="n"/>
      <c r="O30" s="414" t="n"/>
      <c r="P30" s="414" t="n"/>
      <c r="Q30" s="414" t="n"/>
    </row>
    <row r="31" ht="70.5" customHeight="1">
      <c r="A31" s="414" t="n"/>
      <c r="B31" s="423" t="inlineStr">
        <is>
          <t>Diagonal 18 No. 20-29 Fusagasugá – Cundinamarca
Teléfono (601) 8281483 Línea Gratuita 018000180414
www.ucundinamarca.edu.co   E-mail: info@ucundinamarca.edu.co
NIT: 890.680.062-2</t>
        </is>
      </c>
    </row>
    <row r="32" ht="53.25" customHeight="1">
      <c r="A32" s="414" t="n"/>
      <c r="B32" s="414" t="n"/>
      <c r="C32" s="15" t="n"/>
      <c r="D32" s="222" t="n"/>
      <c r="E32" s="414" t="n"/>
      <c r="F32" s="414" t="n"/>
      <c r="G32" s="414" t="n"/>
      <c r="H32" s="414" t="n"/>
      <c r="I32" s="414" t="n"/>
      <c r="J32" s="414" t="n"/>
      <c r="K32" s="414" t="n"/>
      <c r="L32" s="414" t="n"/>
      <c r="M32" s="414" t="n"/>
      <c r="N32" s="414" t="n"/>
      <c r="O32" s="414" t="n"/>
      <c r="P32" s="414" t="n"/>
      <c r="Q32" s="414" t="n"/>
    </row>
    <row r="33" ht="46.5" customHeight="1">
      <c r="A33" s="414" t="n"/>
      <c r="B33" s="414" t="n"/>
      <c r="C33" s="15" t="n"/>
      <c r="D33" s="424" t="inlineStr">
        <is>
          <t>Documento controlado por el Sistema de Gestión de la Calidad
Asegúrese que corresponde a la última versión consultando el Portal Institucional</t>
        </is>
      </c>
    </row>
    <row r="34">
      <c r="A34" s="414" t="n"/>
      <c r="C34" s="414" t="n"/>
      <c r="D34" s="414" t="n"/>
      <c r="E34" s="414" t="n"/>
      <c r="F34" s="414" t="n"/>
      <c r="G34" s="414" t="n"/>
      <c r="H34" s="414" t="n"/>
      <c r="I34" s="414" t="n"/>
      <c r="J34" s="414" t="n"/>
      <c r="K34" s="414" t="n"/>
      <c r="L34" s="414" t="n"/>
      <c r="M34" s="414" t="n"/>
      <c r="N34" s="414" t="n"/>
      <c r="O34" s="414" t="n"/>
      <c r="P34" s="414" t="n"/>
      <c r="Q34" s="414" t="n"/>
    </row>
  </sheetData>
  <sheetProtection selectLockedCells="0" selectUnlockedCells="0" algorithmName="SHA-512" sheet="1" objects="1" insertRows="1" insertHyperlinks="1" autoFilter="1" scenarios="1" formatColumns="0" deleteColumns="1" insertColumns="1" pivotTables="1" deleteRows="1" formatCells="0" saltValue="9g/gob3WnXax0w5ClZl70A==" formatRows="1" sort="1" spinCount="100000" hashValue="Ge+sk+TCVwVvG2ULnJGW5e0j2J0Haa+bhEIWFU/+a+2k6yxnW3asDd3u2BxXjEqQkr0BBVyalhYQP58OKyd/lw=="/>
  <mergeCells count="17">
    <mergeCell ref="P4:Q4"/>
    <mergeCell ref="P3:Q3"/>
    <mergeCell ref="C9:P10"/>
    <mergeCell ref="E22:G27"/>
    <mergeCell ref="D2:O2"/>
    <mergeCell ref="D1:O1"/>
    <mergeCell ref="D3:O4"/>
    <mergeCell ref="B31:Q31"/>
    <mergeCell ref="L22:N27"/>
    <mergeCell ref="L13:N18"/>
    <mergeCell ref="P2:Q2"/>
    <mergeCell ref="B1:C4"/>
    <mergeCell ref="P1:Q1"/>
    <mergeCell ref="D33:Q33"/>
    <mergeCell ref="C7:P8"/>
    <mergeCell ref="E13:G18"/>
    <mergeCell ref="P25:Q25"/>
  </mergeCells>
  <hyperlinks>
    <hyperlink ref="E13" location="ESTRATÉGICOS!A1" display="ESTRATÉGICOS"/>
    <hyperlink ref="L13" location="CORRUPCIÓN!A1" display="CORRUPCIÓN"/>
    <hyperlink ref="E22" location="'MATRIZ SGSI'!A1" display="SEGURIDAD DE LA INFORMACIÓN"/>
    <hyperlink ref="L22" location="'INICIO (2)'!A1" display="SISTEMAS DE GESTIÓN"/>
    <hyperlink ref="P25" location="ACTUALIZACIONES!A1" display="Control de cambios"/>
  </hyperlinks>
  <pageMargins left="0.7" right="0.7" top="0.75" bottom="0.75" header="0.3" footer="0.3"/>
  <pageSetup orientation="portrait" scale="48"/>
  <drawing xmlns:r="http://schemas.openxmlformats.org/officeDocument/2006/relationships" r:id="rId1"/>
</worksheet>
</file>

<file path=xl/worksheets/sheet20.xml><?xml version="1.0" encoding="utf-8"?>
<worksheet xmlns="http://schemas.openxmlformats.org/spreadsheetml/2006/main">
  <sheetPr codeName="Hoja17">
    <outlinePr summaryBelow="1" summaryRight="1"/>
    <pageSetUpPr/>
  </sheetPr>
  <dimension ref="B2:C15"/>
  <sheetViews>
    <sheetView zoomScale="55" zoomScaleNormal="55" workbookViewId="0">
      <selection activeCell="G2" sqref="G2"/>
    </sheetView>
  </sheetViews>
  <sheetFormatPr baseColWidth="10" defaultColWidth="11.42578125" defaultRowHeight="16.5"/>
  <cols>
    <col width="6.28515625" customWidth="1" style="88" min="1" max="1"/>
    <col width="11.42578125" customWidth="1" style="88" min="2" max="2"/>
    <col width="20" customWidth="1" style="88" min="3" max="3"/>
    <col width="11.42578125" customWidth="1" style="88" min="4" max="16384"/>
  </cols>
  <sheetData>
    <row r="2">
      <c r="C2" s="88" t="inlineStr">
        <is>
          <t>PREGUNTAS</t>
        </is>
      </c>
    </row>
    <row r="3" ht="28.5" customHeight="1">
      <c r="B3" s="739" t="inlineStr">
        <is>
          <t>INTERNO</t>
        </is>
      </c>
      <c r="C3" s="89" t="inlineStr">
        <is>
          <t xml:space="preserve">TALENTO HUMANO </t>
        </is>
      </c>
    </row>
    <row r="4" ht="57" customHeight="1">
      <c r="B4" s="746" t="n"/>
      <c r="C4" s="89" t="inlineStr">
        <is>
          <t xml:space="preserve"> EQUIPO, TECNOLOGÍA E INFRAESTRUCTURA</t>
        </is>
      </c>
    </row>
    <row r="5">
      <c r="B5" s="746" t="n"/>
      <c r="C5" s="90" t="inlineStr">
        <is>
          <t>MÉTODOS</t>
        </is>
      </c>
    </row>
    <row r="6">
      <c r="B6" s="746" t="n"/>
      <c r="C6" s="90" t="inlineStr">
        <is>
          <t xml:space="preserve">MEDICIÓN </t>
        </is>
      </c>
    </row>
    <row r="7">
      <c r="B7" s="746" t="n"/>
      <c r="C7" s="90" t="inlineStr">
        <is>
          <t>MONEDA</t>
        </is>
      </c>
    </row>
    <row r="8">
      <c r="B8" s="746" t="n"/>
      <c r="C8" s="90" t="inlineStr">
        <is>
          <t>MEDIO AMBIENTE</t>
        </is>
      </c>
    </row>
    <row r="9">
      <c r="B9" s="746" t="n"/>
      <c r="C9" s="90" t="inlineStr">
        <is>
          <t xml:space="preserve">MANAGEMENT </t>
        </is>
      </c>
    </row>
    <row r="10">
      <c r="B10" s="739" t="inlineStr">
        <is>
          <t>EXTERNO</t>
        </is>
      </c>
      <c r="C10" s="90" t="inlineStr">
        <is>
          <t>LEGAL</t>
        </is>
      </c>
    </row>
    <row r="11">
      <c r="B11" s="746" t="n"/>
      <c r="C11" s="90" t="inlineStr">
        <is>
          <t>SOCIAL</t>
        </is>
      </c>
    </row>
    <row r="12">
      <c r="B12" s="746" t="n"/>
      <c r="C12" s="90" t="inlineStr">
        <is>
          <t>AMBIENTAL</t>
        </is>
      </c>
    </row>
    <row r="13">
      <c r="B13" s="746" t="n"/>
      <c r="C13" s="90" t="inlineStr">
        <is>
          <t>ECONÓMICO</t>
        </is>
      </c>
    </row>
    <row r="14">
      <c r="B14" s="746" t="n"/>
      <c r="C14" s="90" t="inlineStr">
        <is>
          <t>TECNOLÓGICO</t>
        </is>
      </c>
    </row>
    <row r="15">
      <c r="B15" s="746" t="n"/>
      <c r="C15" s="89" t="inlineStr">
        <is>
          <t>POLÍTICO</t>
        </is>
      </c>
    </row>
  </sheetData>
  <mergeCells count="2">
    <mergeCell ref="B3:B9"/>
    <mergeCell ref="B10:B15"/>
  </mergeCells>
  <pageMargins left="0.7" right="0.7" top="0.75" bottom="0.75" header="0.3" footer="0.3"/>
  <pageSetup orientation="portrait" paperSize="9"/>
</worksheet>
</file>

<file path=xl/worksheets/sheet3.xml><?xml version="1.0" encoding="utf-8"?>
<worksheet xmlns="http://schemas.openxmlformats.org/spreadsheetml/2006/main">
  <sheetPr codeName="Hoja11">
    <outlinePr summaryBelow="1" summaryRight="1"/>
    <pageSetUpPr/>
  </sheetPr>
  <dimension ref="A1:Q33"/>
  <sheetViews>
    <sheetView zoomScale="110" zoomScaleNormal="110" zoomScaleSheetLayoutView="100" workbookViewId="0">
      <selection activeCell="A1" sqref="A1"/>
    </sheetView>
  </sheetViews>
  <sheetFormatPr baseColWidth="10" defaultColWidth="11.42578125" defaultRowHeight="15"/>
  <cols>
    <col width="2.42578125" customWidth="1" min="1" max="1"/>
  </cols>
  <sheetData>
    <row r="1" ht="23.25" customHeight="1">
      <c r="A1" s="414" t="n"/>
      <c r="B1" s="450" t="n"/>
      <c r="C1" s="742" t="n"/>
      <c r="D1" s="463" t="inlineStr">
        <is>
          <t>MACROPROCESO ESTRATÉGICO</t>
        </is>
      </c>
      <c r="E1" s="743" t="n"/>
      <c r="F1" s="743" t="n"/>
      <c r="G1" s="743" t="n"/>
      <c r="H1" s="743" t="n"/>
      <c r="I1" s="743" t="n"/>
      <c r="J1" s="743" t="n"/>
      <c r="K1" s="743" t="n"/>
      <c r="L1" s="743" t="n"/>
      <c r="M1" s="743" t="n"/>
      <c r="N1" s="743" t="n"/>
      <c r="O1" s="744" t="n"/>
      <c r="P1" s="463" t="inlineStr">
        <is>
          <t>CÓDIGO: ESGr028</t>
        </is>
      </c>
      <c r="Q1" s="744" t="n"/>
    </row>
    <row r="2" ht="21.75" customHeight="1">
      <c r="A2" s="414" t="n"/>
      <c r="B2" s="745" t="n"/>
      <c r="C2" s="746" t="n"/>
      <c r="D2" s="463" t="inlineStr">
        <is>
          <t>PROCESO GESTIÓN SISTEMAS INTEGRADOS - CALIDAD</t>
        </is>
      </c>
      <c r="E2" s="743" t="n"/>
      <c r="F2" s="743" t="n"/>
      <c r="G2" s="743" t="n"/>
      <c r="H2" s="743" t="n"/>
      <c r="I2" s="743" t="n"/>
      <c r="J2" s="743" t="n"/>
      <c r="K2" s="743" t="n"/>
      <c r="L2" s="743" t="n"/>
      <c r="M2" s="743" t="n"/>
      <c r="N2" s="743" t="n"/>
      <c r="O2" s="744" t="n"/>
      <c r="P2" s="463" t="inlineStr">
        <is>
          <t>VERSIÓN: 18</t>
        </is>
      </c>
      <c r="Q2" s="744" t="n"/>
    </row>
    <row r="3" ht="15" customHeight="1">
      <c r="A3" s="414" t="n"/>
      <c r="B3" s="745" t="n"/>
      <c r="C3" s="746" t="n"/>
      <c r="D3" s="463" t="inlineStr">
        <is>
          <t>GESTIÓN DEL RIESGO Y LAS OPORTUNIDADES</t>
        </is>
      </c>
      <c r="E3" s="747" t="n"/>
      <c r="F3" s="747" t="n"/>
      <c r="G3" s="747" t="n"/>
      <c r="H3" s="747" t="n"/>
      <c r="I3" s="747" t="n"/>
      <c r="J3" s="747" t="n"/>
      <c r="K3" s="747" t="n"/>
      <c r="L3" s="747" t="n"/>
      <c r="M3" s="747" t="n"/>
      <c r="N3" s="747" t="n"/>
      <c r="O3" s="742" t="n"/>
      <c r="P3" s="463" t="inlineStr">
        <is>
          <t>VIGENCIA: 2025-04-11</t>
        </is>
      </c>
      <c r="Q3" s="744" t="n"/>
    </row>
    <row r="4">
      <c r="A4" s="414" t="n"/>
      <c r="B4" s="748" t="n"/>
      <c r="C4" s="749" t="n"/>
      <c r="D4" s="748" t="n"/>
      <c r="E4" s="750" t="n"/>
      <c r="F4" s="750" t="n"/>
      <c r="G4" s="750" t="n"/>
      <c r="H4" s="750" t="n"/>
      <c r="I4" s="750" t="n"/>
      <c r="J4" s="750" t="n"/>
      <c r="K4" s="750" t="n"/>
      <c r="L4" s="750" t="n"/>
      <c r="M4" s="750" t="n"/>
      <c r="N4" s="750" t="n"/>
      <c r="O4" s="749" t="n"/>
      <c r="P4" s="463" t="inlineStr">
        <is>
          <t>PÁGINA: 5 de 11</t>
        </is>
      </c>
      <c r="Q4" s="744" t="n"/>
    </row>
    <row r="5">
      <c r="A5" s="414" t="n"/>
      <c r="B5" s="414" t="n"/>
      <c r="C5" s="414" t="n"/>
      <c r="D5" s="414" t="n"/>
      <c r="E5" s="414" t="n"/>
      <c r="F5" s="414" t="n"/>
      <c r="G5" s="414" t="n"/>
      <c r="H5" s="414" t="n"/>
      <c r="I5" s="414" t="n"/>
      <c r="J5" s="414" t="n"/>
      <c r="K5" s="414" t="n"/>
      <c r="L5" s="414" t="n"/>
      <c r="M5" s="414" t="n"/>
      <c r="N5" s="414" t="n"/>
      <c r="O5" s="414" t="n"/>
      <c r="P5" s="414" t="n"/>
      <c r="Q5" s="414" t="n"/>
    </row>
    <row r="6" ht="15.75" customHeight="1" thickBot="1">
      <c r="A6" s="414" t="n"/>
      <c r="B6" s="129" t="n"/>
      <c r="C6" s="129" t="n"/>
      <c r="D6" s="129" t="n"/>
      <c r="E6" s="129" t="n"/>
      <c r="F6" s="129" t="n"/>
      <c r="G6" s="129" t="n"/>
      <c r="H6" s="129" t="n"/>
      <c r="I6" s="129" t="n"/>
      <c r="J6" s="129" t="n"/>
      <c r="K6" s="129" t="n"/>
      <c r="L6" s="129" t="n"/>
      <c r="M6" s="129" t="n"/>
      <c r="N6" s="129" t="n"/>
      <c r="O6" s="129" t="n"/>
      <c r="P6" s="129" t="n"/>
      <c r="Q6" s="129" t="n"/>
    </row>
    <row r="7">
      <c r="A7" s="414" t="n"/>
      <c r="B7" s="129" t="n"/>
      <c r="C7" s="761" t="inlineStr">
        <is>
          <t>MENÚ DE NAVEGACIÓN</t>
        </is>
      </c>
      <c r="D7" s="752" t="n"/>
      <c r="E7" s="752" t="n"/>
      <c r="F7" s="752" t="n"/>
      <c r="G7" s="752" t="n"/>
      <c r="H7" s="752" t="n"/>
      <c r="I7" s="752" t="n"/>
      <c r="J7" s="752" t="n"/>
      <c r="K7" s="752" t="n"/>
      <c r="L7" s="752" t="n"/>
      <c r="M7" s="752" t="n"/>
      <c r="N7" s="752" t="n"/>
      <c r="O7" s="752" t="n"/>
      <c r="P7" s="753" t="n"/>
      <c r="Q7" s="129" t="n"/>
    </row>
    <row r="8">
      <c r="A8" s="414" t="n"/>
      <c r="B8" s="132" t="inlineStr">
        <is>
          <t>INICIO</t>
        </is>
      </c>
      <c r="C8" s="754" t="n"/>
      <c r="P8" s="755" t="n"/>
      <c r="Q8" s="129" t="n"/>
    </row>
    <row r="9">
      <c r="A9" s="414" t="n"/>
      <c r="B9" s="129" t="n"/>
      <c r="C9" s="762" t="inlineStr">
        <is>
          <t>GESTIÓN DEL RIESGO EN LA UNIVERSIDAD DE CUNDINAMARCA</t>
        </is>
      </c>
      <c r="P9" s="755" t="n"/>
      <c r="Q9" s="129" t="n"/>
    </row>
    <row r="10" ht="15.75" customHeight="1" thickBot="1">
      <c r="A10" s="414" t="n"/>
      <c r="B10" s="129" t="n"/>
      <c r="C10" s="757" t="n"/>
      <c r="D10" s="758" t="n"/>
      <c r="E10" s="758" t="n"/>
      <c r="F10" s="758" t="n"/>
      <c r="G10" s="758" t="n"/>
      <c r="H10" s="758" t="n"/>
      <c r="I10" s="758" t="n"/>
      <c r="J10" s="758" t="n"/>
      <c r="K10" s="758" t="n"/>
      <c r="L10" s="758" t="n"/>
      <c r="M10" s="758" t="n"/>
      <c r="N10" s="758" t="n"/>
      <c r="O10" s="758" t="n"/>
      <c r="P10" s="759" t="n"/>
      <c r="Q10" s="129" t="n"/>
    </row>
    <row r="11">
      <c r="A11" s="414" t="n"/>
      <c r="B11" s="129" t="n"/>
      <c r="C11" s="129" t="n"/>
      <c r="D11" s="129" t="n"/>
      <c r="E11" s="129" t="n"/>
      <c r="F11" s="129" t="n"/>
      <c r="G11" s="129" t="n"/>
      <c r="H11" s="129" t="n"/>
      <c r="I11" s="129" t="n"/>
      <c r="J11" s="129" t="n"/>
      <c r="K11" s="129" t="n"/>
      <c r="L11" s="129" t="n"/>
      <c r="M11" s="129" t="n"/>
      <c r="N11" s="129" t="n"/>
      <c r="O11" s="129" t="n"/>
      <c r="P11" s="129" t="n"/>
      <c r="Q11" s="129" t="n"/>
    </row>
    <row r="12">
      <c r="A12" s="414" t="n"/>
      <c r="B12" s="129" t="n"/>
      <c r="C12" s="129" t="n"/>
      <c r="D12" s="129" t="n"/>
      <c r="E12" s="129" t="n"/>
      <c r="F12" s="129" t="n"/>
      <c r="G12" s="129" t="n"/>
      <c r="H12" s="129" t="n"/>
      <c r="I12" s="129" t="n"/>
      <c r="J12" s="129" t="n"/>
      <c r="K12" s="129" t="n"/>
      <c r="L12" s="129" t="n"/>
      <c r="M12" s="129" t="n"/>
      <c r="N12" s="129" t="n"/>
      <c r="O12" s="129" t="n"/>
      <c r="P12" s="129" t="n"/>
      <c r="Q12" s="129" t="n"/>
    </row>
    <row r="13">
      <c r="A13" s="414" t="n"/>
      <c r="B13" s="129" t="n"/>
      <c r="C13" s="129" t="n"/>
      <c r="D13" s="129" t="n"/>
      <c r="E13" s="130" t="n"/>
      <c r="F13" s="130" t="n"/>
      <c r="G13" s="130" t="n"/>
      <c r="H13" s="129" t="n"/>
      <c r="I13" s="129" t="n"/>
      <c r="J13" s="129" t="n"/>
      <c r="K13" s="129" t="n"/>
      <c r="L13" s="130" t="n"/>
      <c r="M13" s="130" t="n"/>
      <c r="N13" s="130" t="n"/>
      <c r="O13" s="129" t="n"/>
      <c r="P13" s="129" t="n"/>
      <c r="Q13" s="129" t="n"/>
    </row>
    <row r="14">
      <c r="A14" s="414" t="n"/>
      <c r="B14" s="129" t="n"/>
      <c r="C14" s="129" t="n"/>
      <c r="D14" s="129" t="n"/>
      <c r="E14" s="129" t="n"/>
      <c r="F14" s="129" t="n"/>
      <c r="G14" s="129" t="n"/>
      <c r="H14" s="129" t="n"/>
      <c r="I14" s="129" t="n"/>
      <c r="J14" s="129" t="n"/>
      <c r="K14" s="129" t="n"/>
      <c r="L14" s="129" t="n"/>
      <c r="M14" s="129" t="n"/>
      <c r="N14" s="129" t="n"/>
      <c r="O14" s="129" t="n"/>
      <c r="P14" s="129" t="n"/>
      <c r="Q14" s="129" t="n"/>
    </row>
    <row r="15">
      <c r="A15" s="414" t="n"/>
      <c r="B15" s="129" t="n"/>
      <c r="C15" s="129" t="n"/>
      <c r="D15" s="129" t="n"/>
      <c r="E15" s="129" t="n"/>
      <c r="F15" s="129" t="n"/>
      <c r="G15" s="129" t="n"/>
      <c r="H15" s="129" t="n"/>
      <c r="I15" s="129" t="n"/>
      <c r="J15" s="129" t="n"/>
      <c r="K15" s="129" t="n"/>
      <c r="L15" s="129" t="n"/>
      <c r="M15" s="129" t="n"/>
      <c r="N15" s="129" t="n"/>
      <c r="O15" s="129" t="n"/>
      <c r="P15" s="129" t="n"/>
      <c r="Q15" s="129" t="n"/>
    </row>
    <row r="16">
      <c r="A16" s="414" t="n"/>
      <c r="B16" s="129" t="n"/>
      <c r="C16" s="129" t="n"/>
      <c r="D16" s="129" t="n"/>
      <c r="E16" s="129" t="n"/>
      <c r="F16" s="129" t="n"/>
      <c r="G16" s="129" t="n"/>
      <c r="H16" s="129" t="n"/>
      <c r="I16" s="129" t="n"/>
      <c r="J16" s="129" t="n"/>
      <c r="K16" s="129" t="n"/>
      <c r="L16" s="129" t="n"/>
      <c r="M16" s="129" t="n"/>
      <c r="N16" s="129" t="n"/>
      <c r="O16" s="129" t="n"/>
      <c r="P16" s="129" t="n"/>
      <c r="Q16" s="129" t="n"/>
    </row>
    <row r="17">
      <c r="A17" s="414" t="n"/>
      <c r="B17" s="129" t="n"/>
      <c r="C17" s="129" t="n"/>
      <c r="D17" s="129" t="n"/>
      <c r="E17" s="129" t="n"/>
      <c r="F17" s="129" t="n"/>
      <c r="G17" s="129" t="n"/>
      <c r="H17" s="129" t="n"/>
      <c r="I17" s="129" t="n"/>
      <c r="J17" s="129" t="n"/>
      <c r="K17" s="129" t="n"/>
      <c r="L17" s="129" t="n"/>
      <c r="M17" s="129" t="n"/>
      <c r="N17" s="129" t="n"/>
      <c r="O17" s="129" t="n"/>
      <c r="P17" s="129" t="n"/>
      <c r="Q17" s="129" t="n"/>
    </row>
    <row r="18">
      <c r="A18" s="414" t="n"/>
      <c r="B18" s="129" t="n"/>
      <c r="C18" s="129" t="n"/>
      <c r="D18" s="129" t="n"/>
      <c r="E18" s="129" t="n"/>
      <c r="F18" s="129" t="n"/>
      <c r="G18" s="129" t="n"/>
      <c r="H18" s="129" t="n"/>
      <c r="I18" s="129" t="n"/>
      <c r="J18" s="129" t="n"/>
      <c r="K18" s="129" t="n"/>
      <c r="L18" s="129" t="n"/>
      <c r="M18" s="129" t="n"/>
      <c r="N18" s="129" t="n"/>
      <c r="O18" s="129" t="n"/>
      <c r="P18" s="129" t="n"/>
      <c r="Q18" s="129" t="n"/>
    </row>
    <row r="19">
      <c r="A19" s="414" t="n"/>
      <c r="B19" s="129" t="n"/>
      <c r="C19" s="129" t="n"/>
      <c r="D19" s="129" t="n"/>
      <c r="E19" s="129" t="n"/>
      <c r="F19" s="129" t="n"/>
      <c r="G19" s="129" t="n"/>
      <c r="H19" s="129" t="n"/>
      <c r="I19" s="129" t="n"/>
      <c r="J19" s="129" t="n"/>
      <c r="K19" s="129" t="n"/>
      <c r="L19" s="129" t="n"/>
      <c r="M19" s="129" t="n"/>
      <c r="N19" s="129" t="n"/>
      <c r="O19" s="129" t="n"/>
      <c r="P19" s="129" t="n"/>
      <c r="Q19" s="129" t="n"/>
    </row>
    <row r="20">
      <c r="A20" s="414" t="n"/>
      <c r="B20" s="129" t="n"/>
      <c r="C20" s="129" t="n"/>
      <c r="D20" s="129" t="n"/>
      <c r="E20" s="129" t="n"/>
      <c r="F20" s="129" t="n"/>
      <c r="G20" s="129" t="n"/>
      <c r="H20" s="129" t="n"/>
      <c r="I20" s="129" t="n"/>
      <c r="J20" s="129" t="n"/>
      <c r="K20" s="129" t="n"/>
      <c r="L20" s="129" t="n"/>
      <c r="M20" s="129" t="n"/>
      <c r="N20" s="129" t="n"/>
      <c r="O20" s="129" t="n"/>
      <c r="P20" s="129" t="n"/>
      <c r="Q20" s="129" t="n"/>
    </row>
    <row r="21">
      <c r="A21" s="414" t="n"/>
      <c r="B21" s="129" t="n"/>
      <c r="C21" s="129" t="n"/>
      <c r="D21" s="129" t="n"/>
      <c r="E21" s="129" t="n"/>
      <c r="F21" s="129" t="n"/>
      <c r="G21" s="129" t="n"/>
      <c r="H21" s="129" t="n"/>
      <c r="I21" s="129" t="n"/>
      <c r="J21" s="129" t="n"/>
      <c r="K21" s="129" t="n"/>
      <c r="L21" s="129" t="n"/>
      <c r="M21" s="129" t="n"/>
      <c r="N21" s="129" t="n"/>
      <c r="O21" s="129" t="n"/>
      <c r="P21" s="129" t="n"/>
      <c r="Q21" s="129" t="n"/>
    </row>
    <row r="22">
      <c r="A22" s="414" t="n"/>
      <c r="B22" s="129" t="n"/>
      <c r="C22" s="129" t="n"/>
      <c r="D22" s="129" t="n"/>
      <c r="E22" s="130" t="n"/>
      <c r="F22" s="130" t="n"/>
      <c r="G22" s="130" t="n"/>
      <c r="H22" s="129" t="n"/>
      <c r="I22" s="129" t="n"/>
      <c r="J22" s="129" t="n"/>
      <c r="K22" s="129" t="n"/>
      <c r="L22" s="130" t="n"/>
      <c r="M22" s="130" t="n"/>
      <c r="N22" s="130" t="n"/>
      <c r="O22" s="129" t="n"/>
      <c r="P22" s="129" t="n"/>
      <c r="Q22" s="129" t="n"/>
    </row>
    <row r="23">
      <c r="A23" s="414" t="n"/>
      <c r="B23" s="129" t="n"/>
      <c r="C23" s="129" t="n"/>
      <c r="D23" s="129" t="n"/>
      <c r="E23" s="129" t="n"/>
      <c r="F23" s="129" t="n"/>
      <c r="G23" s="129" t="n"/>
      <c r="H23" s="129" t="n"/>
      <c r="I23" s="129" t="n"/>
      <c r="J23" s="129" t="n"/>
      <c r="K23" s="129" t="n"/>
      <c r="L23" s="129" t="n"/>
      <c r="M23" s="129" t="n"/>
      <c r="N23" s="129" t="n"/>
      <c r="O23" s="129" t="n"/>
      <c r="P23" s="129" t="n"/>
      <c r="Q23" s="129" t="n"/>
    </row>
    <row r="24">
      <c r="A24" s="414" t="n"/>
      <c r="B24" s="129" t="n"/>
      <c r="C24" s="129" t="n"/>
      <c r="D24" s="129" t="n"/>
      <c r="E24" s="129" t="n"/>
      <c r="F24" s="129" t="n"/>
      <c r="G24" s="129" t="n"/>
      <c r="H24" s="129" t="n"/>
      <c r="I24" s="129" t="n"/>
      <c r="J24" s="129" t="n"/>
      <c r="K24" s="129" t="n"/>
      <c r="L24" s="129" t="n"/>
      <c r="M24" s="129" t="n"/>
      <c r="N24" s="129" t="n"/>
      <c r="O24" s="129" t="n"/>
      <c r="P24" s="129" t="n"/>
      <c r="Q24" s="129" t="n"/>
    </row>
    <row r="25">
      <c r="A25" s="414" t="n"/>
      <c r="B25" s="129" t="n"/>
      <c r="C25" s="129" t="n"/>
      <c r="D25" s="129" t="n"/>
      <c r="E25" s="129" t="n"/>
      <c r="F25" s="129" t="n"/>
      <c r="G25" s="129" t="n"/>
      <c r="H25" s="129" t="n"/>
      <c r="I25" s="129" t="n"/>
      <c r="J25" s="129" t="n"/>
      <c r="K25" s="129" t="n"/>
      <c r="L25" s="129" t="n"/>
      <c r="M25" s="129" t="n"/>
      <c r="N25" s="129" t="n"/>
      <c r="O25" s="129" t="n"/>
      <c r="P25" s="129" t="n"/>
      <c r="Q25" s="129" t="n"/>
    </row>
    <row r="26">
      <c r="A26" s="414" t="n"/>
      <c r="B26" s="129" t="n"/>
      <c r="C26" s="129" t="n"/>
      <c r="D26" s="129" t="n"/>
      <c r="E26" s="129" t="n"/>
      <c r="F26" s="129" t="n"/>
      <c r="G26" s="129" t="n"/>
      <c r="H26" s="129" t="n"/>
      <c r="I26" s="129" t="n"/>
      <c r="J26" s="129" t="n"/>
      <c r="K26" s="129" t="n"/>
      <c r="L26" s="129" t="n"/>
      <c r="M26" s="129" t="n"/>
      <c r="N26" s="129" t="n"/>
      <c r="O26" s="129" t="n"/>
      <c r="P26" s="129" t="n"/>
      <c r="Q26" s="129" t="n"/>
    </row>
    <row r="27">
      <c r="A27" s="414" t="n"/>
      <c r="B27" s="129" t="n"/>
      <c r="C27" s="129" t="n"/>
      <c r="D27" s="129" t="n"/>
      <c r="E27" s="129" t="n"/>
      <c r="F27" s="129" t="n"/>
      <c r="G27" s="129" t="n"/>
      <c r="H27" s="129" t="n"/>
      <c r="I27" s="129" t="n"/>
      <c r="J27" s="129" t="n"/>
      <c r="K27" s="129" t="n"/>
      <c r="L27" s="129" t="n"/>
      <c r="M27" s="129" t="n"/>
      <c r="N27" s="129" t="n"/>
      <c r="O27" s="129" t="n"/>
      <c r="P27" s="129" t="n"/>
      <c r="Q27" s="129" t="n"/>
    </row>
    <row r="28">
      <c r="A28" s="414" t="n"/>
      <c r="B28" s="129" t="n"/>
      <c r="C28" s="129" t="n"/>
      <c r="D28" s="129" t="n"/>
      <c r="E28" s="129" t="n"/>
      <c r="F28" s="129" t="n"/>
      <c r="G28" s="129" t="n"/>
      <c r="H28" s="129" t="n"/>
      <c r="I28" s="129" t="n"/>
      <c r="J28" s="129" t="n"/>
      <c r="K28" s="129" t="n"/>
      <c r="L28" s="129" t="n"/>
      <c r="M28" s="129" t="n"/>
      <c r="N28" s="129" t="n"/>
      <c r="O28" s="129" t="n"/>
      <c r="P28" s="129" t="n"/>
      <c r="Q28" s="129" t="n"/>
    </row>
    <row r="29">
      <c r="B29" s="129" t="n"/>
      <c r="C29" s="129" t="n"/>
      <c r="D29" s="129" t="n"/>
      <c r="E29" s="129" t="n"/>
      <c r="F29" s="129" t="n"/>
      <c r="G29" s="129" t="n"/>
      <c r="H29" s="129" t="n"/>
      <c r="I29" s="129" t="n"/>
      <c r="J29" s="129" t="n"/>
      <c r="K29" s="129" t="n"/>
      <c r="L29" s="129" t="n"/>
      <c r="M29" s="129" t="n"/>
      <c r="N29" s="129" t="n"/>
      <c r="O29" s="129" t="n"/>
      <c r="P29" s="129" t="n"/>
      <c r="Q29" s="129" t="n"/>
    </row>
    <row r="30" ht="60" customHeight="1">
      <c r="A30" s="452" t="inlineStr">
        <is>
          <t>Diagonal 18 No. 20-29 Fusagasugá – Cundinamarca
Teléfono (601) 8281483 Línea Gratuita 018000180414
www.ucundinamarca.edu.co   E-mail: info@ucundinamarca.edu.co
NIT: 890.680.062-2</t>
        </is>
      </c>
      <c r="Q30" s="414" t="n"/>
    </row>
    <row r="31">
      <c r="A31" s="227" t="n"/>
      <c r="B31" s="228" t="n"/>
      <c r="C31" s="229" t="n"/>
      <c r="D31" s="227" t="n"/>
      <c r="E31" s="230" t="n"/>
      <c r="F31" s="230" t="n"/>
      <c r="G31" s="230" t="n"/>
      <c r="H31" s="230" t="n"/>
      <c r="I31" s="230" t="n"/>
      <c r="J31" s="230" t="n"/>
      <c r="K31" s="230" t="n"/>
      <c r="L31" s="230" t="n"/>
      <c r="M31" s="230" t="n"/>
      <c r="N31" s="230" t="n"/>
      <c r="O31" s="230" t="n"/>
      <c r="P31" s="230" t="n"/>
      <c r="Q31" s="414" t="n"/>
    </row>
    <row r="32" ht="25.5" customHeight="1">
      <c r="A32" s="227" t="n"/>
      <c r="B32" s="228" t="n"/>
      <c r="C32" s="453" t="inlineStr">
        <is>
          <t>Documento controlado por el Sistema de Gestión de la Calidad
Asegúrese que corresponde a la última versión consultando el Portal Institucional</t>
        </is>
      </c>
      <c r="Q32" s="414" t="n"/>
    </row>
    <row r="33">
      <c r="A33" s="223" t="n"/>
      <c r="B33" s="223" t="n"/>
      <c r="C33" s="223" t="n"/>
      <c r="D33" s="223" t="n"/>
      <c r="E33" s="223" t="n"/>
      <c r="F33" s="223" t="n"/>
      <c r="G33" s="223" t="n"/>
      <c r="H33" s="223" t="n"/>
      <c r="I33" s="223" t="n"/>
      <c r="J33" s="223" t="n"/>
      <c r="K33" s="223" t="n"/>
      <c r="L33" s="223" t="n"/>
      <c r="M33" s="223" t="n"/>
      <c r="N33" s="223" t="n"/>
      <c r="O33" s="223" t="n"/>
      <c r="P33" s="223" t="n"/>
    </row>
  </sheetData>
  <sheetProtection selectLockedCells="0" selectUnlockedCells="0" algorithmName="SHA-512" sheet="1" objects="1" insertRows="1" insertHyperlinks="1" autoFilter="1" scenarios="1" formatColumns="1" deleteColumns="1" insertColumns="1" pivotTables="1" deleteRows="1" formatCells="1" saltValue="WtbS7A7wDj/VtTjDf/3TAw==" formatRows="1" sort="1" spinCount="100000" hashValue="2uWFDdWVaZegbUTZYfz8x3dmnC93s2NZz1uN/KZ6yedkeTFviqJC/Naqf7FdLjNWV95h93f05DScgZ2bySnfFA=="/>
  <mergeCells count="12">
    <mergeCell ref="P4:Q4"/>
    <mergeCell ref="C9:P10"/>
    <mergeCell ref="P3:Q3"/>
    <mergeCell ref="D2:O2"/>
    <mergeCell ref="D1:O1"/>
    <mergeCell ref="D3:O4"/>
    <mergeCell ref="C32:P32"/>
    <mergeCell ref="P2:Q2"/>
    <mergeCell ref="C7:P8"/>
    <mergeCell ref="B1:C4"/>
    <mergeCell ref="P1:Q1"/>
    <mergeCell ref="A30:P30"/>
  </mergeCells>
  <hyperlinks>
    <hyperlink ref="B8" location="INICIO!A1" display="INICIO"/>
  </hyperlinks>
  <pageMargins left="0.7" right="0.7" top="0.75" bottom="0.75" header="0.3" footer="0.3"/>
  <pageSetup orientation="portrait" scale="48"/>
  <drawing xmlns:r="http://schemas.openxmlformats.org/officeDocument/2006/relationships" r:id="rId1"/>
</worksheet>
</file>

<file path=xl/worksheets/sheet4.xml><?xml version="1.0" encoding="utf-8"?>
<worksheet xmlns="http://schemas.openxmlformats.org/spreadsheetml/2006/main">
  <sheetPr codeName="Hoja12">
    <outlinePr summaryBelow="1" summaryRight="1"/>
    <pageSetUpPr/>
  </sheetPr>
  <dimension ref="B1:Q63"/>
  <sheetViews>
    <sheetView showGridLines="0" zoomScale="70" zoomScaleNormal="70" workbookViewId="0">
      <selection activeCell="C8" sqref="C8"/>
    </sheetView>
  </sheetViews>
  <sheetFormatPr baseColWidth="10" defaultColWidth="11.42578125" defaultRowHeight="15"/>
  <cols>
    <col width="2.85546875" customWidth="1" style="77" min="1" max="1"/>
    <col width="3.7109375" customWidth="1" style="77" min="2" max="2"/>
    <col width="52.7109375" customWidth="1" style="77" min="3" max="3"/>
    <col width="43.5703125" customWidth="1" style="77" min="4" max="4"/>
    <col width="17.5703125" customWidth="1" style="77" min="5" max="5"/>
    <col width="10.85546875" bestFit="1" customWidth="1" style="77" min="6" max="6"/>
    <col width="15.5703125" customWidth="1" style="77" min="7" max="7"/>
    <col width="12.140625" customWidth="1" style="77" min="8" max="8"/>
    <col width="14.140625" customWidth="1" style="77" min="9" max="9"/>
    <col width="18.42578125" customWidth="1" style="77" min="10" max="10"/>
    <col width="14" customWidth="1" style="77" min="11" max="11"/>
    <col width="17.28515625" customWidth="1" style="77" min="12" max="12"/>
    <col width="15.28515625" customWidth="1" style="77" min="13" max="13"/>
    <col width="15.5703125" customWidth="1" style="77" min="14" max="14"/>
    <col width="12.140625" customWidth="1" style="77" min="15" max="15"/>
    <col width="11.42578125" customWidth="1" style="77" min="16" max="16384"/>
  </cols>
  <sheetData>
    <row r="1" ht="23.25" customFormat="1" customHeight="1" s="145">
      <c r="B1" s="450" t="n"/>
      <c r="C1" s="742" t="n"/>
      <c r="D1" s="463" t="inlineStr">
        <is>
          <t>MACROPROCESO ESTRATÉGICO</t>
        </is>
      </c>
      <c r="E1" s="743" t="n"/>
      <c r="F1" s="743" t="n"/>
      <c r="G1" s="743" t="n"/>
      <c r="H1" s="743" t="n"/>
      <c r="I1" s="743" t="n"/>
      <c r="J1" s="743" t="n"/>
      <c r="K1" s="743" t="n"/>
      <c r="L1" s="743" t="n"/>
      <c r="M1" s="744" t="n"/>
      <c r="N1" s="463" t="inlineStr">
        <is>
          <t>CÓDIGO: ESGr028</t>
        </is>
      </c>
      <c r="O1" s="744" t="n"/>
      <c r="P1" s="63" t="n"/>
      <c r="Q1" s="63" t="n"/>
    </row>
    <row r="2" ht="21.75" customFormat="1" customHeight="1" s="145">
      <c r="B2" s="745" t="n"/>
      <c r="C2" s="746" t="n"/>
      <c r="D2" s="463" t="inlineStr">
        <is>
          <t>PROCESO GESTIÓN SISTEMAS INTEGRADOS - CALIDAD</t>
        </is>
      </c>
      <c r="E2" s="743" t="n"/>
      <c r="F2" s="743" t="n"/>
      <c r="G2" s="743" t="n"/>
      <c r="H2" s="743" t="n"/>
      <c r="I2" s="743" t="n"/>
      <c r="J2" s="743" t="n"/>
      <c r="K2" s="743" t="n"/>
      <c r="L2" s="743" t="n"/>
      <c r="M2" s="744" t="n"/>
      <c r="N2" s="463" t="inlineStr">
        <is>
          <t>VERSIÓN: 18</t>
        </is>
      </c>
      <c r="O2" s="744" t="n"/>
      <c r="P2" s="63" t="n"/>
      <c r="Q2" s="63" t="n"/>
    </row>
    <row r="3" ht="15" customFormat="1" customHeight="1" s="145">
      <c r="B3" s="745" t="n"/>
      <c r="C3" s="746" t="n"/>
      <c r="D3" s="463" t="inlineStr">
        <is>
          <t>GESTIÓN DEL RIESGO Y LAS OPORTUNIDADES</t>
        </is>
      </c>
      <c r="E3" s="747" t="n"/>
      <c r="F3" s="747" t="n"/>
      <c r="G3" s="747" t="n"/>
      <c r="H3" s="747" t="n"/>
      <c r="I3" s="747" t="n"/>
      <c r="J3" s="747" t="n"/>
      <c r="K3" s="747" t="n"/>
      <c r="L3" s="747" t="n"/>
      <c r="M3" s="742" t="n"/>
      <c r="N3" s="463" t="inlineStr">
        <is>
          <t>VIGENCIA: 2025-04-11</t>
        </is>
      </c>
      <c r="O3" s="744" t="n"/>
      <c r="P3" s="63" t="n"/>
      <c r="Q3" s="63" t="n"/>
    </row>
    <row r="4" ht="12.75" customFormat="1" customHeight="1" s="145">
      <c r="B4" s="748" t="n"/>
      <c r="C4" s="749" t="n"/>
      <c r="D4" s="748" t="n"/>
      <c r="E4" s="750" t="n"/>
      <c r="F4" s="750" t="n"/>
      <c r="G4" s="750" t="n"/>
      <c r="H4" s="750" t="n"/>
      <c r="I4" s="750" t="n"/>
      <c r="J4" s="750" t="n"/>
      <c r="K4" s="750" t="n"/>
      <c r="L4" s="750" t="n"/>
      <c r="M4" s="749" t="n"/>
      <c r="N4" s="463" t="inlineStr">
        <is>
          <t>PÁGINA: 2 de 11</t>
        </is>
      </c>
      <c r="O4" s="744" t="n"/>
      <c r="P4" s="63" t="n"/>
      <c r="Q4" s="63" t="n"/>
    </row>
    <row r="5">
      <c r="C5" s="480" t="inlineStr">
        <is>
          <t>REGRESAR</t>
        </is>
      </c>
    </row>
    <row r="6">
      <c r="C6" s="763" t="n"/>
    </row>
    <row r="7">
      <c r="B7" s="467" t="inlineStr">
        <is>
          <t>IDENTIFICACIÓN DEL RIESGO ESTRATÉGICO</t>
        </is>
      </c>
      <c r="C7" s="743" t="n"/>
      <c r="D7" s="743" t="n"/>
      <c r="E7" s="743" t="n"/>
      <c r="F7" s="743" t="n"/>
      <c r="G7" s="743" t="n"/>
      <c r="H7" s="743" t="n"/>
      <c r="I7" s="744" t="n"/>
      <c r="J7" s="464" t="inlineStr">
        <is>
          <t>RIESGOS OPERATIVOS QUE APORTAN A LA ESTRATEGIA</t>
        </is>
      </c>
      <c r="K7" s="743" t="n"/>
      <c r="L7" s="743" t="n"/>
      <c r="M7" s="743" t="n"/>
      <c r="N7" s="743" t="n"/>
      <c r="O7" s="744" t="n"/>
    </row>
    <row r="8" ht="38.25" customHeight="1">
      <c r="B8" s="79" t="inlineStr">
        <is>
          <t>ID</t>
        </is>
      </c>
      <c r="C8" s="79" t="inlineStr">
        <is>
          <t>FRENTE ESTRATÉGICO: OBJETIVO DE CALIDAD</t>
        </is>
      </c>
      <c r="D8" s="79" t="inlineStr">
        <is>
          <t>RIESGO ESTRATÉGICO</t>
        </is>
      </c>
      <c r="E8" s="79" t="inlineStr">
        <is>
          <t>PROBABILIDAD</t>
        </is>
      </c>
      <c r="F8" s="79" t="inlineStr">
        <is>
          <t>IMPACTO</t>
        </is>
      </c>
      <c r="G8" s="79" t="inlineStr">
        <is>
          <t>VALORACIÓN</t>
        </is>
      </c>
      <c r="H8" s="79" t="inlineStr">
        <is>
          <t>NIVEL</t>
        </is>
      </c>
      <c r="I8" s="79" t="inlineStr">
        <is>
          <t>INDICADOR DE EFICACIA</t>
        </is>
      </c>
      <c r="J8" s="80" t="inlineStr">
        <is>
          <t>PROCESOS INVOLUCRADOS</t>
        </is>
      </c>
      <c r="K8" s="80" t="inlineStr">
        <is>
          <t>RIESGO OPERATIVO</t>
        </is>
      </c>
      <c r="L8" s="80" t="inlineStr">
        <is>
          <t>PROBABILIDAD DE OCURRENCIA RESIDUAL</t>
        </is>
      </c>
      <c r="M8" s="80" t="inlineStr">
        <is>
          <t>MAGNITUD DEL IMPACTO RESIDUAL</t>
        </is>
      </c>
      <c r="N8" s="80" t="inlineStr">
        <is>
          <t>VALORACIÓN RESIDUAL</t>
        </is>
      </c>
      <c r="O8" s="80" t="inlineStr">
        <is>
          <t>NIVEL RESIDUAL</t>
        </is>
      </c>
    </row>
    <row r="9">
      <c r="B9" s="465" t="n"/>
      <c r="C9" s="465" t="n"/>
      <c r="D9" s="465" t="n"/>
      <c r="E9" s="465" t="n"/>
      <c r="F9" s="465" t="n"/>
      <c r="G9" s="465" t="n"/>
      <c r="H9" s="465" t="n"/>
      <c r="I9" s="465" t="n"/>
      <c r="J9" s="465" t="n"/>
      <c r="K9" s="465" t="n"/>
      <c r="L9" s="465" t="n"/>
      <c r="M9" s="465" t="n"/>
      <c r="N9" s="465" t="n"/>
      <c r="O9" s="465" t="n"/>
    </row>
    <row r="10">
      <c r="B10" s="764" t="n"/>
      <c r="C10" s="764" t="n"/>
      <c r="D10" s="466" t="n"/>
      <c r="E10" s="764" t="n"/>
      <c r="F10" s="764" t="n"/>
      <c r="G10" s="764" t="n"/>
      <c r="H10" s="764" t="n"/>
      <c r="I10" s="764" t="n"/>
      <c r="J10" s="466" t="n"/>
      <c r="K10" s="466" t="n"/>
      <c r="L10" s="466" t="n"/>
      <c r="M10" s="466" t="n"/>
      <c r="N10" s="466" t="n"/>
      <c r="O10" s="466" t="n"/>
    </row>
    <row r="11">
      <c r="B11" s="764" t="n"/>
      <c r="C11" s="764" t="n"/>
      <c r="D11" s="466" t="n"/>
      <c r="E11" s="764" t="n"/>
      <c r="F11" s="764" t="n"/>
      <c r="G11" s="764" t="n"/>
      <c r="H11" s="764" t="n"/>
      <c r="I11" s="764" t="n"/>
      <c r="J11" s="466" t="n"/>
      <c r="K11" s="466" t="n"/>
      <c r="L11" s="466" t="n"/>
      <c r="M11" s="466" t="n"/>
      <c r="N11" s="466" t="n"/>
      <c r="O11" s="466" t="n"/>
    </row>
    <row r="12">
      <c r="B12" s="764" t="n"/>
      <c r="C12" s="764" t="n"/>
      <c r="D12" s="466" t="n"/>
      <c r="E12" s="764" t="n"/>
      <c r="F12" s="764" t="n"/>
      <c r="G12" s="764" t="n"/>
      <c r="H12" s="764" t="n"/>
      <c r="I12" s="764" t="n"/>
      <c r="J12" s="466" t="n"/>
      <c r="K12" s="466" t="n"/>
      <c r="L12" s="466" t="n"/>
      <c r="M12" s="466" t="n"/>
      <c r="N12" s="466" t="n"/>
      <c r="O12" s="466" t="n"/>
    </row>
    <row r="13">
      <c r="B13" s="765" t="n"/>
      <c r="C13" s="765" t="n"/>
      <c r="D13" s="466" t="n"/>
      <c r="E13" s="765" t="n"/>
      <c r="F13" s="765" t="n"/>
      <c r="G13" s="765" t="n"/>
      <c r="H13" s="765" t="n"/>
      <c r="I13" s="765" t="n"/>
      <c r="J13" s="466" t="n"/>
      <c r="K13" s="466" t="n"/>
      <c r="L13" s="466" t="n"/>
      <c r="M13" s="466" t="n"/>
      <c r="N13" s="466" t="n"/>
      <c r="O13" s="466" t="n"/>
    </row>
    <row r="14">
      <c r="B14" s="466" t="n"/>
      <c r="C14" s="466" t="n"/>
      <c r="D14" s="466" t="n"/>
      <c r="E14" s="466" t="n"/>
      <c r="F14" s="466" t="n"/>
      <c r="G14" s="466" t="n"/>
      <c r="H14" s="466" t="n"/>
      <c r="I14" s="466" t="n"/>
      <c r="J14" s="466" t="n"/>
      <c r="K14" s="466" t="n"/>
      <c r="L14" s="466" t="n"/>
      <c r="M14" s="466" t="n"/>
      <c r="N14" s="466" t="n"/>
      <c r="O14" s="466" t="n"/>
    </row>
    <row r="15">
      <c r="B15" s="764" t="n"/>
      <c r="C15" s="764" t="n"/>
      <c r="D15" s="466" t="n"/>
      <c r="E15" s="764" t="n"/>
      <c r="F15" s="764" t="n"/>
      <c r="G15" s="764" t="n"/>
      <c r="H15" s="764" t="n"/>
      <c r="I15" s="764" t="n"/>
      <c r="J15" s="466" t="n"/>
      <c r="K15" s="466" t="n"/>
      <c r="L15" s="466" t="n"/>
      <c r="M15" s="466" t="n"/>
      <c r="N15" s="466" t="n"/>
      <c r="O15" s="466" t="n"/>
    </row>
    <row r="16">
      <c r="B16" s="764" t="n"/>
      <c r="C16" s="764" t="n"/>
      <c r="D16" s="466" t="n"/>
      <c r="E16" s="764" t="n"/>
      <c r="F16" s="764" t="n"/>
      <c r="G16" s="764" t="n"/>
      <c r="H16" s="764" t="n"/>
      <c r="I16" s="764" t="n"/>
      <c r="J16" s="466" t="n"/>
      <c r="K16" s="466" t="n"/>
      <c r="L16" s="466" t="n"/>
      <c r="M16" s="466" t="n"/>
      <c r="N16" s="466" t="n"/>
      <c r="O16" s="466" t="n"/>
    </row>
    <row r="17">
      <c r="B17" s="764" t="n"/>
      <c r="C17" s="764" t="n"/>
      <c r="D17" s="466" t="n"/>
      <c r="E17" s="764" t="n"/>
      <c r="F17" s="764" t="n"/>
      <c r="G17" s="764" t="n"/>
      <c r="H17" s="764" t="n"/>
      <c r="I17" s="764" t="n"/>
      <c r="J17" s="466" t="n"/>
      <c r="K17" s="466" t="n"/>
      <c r="L17" s="466" t="n"/>
      <c r="M17" s="466" t="n"/>
      <c r="N17" s="466" t="n"/>
      <c r="O17" s="466" t="n"/>
    </row>
    <row r="18">
      <c r="B18" s="765" t="n"/>
      <c r="C18" s="765" t="n"/>
      <c r="D18" s="466" t="n"/>
      <c r="E18" s="765" t="n"/>
      <c r="F18" s="765" t="n"/>
      <c r="G18" s="765" t="n"/>
      <c r="H18" s="765" t="n"/>
      <c r="I18" s="765" t="n"/>
      <c r="J18" s="466" t="n"/>
      <c r="K18" s="466" t="n"/>
      <c r="L18" s="466" t="n"/>
      <c r="M18" s="466" t="n"/>
      <c r="N18" s="466" t="n"/>
      <c r="O18" s="466" t="n"/>
    </row>
    <row r="19">
      <c r="B19" s="466" t="n"/>
      <c r="C19" s="466" t="n"/>
      <c r="D19" s="466" t="n"/>
      <c r="E19" s="466" t="n"/>
      <c r="F19" s="466" t="n"/>
      <c r="G19" s="466" t="n"/>
      <c r="H19" s="466" t="n"/>
      <c r="I19" s="466" t="n"/>
      <c r="J19" s="466" t="n"/>
      <c r="K19" s="466" t="n"/>
      <c r="L19" s="466" t="n"/>
      <c r="M19" s="466" t="n"/>
      <c r="N19" s="466" t="n"/>
      <c r="O19" s="466" t="n"/>
    </row>
    <row r="20">
      <c r="B20" s="764" t="n"/>
      <c r="C20" s="764" t="n"/>
      <c r="D20" s="466" t="n"/>
      <c r="E20" s="764" t="n"/>
      <c r="F20" s="764" t="n"/>
      <c r="G20" s="764" t="n"/>
      <c r="H20" s="764" t="n"/>
      <c r="I20" s="764" t="n"/>
      <c r="J20" s="466" t="n"/>
      <c r="K20" s="466" t="n"/>
      <c r="L20" s="466" t="n"/>
      <c r="M20" s="466" t="n"/>
      <c r="N20" s="466" t="n"/>
      <c r="O20" s="466" t="n"/>
    </row>
    <row r="21">
      <c r="B21" s="764" t="n"/>
      <c r="C21" s="764" t="n"/>
      <c r="D21" s="466" t="n"/>
      <c r="E21" s="764" t="n"/>
      <c r="F21" s="764" t="n"/>
      <c r="G21" s="764" t="n"/>
      <c r="H21" s="764" t="n"/>
      <c r="I21" s="764" t="n"/>
      <c r="J21" s="466" t="n"/>
      <c r="K21" s="466" t="n"/>
      <c r="L21" s="466" t="n"/>
      <c r="M21" s="466" t="n"/>
      <c r="N21" s="466" t="n"/>
      <c r="O21" s="466" t="n"/>
    </row>
    <row r="22">
      <c r="B22" s="764" t="n"/>
      <c r="C22" s="764" t="n"/>
      <c r="D22" s="466" t="n"/>
      <c r="E22" s="764" t="n"/>
      <c r="F22" s="764" t="n"/>
      <c r="G22" s="764" t="n"/>
      <c r="H22" s="764" t="n"/>
      <c r="I22" s="764" t="n"/>
      <c r="J22" s="466" t="n"/>
      <c r="K22" s="466" t="n"/>
      <c r="L22" s="466" t="n"/>
      <c r="M22" s="466" t="n"/>
      <c r="N22" s="466" t="n"/>
      <c r="O22" s="466" t="n"/>
    </row>
    <row r="23">
      <c r="B23" s="765" t="n"/>
      <c r="C23" s="765" t="n"/>
      <c r="D23" s="466" t="n"/>
      <c r="E23" s="765" t="n"/>
      <c r="F23" s="765" t="n"/>
      <c r="G23" s="765" t="n"/>
      <c r="H23" s="765" t="n"/>
      <c r="I23" s="765" t="n"/>
      <c r="J23" s="466" t="n"/>
      <c r="K23" s="466" t="n"/>
      <c r="L23" s="466" t="n"/>
      <c r="M23" s="466" t="n"/>
      <c r="N23" s="466" t="n"/>
      <c r="O23" s="466" t="n"/>
    </row>
    <row r="24">
      <c r="B24" s="466" t="n"/>
      <c r="C24" s="466" t="n"/>
      <c r="D24" s="466" t="n"/>
      <c r="E24" s="466" t="n"/>
      <c r="F24" s="466" t="n"/>
      <c r="G24" s="466" t="n"/>
      <c r="H24" s="466" t="n"/>
      <c r="I24" s="466" t="n"/>
      <c r="J24" s="466" t="n"/>
      <c r="K24" s="466" t="n"/>
      <c r="L24" s="466" t="n"/>
      <c r="M24" s="466" t="n"/>
      <c r="N24" s="466" t="n"/>
      <c r="O24" s="466" t="n"/>
    </row>
    <row r="25">
      <c r="B25" s="764" t="n"/>
      <c r="C25" s="764" t="n"/>
      <c r="D25" s="466" t="n"/>
      <c r="E25" s="764" t="n"/>
      <c r="F25" s="764" t="n"/>
      <c r="G25" s="764" t="n"/>
      <c r="H25" s="764" t="n"/>
      <c r="I25" s="764" t="n"/>
      <c r="J25" s="466" t="n"/>
      <c r="K25" s="466" t="n"/>
      <c r="L25" s="466" t="n"/>
      <c r="M25" s="466" t="n"/>
      <c r="N25" s="466" t="n"/>
      <c r="O25" s="466" t="n"/>
    </row>
    <row r="26">
      <c r="B26" s="764" t="n"/>
      <c r="C26" s="764" t="n"/>
      <c r="D26" s="466" t="n"/>
      <c r="E26" s="764" t="n"/>
      <c r="F26" s="764" t="n"/>
      <c r="G26" s="764" t="n"/>
      <c r="H26" s="764" t="n"/>
      <c r="I26" s="764" t="n"/>
      <c r="J26" s="466" t="n"/>
      <c r="K26" s="466" t="n"/>
      <c r="L26" s="466" t="n"/>
      <c r="M26" s="466" t="n"/>
      <c r="N26" s="466" t="n"/>
      <c r="O26" s="466" t="n"/>
    </row>
    <row r="27">
      <c r="B27" s="764" t="n"/>
      <c r="C27" s="764" t="n"/>
      <c r="D27" s="466" t="n"/>
      <c r="E27" s="764" t="n"/>
      <c r="F27" s="764" t="n"/>
      <c r="G27" s="764" t="n"/>
      <c r="H27" s="764" t="n"/>
      <c r="I27" s="764" t="n"/>
      <c r="J27" s="466" t="n"/>
      <c r="K27" s="466" t="n"/>
      <c r="L27" s="466" t="n"/>
      <c r="M27" s="466" t="n"/>
      <c r="N27" s="466" t="n"/>
      <c r="O27" s="466" t="n"/>
    </row>
    <row r="28">
      <c r="B28" s="765" t="n"/>
      <c r="C28" s="765" t="n"/>
      <c r="D28" s="466" t="n"/>
      <c r="E28" s="765" t="n"/>
      <c r="F28" s="765" t="n"/>
      <c r="G28" s="765" t="n"/>
      <c r="H28" s="765" t="n"/>
      <c r="I28" s="765" t="n"/>
      <c r="J28" s="466" t="n"/>
      <c r="K28" s="466" t="n"/>
      <c r="L28" s="466" t="n"/>
      <c r="M28" s="466" t="n"/>
      <c r="N28" s="466" t="n"/>
      <c r="O28" s="466" t="n"/>
    </row>
    <row r="29">
      <c r="B29" s="466" t="n"/>
      <c r="C29" s="466" t="n"/>
      <c r="D29" s="466" t="n"/>
      <c r="E29" s="466" t="n"/>
      <c r="F29" s="466" t="n"/>
      <c r="G29" s="466" t="n"/>
      <c r="H29" s="466" t="n"/>
      <c r="I29" s="466" t="n"/>
      <c r="J29" s="466" t="n"/>
      <c r="K29" s="466" t="n"/>
      <c r="L29" s="466" t="n"/>
      <c r="M29" s="466" t="n"/>
      <c r="N29" s="466" t="n"/>
      <c r="O29" s="466" t="n"/>
    </row>
    <row r="30">
      <c r="B30" s="764" t="n"/>
      <c r="C30" s="764" t="n"/>
      <c r="D30" s="466" t="n"/>
      <c r="E30" s="764" t="n"/>
      <c r="F30" s="764" t="n"/>
      <c r="G30" s="764" t="n"/>
      <c r="H30" s="764" t="n"/>
      <c r="I30" s="764" t="n"/>
      <c r="J30" s="466" t="n"/>
      <c r="K30" s="466" t="n"/>
      <c r="L30" s="466" t="n"/>
      <c r="M30" s="466" t="n"/>
      <c r="N30" s="466" t="n"/>
      <c r="O30" s="466" t="n"/>
    </row>
    <row r="31">
      <c r="B31" s="764" t="n"/>
      <c r="C31" s="764" t="n"/>
      <c r="D31" s="466" t="n"/>
      <c r="E31" s="764" t="n"/>
      <c r="F31" s="764" t="n"/>
      <c r="G31" s="764" t="n"/>
      <c r="H31" s="764" t="n"/>
      <c r="I31" s="764" t="n"/>
      <c r="J31" s="466" t="n"/>
      <c r="K31" s="466" t="n"/>
      <c r="L31" s="466" t="n"/>
      <c r="M31" s="466" t="n"/>
      <c r="N31" s="466" t="n"/>
      <c r="O31" s="466" t="n"/>
    </row>
    <row r="32">
      <c r="B32" s="764" t="n"/>
      <c r="C32" s="764" t="n"/>
      <c r="D32" s="466" t="n"/>
      <c r="E32" s="764" t="n"/>
      <c r="F32" s="764" t="n"/>
      <c r="G32" s="764" t="n"/>
      <c r="H32" s="764" t="n"/>
      <c r="I32" s="764" t="n"/>
      <c r="J32" s="466" t="n"/>
      <c r="K32" s="466" t="n"/>
      <c r="L32" s="466" t="n"/>
      <c r="M32" s="466" t="n"/>
      <c r="N32" s="466" t="n"/>
      <c r="O32" s="466" t="n"/>
    </row>
    <row r="33">
      <c r="B33" s="765" t="n"/>
      <c r="C33" s="765" t="n"/>
      <c r="D33" s="466" t="n"/>
      <c r="E33" s="765" t="n"/>
      <c r="F33" s="765" t="n"/>
      <c r="G33" s="765" t="n"/>
      <c r="H33" s="765" t="n"/>
      <c r="I33" s="765" t="n"/>
      <c r="J33" s="466" t="n"/>
      <c r="K33" s="466" t="n"/>
      <c r="L33" s="466" t="n"/>
      <c r="M33" s="466" t="n"/>
      <c r="N33" s="466" t="n"/>
      <c r="O33" s="466" t="n"/>
    </row>
    <row r="34">
      <c r="B34" s="466" t="n"/>
      <c r="C34" s="466" t="n"/>
      <c r="D34" s="466" t="n"/>
      <c r="E34" s="466" t="n"/>
      <c r="F34" s="466" t="n"/>
      <c r="G34" s="466" t="n"/>
      <c r="H34" s="466" t="n"/>
      <c r="I34" s="466" t="n"/>
      <c r="J34" s="466" t="n"/>
      <c r="K34" s="466" t="n"/>
      <c r="L34" s="466" t="n"/>
      <c r="M34" s="466" t="n"/>
      <c r="N34" s="466" t="n"/>
      <c r="O34" s="466" t="n"/>
    </row>
    <row r="35">
      <c r="B35" s="764" t="n"/>
      <c r="C35" s="764" t="n"/>
      <c r="D35" s="466" t="n"/>
      <c r="E35" s="764" t="n"/>
      <c r="F35" s="764" t="n"/>
      <c r="G35" s="764" t="n"/>
      <c r="H35" s="764" t="n"/>
      <c r="I35" s="764" t="n"/>
      <c r="J35" s="466" t="n"/>
      <c r="K35" s="466" t="n"/>
      <c r="L35" s="466" t="n"/>
      <c r="M35" s="466" t="n"/>
      <c r="N35" s="466" t="n"/>
      <c r="O35" s="466" t="n"/>
    </row>
    <row r="36">
      <c r="B36" s="764" t="n"/>
      <c r="C36" s="764" t="n"/>
      <c r="D36" s="466" t="n"/>
      <c r="E36" s="764" t="n"/>
      <c r="F36" s="764" t="n"/>
      <c r="G36" s="764" t="n"/>
      <c r="H36" s="764" t="n"/>
      <c r="I36" s="764" t="n"/>
      <c r="J36" s="466" t="n"/>
      <c r="K36" s="466" t="n"/>
      <c r="L36" s="466" t="n"/>
      <c r="M36" s="466" t="n"/>
      <c r="N36" s="466" t="n"/>
      <c r="O36" s="466" t="n"/>
    </row>
    <row r="37">
      <c r="B37" s="764" t="n"/>
      <c r="C37" s="764" t="n"/>
      <c r="D37" s="466" t="n"/>
      <c r="E37" s="764" t="n"/>
      <c r="F37" s="764" t="n"/>
      <c r="G37" s="764" t="n"/>
      <c r="H37" s="764" t="n"/>
      <c r="I37" s="764" t="n"/>
      <c r="J37" s="466" t="n"/>
      <c r="K37" s="466" t="n"/>
      <c r="L37" s="466" t="n"/>
      <c r="M37" s="466" t="n"/>
      <c r="N37" s="466" t="n"/>
      <c r="O37" s="466" t="n"/>
    </row>
    <row r="38">
      <c r="B38" s="765" t="n"/>
      <c r="C38" s="765" t="n"/>
      <c r="D38" s="466" t="n"/>
      <c r="E38" s="765" t="n"/>
      <c r="F38" s="765" t="n"/>
      <c r="G38" s="765" t="n"/>
      <c r="H38" s="765" t="n"/>
      <c r="I38" s="765" t="n"/>
      <c r="J38" s="466" t="n"/>
      <c r="K38" s="466" t="n"/>
      <c r="L38" s="466" t="n"/>
      <c r="M38" s="466" t="n"/>
      <c r="N38" s="466" t="n"/>
      <c r="O38" s="466" t="n"/>
    </row>
    <row r="39">
      <c r="B39" s="466" t="n"/>
      <c r="C39" s="466" t="n"/>
      <c r="D39" s="466" t="n"/>
      <c r="E39" s="466" t="n"/>
      <c r="F39" s="466" t="n"/>
      <c r="G39" s="466" t="n"/>
      <c r="H39" s="466" t="n"/>
      <c r="I39" s="466" t="n"/>
      <c r="J39" s="466" t="n"/>
      <c r="K39" s="466" t="n"/>
      <c r="L39" s="466" t="n"/>
      <c r="M39" s="466" t="n"/>
      <c r="N39" s="466" t="n"/>
      <c r="O39" s="466" t="n"/>
    </row>
    <row r="40">
      <c r="B40" s="764" t="n"/>
      <c r="C40" s="764" t="n"/>
      <c r="D40" s="466" t="n"/>
      <c r="E40" s="764" t="n"/>
      <c r="F40" s="764" t="n"/>
      <c r="G40" s="764" t="n"/>
      <c r="H40" s="764" t="n"/>
      <c r="I40" s="764" t="n"/>
      <c r="J40" s="466" t="n"/>
      <c r="K40" s="466" t="n"/>
      <c r="L40" s="466" t="n"/>
      <c r="M40" s="466" t="n"/>
      <c r="N40" s="466" t="n"/>
      <c r="O40" s="466" t="n"/>
    </row>
    <row r="41">
      <c r="B41" s="764" t="n"/>
      <c r="C41" s="764" t="n"/>
      <c r="D41" s="466" t="n"/>
      <c r="E41" s="764" t="n"/>
      <c r="F41" s="764" t="n"/>
      <c r="G41" s="764" t="n"/>
      <c r="H41" s="764" t="n"/>
      <c r="I41" s="764" t="n"/>
      <c r="J41" s="466" t="n"/>
      <c r="K41" s="466" t="n"/>
      <c r="L41" s="466" t="n"/>
      <c r="M41" s="466" t="n"/>
      <c r="N41" s="466" t="n"/>
      <c r="O41" s="466" t="n"/>
    </row>
    <row r="42">
      <c r="B42" s="764" t="n"/>
      <c r="C42" s="764" t="n"/>
      <c r="D42" s="466" t="n"/>
      <c r="E42" s="764" t="n"/>
      <c r="F42" s="764" t="n"/>
      <c r="G42" s="764" t="n"/>
      <c r="H42" s="764" t="n"/>
      <c r="I42" s="764" t="n"/>
      <c r="J42" s="466" t="n"/>
      <c r="K42" s="466" t="n"/>
      <c r="L42" s="466" t="n"/>
      <c r="M42" s="466" t="n"/>
      <c r="N42" s="466" t="n"/>
      <c r="O42" s="466" t="n"/>
    </row>
    <row r="43">
      <c r="B43" s="765" t="n"/>
      <c r="C43" s="765" t="n"/>
      <c r="D43" s="466" t="n"/>
      <c r="E43" s="765" t="n"/>
      <c r="F43" s="765" t="n"/>
      <c r="G43" s="765" t="n"/>
      <c r="H43" s="765" t="n"/>
      <c r="I43" s="765" t="n"/>
      <c r="J43" s="466" t="n"/>
      <c r="K43" s="466" t="n"/>
      <c r="L43" s="466" t="n"/>
      <c r="M43" s="466" t="n"/>
      <c r="N43" s="466" t="n"/>
      <c r="O43" s="466" t="n"/>
    </row>
    <row r="44">
      <c r="B44" s="466" t="n"/>
      <c r="C44" s="466" t="n"/>
      <c r="D44" s="466" t="n"/>
      <c r="E44" s="466" t="n"/>
      <c r="F44" s="466" t="n"/>
      <c r="G44" s="466" t="n"/>
      <c r="H44" s="466" t="n"/>
      <c r="I44" s="466" t="n"/>
      <c r="J44" s="466" t="n"/>
      <c r="K44" s="466" t="n"/>
      <c r="L44" s="466" t="n"/>
      <c r="M44" s="466" t="n"/>
      <c r="N44" s="466" t="n"/>
      <c r="O44" s="466" t="n"/>
    </row>
    <row r="45">
      <c r="B45" s="764" t="n"/>
      <c r="C45" s="764" t="n"/>
      <c r="D45" s="466" t="n"/>
      <c r="E45" s="764" t="n"/>
      <c r="F45" s="764" t="n"/>
      <c r="G45" s="764" t="n"/>
      <c r="H45" s="764" t="n"/>
      <c r="I45" s="764" t="n"/>
      <c r="J45" s="466" t="n"/>
      <c r="K45" s="466" t="n"/>
      <c r="L45" s="466" t="n"/>
      <c r="M45" s="466" t="n"/>
      <c r="N45" s="466" t="n"/>
      <c r="O45" s="466" t="n"/>
    </row>
    <row r="46">
      <c r="B46" s="764" t="n"/>
      <c r="C46" s="764" t="n"/>
      <c r="D46" s="466" t="n"/>
      <c r="E46" s="764" t="n"/>
      <c r="F46" s="764" t="n"/>
      <c r="G46" s="764" t="n"/>
      <c r="H46" s="764" t="n"/>
      <c r="I46" s="764" t="n"/>
      <c r="J46" s="466" t="n"/>
      <c r="K46" s="466" t="n"/>
      <c r="L46" s="466" t="n"/>
      <c r="M46" s="466" t="n"/>
      <c r="N46" s="466" t="n"/>
      <c r="O46" s="466" t="n"/>
    </row>
    <row r="47">
      <c r="B47" s="764" t="n"/>
      <c r="C47" s="764" t="n"/>
      <c r="D47" s="466" t="n"/>
      <c r="E47" s="764" t="n"/>
      <c r="F47" s="764" t="n"/>
      <c r="G47" s="764" t="n"/>
      <c r="H47" s="764" t="n"/>
      <c r="I47" s="764" t="n"/>
      <c r="J47" s="466" t="n"/>
      <c r="K47" s="466" t="n"/>
      <c r="L47" s="466" t="n"/>
      <c r="M47" s="466" t="n"/>
      <c r="N47" s="466" t="n"/>
      <c r="O47" s="466" t="n"/>
    </row>
    <row r="48">
      <c r="B48" s="765" t="n"/>
      <c r="C48" s="765" t="n"/>
      <c r="D48" s="466" t="n"/>
      <c r="E48" s="765" t="n"/>
      <c r="F48" s="765" t="n"/>
      <c r="G48" s="765" t="n"/>
      <c r="H48" s="765" t="n"/>
      <c r="I48" s="765" t="n"/>
      <c r="J48" s="466" t="n"/>
      <c r="K48" s="466" t="n"/>
      <c r="L48" s="466" t="n"/>
      <c r="M48" s="466" t="n"/>
      <c r="N48" s="466" t="n"/>
      <c r="O48" s="466" t="n"/>
    </row>
    <row r="49">
      <c r="B49" s="466" t="n"/>
      <c r="C49" s="466" t="n"/>
      <c r="D49" s="466" t="n"/>
      <c r="E49" s="466" t="n"/>
      <c r="F49" s="466" t="n"/>
      <c r="G49" s="466" t="n"/>
      <c r="H49" s="466" t="n"/>
      <c r="I49" s="466" t="n"/>
      <c r="J49" s="466" t="n"/>
      <c r="K49" s="466" t="n"/>
      <c r="L49" s="466" t="n"/>
      <c r="M49" s="466" t="n"/>
      <c r="N49" s="466" t="n"/>
      <c r="O49" s="466" t="n"/>
    </row>
    <row r="50">
      <c r="B50" s="764" t="n"/>
      <c r="C50" s="764" t="n"/>
      <c r="D50" s="466" t="n"/>
      <c r="E50" s="764" t="n"/>
      <c r="F50" s="764" t="n"/>
      <c r="G50" s="764" t="n"/>
      <c r="H50" s="764" t="n"/>
      <c r="I50" s="764" t="n"/>
      <c r="J50" s="466" t="n"/>
      <c r="K50" s="466" t="n"/>
      <c r="L50" s="466" t="n"/>
      <c r="M50" s="466" t="n"/>
      <c r="N50" s="466" t="n"/>
      <c r="O50" s="466" t="n"/>
    </row>
    <row r="51">
      <c r="B51" s="764" t="n"/>
      <c r="C51" s="764" t="n"/>
      <c r="D51" s="466" t="n"/>
      <c r="E51" s="764" t="n"/>
      <c r="F51" s="764" t="n"/>
      <c r="G51" s="764" t="n"/>
      <c r="H51" s="764" t="n"/>
      <c r="I51" s="764" t="n"/>
      <c r="J51" s="466" t="n"/>
      <c r="K51" s="466" t="n"/>
      <c r="L51" s="466" t="n"/>
      <c r="M51" s="466" t="n"/>
      <c r="N51" s="466" t="n"/>
      <c r="O51" s="466" t="n"/>
    </row>
    <row r="52">
      <c r="B52" s="764" t="n"/>
      <c r="C52" s="764" t="n"/>
      <c r="D52" s="466" t="n"/>
      <c r="E52" s="764" t="n"/>
      <c r="F52" s="764" t="n"/>
      <c r="G52" s="764" t="n"/>
      <c r="H52" s="764" t="n"/>
      <c r="I52" s="764" t="n"/>
      <c r="J52" s="466" t="n"/>
      <c r="K52" s="466" t="n"/>
      <c r="L52" s="466" t="n"/>
      <c r="M52" s="466" t="n"/>
      <c r="N52" s="466" t="n"/>
      <c r="O52" s="466" t="n"/>
    </row>
    <row r="53">
      <c r="B53" s="765" t="n"/>
      <c r="C53" s="765" t="n"/>
      <c r="D53" s="466" t="n"/>
      <c r="E53" s="765" t="n"/>
      <c r="F53" s="765" t="n"/>
      <c r="G53" s="765" t="n"/>
      <c r="H53" s="765" t="n"/>
      <c r="I53" s="765" t="n"/>
      <c r="J53" s="466" t="n"/>
      <c r="K53" s="466" t="n"/>
      <c r="L53" s="466" t="n"/>
      <c r="M53" s="466" t="n"/>
      <c r="N53" s="466" t="n"/>
      <c r="O53" s="466" t="n"/>
    </row>
    <row r="54">
      <c r="B54" s="466" t="n"/>
      <c r="C54" s="466" t="n"/>
      <c r="D54" s="466" t="n"/>
      <c r="E54" s="466" t="n"/>
      <c r="F54" s="466" t="n"/>
      <c r="G54" s="466" t="n"/>
      <c r="H54" s="466" t="n"/>
      <c r="I54" s="466" t="n"/>
      <c r="J54" s="466" t="n"/>
      <c r="K54" s="466" t="n"/>
      <c r="L54" s="466" t="n"/>
      <c r="M54" s="466" t="n"/>
      <c r="N54" s="466" t="n"/>
      <c r="O54" s="466" t="n"/>
    </row>
    <row r="55">
      <c r="B55" s="764" t="n"/>
      <c r="C55" s="764" t="n"/>
      <c r="D55" s="466" t="n"/>
      <c r="E55" s="764" t="n"/>
      <c r="F55" s="764" t="n"/>
      <c r="G55" s="764" t="n"/>
      <c r="H55" s="764" t="n"/>
      <c r="I55" s="764" t="n"/>
      <c r="J55" s="466" t="n"/>
      <c r="K55" s="466" t="n"/>
      <c r="L55" s="466" t="n"/>
      <c r="M55" s="466" t="n"/>
      <c r="N55" s="466" t="n"/>
      <c r="O55" s="466" t="n"/>
    </row>
    <row r="56">
      <c r="B56" s="764" t="n"/>
      <c r="C56" s="764" t="n"/>
      <c r="D56" s="466" t="n"/>
      <c r="E56" s="764" t="n"/>
      <c r="F56" s="764" t="n"/>
      <c r="G56" s="764" t="n"/>
      <c r="H56" s="764" t="n"/>
      <c r="I56" s="764" t="n"/>
      <c r="J56" s="466" t="n"/>
      <c r="K56" s="466" t="n"/>
      <c r="L56" s="466" t="n"/>
      <c r="M56" s="466" t="n"/>
      <c r="N56" s="466" t="n"/>
      <c r="O56" s="466" t="n"/>
    </row>
    <row r="57">
      <c r="B57" s="764" t="n"/>
      <c r="C57" s="764" t="n"/>
      <c r="D57" s="466" t="n"/>
      <c r="E57" s="764" t="n"/>
      <c r="F57" s="764" t="n"/>
      <c r="G57" s="764" t="n"/>
      <c r="H57" s="764" t="n"/>
      <c r="I57" s="764" t="n"/>
      <c r="J57" s="466" t="n"/>
      <c r="K57" s="466" t="n"/>
      <c r="L57" s="466" t="n"/>
      <c r="M57" s="466" t="n"/>
      <c r="N57" s="466" t="n"/>
      <c r="O57" s="466" t="n"/>
    </row>
    <row r="58">
      <c r="B58" s="765" t="n"/>
      <c r="C58" s="765" t="n"/>
      <c r="D58" s="466" t="n"/>
      <c r="E58" s="765" t="n"/>
      <c r="F58" s="765" t="n"/>
      <c r="G58" s="765" t="n"/>
      <c r="H58" s="765" t="n"/>
      <c r="I58" s="765" t="n"/>
      <c r="J58" s="466" t="n"/>
      <c r="K58" s="466" t="n"/>
      <c r="L58" s="466" t="n"/>
      <c r="M58" s="466" t="n"/>
      <c r="N58" s="466" t="n"/>
      <c r="O58" s="466" t="n"/>
    </row>
    <row r="60" ht="60" customHeight="1">
      <c r="B60" s="468" t="inlineStr">
        <is>
          <t>Diagonal 18 No. 20-29 Fusagasugá – Cundinamarca
Teléfono (601) 8281483 Línea Gratuita 018000180414
www.ucundinamarca.edu.co   E-mail: info@ucundinamarca.edu.co
NIT: 890.680.062-2</t>
        </is>
      </c>
    </row>
    <row r="61">
      <c r="B61" s="224" t="n"/>
      <c r="C61" s="225" t="n"/>
      <c r="D61" s="226" t="n"/>
      <c r="E61" s="224" t="n"/>
      <c r="F61" s="223" t="n"/>
      <c r="G61" s="223" t="n"/>
      <c r="H61" s="223" t="n"/>
      <c r="I61" s="223" t="n"/>
      <c r="J61" s="223" t="n"/>
      <c r="K61" s="223" t="n"/>
      <c r="L61" s="223" t="n"/>
      <c r="M61" s="223" t="n"/>
      <c r="N61" s="223" t="n"/>
      <c r="O61" s="223" t="n"/>
      <c r="P61" s="223" t="n"/>
      <c r="Q61" s="223" t="n"/>
    </row>
    <row r="62" ht="25.5" customHeight="1">
      <c r="B62" s="224" t="n"/>
      <c r="C62" s="225" t="n"/>
      <c r="D62" s="469" t="inlineStr">
        <is>
          <t>Documento controlado por el Sistema de Gestión de la Calidad
Asegúrese que corresponde a la última versión consultando el Portal Institucional</t>
        </is>
      </c>
    </row>
    <row r="63">
      <c r="B63" s="223" t="n"/>
      <c r="C63" s="223" t="n"/>
      <c r="D63" s="223" t="n"/>
      <c r="E63" s="223" t="n"/>
      <c r="F63" s="223" t="n"/>
      <c r="G63" s="223" t="n"/>
      <c r="H63" s="223" t="n"/>
      <c r="I63" s="223" t="n"/>
      <c r="J63" s="223" t="n"/>
      <c r="K63" s="223" t="n"/>
      <c r="L63" s="223" t="n"/>
      <c r="M63" s="223" t="n"/>
      <c r="N63" s="223" t="n"/>
      <c r="O63" s="223" t="n"/>
      <c r="P63" s="223" t="n"/>
      <c r="Q63" s="223" t="n"/>
    </row>
  </sheetData>
  <sheetProtection selectLockedCells="0" selectUnlockedCells="0" algorithmName="SHA-512" sheet="1" objects="1" insertRows="1" insertHyperlinks="1" autoFilter="1" scenarios="1" formatColumns="1" deleteColumns="1" insertColumns="1" pivotTables="1" deleteRows="1" formatCells="1" saltValue="skHifjySjWNKqnu/YD6mLw==" formatRows="1" sort="1" spinCount="100000" hashValue="BWMalgy+8poVfZNmQzwOQRREMtmnb+tP/ztLxAfBVfyjQhU3k63aSFW/fd42jBkdrAV2fcLct1FT9xscDQ+qdQ=="/>
  <mergeCells count="83">
    <mergeCell ref="B9:B13"/>
    <mergeCell ref="B19:B23"/>
    <mergeCell ref="G14:G18"/>
    <mergeCell ref="E54:E58"/>
    <mergeCell ref="I14:I18"/>
    <mergeCell ref="G54:G58"/>
    <mergeCell ref="C39:C43"/>
    <mergeCell ref="F49:F53"/>
    <mergeCell ref="N3:O3"/>
    <mergeCell ref="J7:O7"/>
    <mergeCell ref="F14:F18"/>
    <mergeCell ref="I49:I53"/>
    <mergeCell ref="H44:H48"/>
    <mergeCell ref="C24:C28"/>
    <mergeCell ref="E24:E28"/>
    <mergeCell ref="H9:H13"/>
    <mergeCell ref="E9:E13"/>
    <mergeCell ref="F24:F28"/>
    <mergeCell ref="E19:E23"/>
    <mergeCell ref="G19:G23"/>
    <mergeCell ref="C9:C13"/>
    <mergeCell ref="E34:E38"/>
    <mergeCell ref="G34:G38"/>
    <mergeCell ref="B1:C4"/>
    <mergeCell ref="B49:B53"/>
    <mergeCell ref="I39:I43"/>
    <mergeCell ref="F9:F13"/>
    <mergeCell ref="G29:G33"/>
    <mergeCell ref="N2:O2"/>
    <mergeCell ref="I29:I33"/>
    <mergeCell ref="H24:H28"/>
    <mergeCell ref="F29:F33"/>
    <mergeCell ref="F44:F48"/>
    <mergeCell ref="F19:F23"/>
    <mergeCell ref="F34:F38"/>
    <mergeCell ref="C14:C18"/>
    <mergeCell ref="E14:E18"/>
    <mergeCell ref="H34:H38"/>
    <mergeCell ref="B14:B18"/>
    <mergeCell ref="B60:Q60"/>
    <mergeCell ref="H39:H43"/>
    <mergeCell ref="B39:B43"/>
    <mergeCell ref="N4:O4"/>
    <mergeCell ref="C5:C6"/>
    <mergeCell ref="E49:E53"/>
    <mergeCell ref="G49:G53"/>
    <mergeCell ref="B29:B33"/>
    <mergeCell ref="G44:G48"/>
    <mergeCell ref="I44:I48"/>
    <mergeCell ref="B24:B28"/>
    <mergeCell ref="I19:I23"/>
    <mergeCell ref="C19:C23"/>
    <mergeCell ref="H14:H18"/>
    <mergeCell ref="F54:F58"/>
    <mergeCell ref="G9:G13"/>
    <mergeCell ref="D3:M4"/>
    <mergeCell ref="H54:H58"/>
    <mergeCell ref="C34:C38"/>
    <mergeCell ref="I54:I58"/>
    <mergeCell ref="E39:E43"/>
    <mergeCell ref="C54:C58"/>
    <mergeCell ref="G39:G43"/>
    <mergeCell ref="H49:H53"/>
    <mergeCell ref="C29:C33"/>
    <mergeCell ref="E29:E33"/>
    <mergeCell ref="B44:B48"/>
    <mergeCell ref="B7:I7"/>
    <mergeCell ref="B34:B38"/>
    <mergeCell ref="G24:G28"/>
    <mergeCell ref="I24:I28"/>
    <mergeCell ref="H19:H23"/>
    <mergeCell ref="F39:F43"/>
    <mergeCell ref="I9:I13"/>
    <mergeCell ref="D1:M1"/>
    <mergeCell ref="B54:B58"/>
    <mergeCell ref="N1:O1"/>
    <mergeCell ref="C49:C53"/>
    <mergeCell ref="I34:I38"/>
    <mergeCell ref="H29:H33"/>
    <mergeCell ref="D2:M2"/>
    <mergeCell ref="D62:Q62"/>
    <mergeCell ref="C44:C48"/>
    <mergeCell ref="E44:E48"/>
  </mergeCells>
  <hyperlinks>
    <hyperlink ref="C5" location="INICIO!A1" display="REGRESAR"/>
  </hyperlinks>
  <pageMargins left="0.7" right="0.7" top="0.75" bottom="0.75" header="0.3" footer="0.3"/>
  <drawing xmlns:r="http://schemas.openxmlformats.org/officeDocument/2006/relationships" r:id="rId1"/>
</worksheet>
</file>

<file path=xl/worksheets/sheet5.xml><?xml version="1.0" encoding="utf-8"?>
<worksheet xmlns="http://schemas.openxmlformats.org/spreadsheetml/2006/main">
  <sheetPr codeName="Hoja13">
    <outlinePr summaryBelow="1" summaryRight="1"/>
    <pageSetUpPr/>
  </sheetPr>
  <dimension ref="B1:Q63"/>
  <sheetViews>
    <sheetView showGridLines="0" zoomScale="70" zoomScaleNormal="70" workbookViewId="0">
      <selection activeCell="D2" sqref="D2"/>
    </sheetView>
  </sheetViews>
  <sheetFormatPr baseColWidth="10" defaultColWidth="0" defaultRowHeight="15" zeroHeight="1"/>
  <cols>
    <col width="1.7109375" customWidth="1" style="63" min="1" max="1"/>
    <col width="7" customWidth="1" style="63" min="2" max="2"/>
    <col width="20.7109375" customWidth="1" style="63" min="3" max="3"/>
    <col width="19.28515625" customWidth="1" style="63" min="4" max="4"/>
    <col width="29.7109375" customWidth="1" style="63" min="5" max="5"/>
    <col width="19" customWidth="1" style="63" min="6" max="6"/>
    <col width="34.7109375" customWidth="1" style="63" min="7" max="7"/>
    <col width="41.28515625" customWidth="1" style="63" min="8" max="8"/>
    <col width="5.85546875" customWidth="1" style="64" min="9" max="10"/>
    <col width="6.7109375" customWidth="1" style="64" min="11" max="11"/>
    <col width="5.42578125" customWidth="1" style="64" min="12" max="12"/>
    <col width="32.140625" customWidth="1" style="64" min="13" max="13"/>
    <col width="19.140625" customWidth="1" style="63" min="14" max="14"/>
    <col width="19.28515625" customWidth="1" style="63" min="15" max="15"/>
    <col width="11.85546875" customWidth="1" style="63" min="16" max="16"/>
    <col width="16.28515625" customWidth="1" style="63" min="17" max="17"/>
    <col width="5.7109375" customWidth="1" style="63" min="18" max="18"/>
    <col width="7" customWidth="1" style="63" min="19" max="20"/>
    <col hidden="1" width="7" customWidth="1" style="63" min="21" max="27"/>
    <col hidden="1" width="1.85546875" customWidth="1" style="63" min="28" max="28"/>
    <col hidden="1" width="4.42578125" customWidth="1" style="63" min="29" max="29"/>
    <col hidden="1" width="14.140625" customWidth="1" style="63" min="30" max="30"/>
    <col hidden="1" width="3.28515625" customWidth="1" style="63" min="31" max="31"/>
    <col hidden="1" width="14.5703125" customWidth="1" style="63" min="32" max="32"/>
    <col hidden="1" width="53.140625" customWidth="1" style="63" min="33" max="33"/>
    <col hidden="1" width="15.140625" customWidth="1" style="63" min="34" max="34"/>
    <col hidden="1" width="14" customWidth="1" style="63" min="35" max="35"/>
    <col hidden="1" width="3.140625" customWidth="1" style="63" min="36" max="36"/>
    <col hidden="1" width="16.140625" customWidth="1" style="63" min="37" max="37"/>
    <col hidden="1" width="2.140625" customWidth="1" style="63" min="38" max="38"/>
    <col hidden="1" width="14.5703125" customWidth="1" style="63" min="39" max="39"/>
    <col hidden="1" width="3.140625" customWidth="1" style="63" min="40" max="40"/>
    <col hidden="1" width="11.42578125" customWidth="1" style="63" min="41" max="41"/>
    <col hidden="1" width="3.140625" customWidth="1" style="63" min="42" max="42"/>
    <col hidden="1" width="14.42578125" customWidth="1" style="63" min="43" max="43"/>
    <col hidden="1" width="3.140625" customWidth="1" style="63" min="44" max="44"/>
    <col hidden="1" width="11.42578125" customWidth="1" style="63" min="45" max="45"/>
    <col hidden="1" width="3.140625" customWidth="1" style="63" min="46" max="46"/>
    <col hidden="1" width="11.42578125" customWidth="1" style="63" min="47" max="47"/>
    <col hidden="1" width="4.28515625" customWidth="1" style="63" min="48" max="48"/>
    <col hidden="1" width="11.42578125" customWidth="1" style="63" min="49" max="51"/>
    <col hidden="1" width="12.85546875" customWidth="1" style="63" min="52" max="52"/>
    <col hidden="1" width="16.140625" customWidth="1" style="63" min="53" max="53"/>
    <col hidden="1" width="11.42578125" customWidth="1" style="63" min="54" max="55"/>
    <col hidden="1" width="7.5703125" customWidth="1" style="63" min="56" max="56"/>
    <col hidden="1" width="13.5703125" customWidth="1" style="63" min="57" max="57"/>
    <col hidden="1" width="8.140625" customWidth="1" style="63" min="58" max="58"/>
    <col hidden="1" width="15.42578125" customWidth="1" style="63" min="59" max="59"/>
    <col hidden="1" width="10.42578125" customWidth="1" style="63" min="60" max="60"/>
    <col hidden="1" width="16.85546875" customWidth="1" style="63" min="61" max="61"/>
    <col hidden="1" width="30.7109375" customWidth="1" style="63" min="62" max="62"/>
    <col hidden="1" width="46.7109375" customWidth="1" style="63" min="63" max="63"/>
    <col hidden="1" width="23" customWidth="1" style="63" min="64" max="64"/>
    <col hidden="1" width="17.7109375" customWidth="1" style="63" min="65" max="65"/>
    <col hidden="1" width="35.140625" customWidth="1" style="63" min="66" max="66"/>
    <col hidden="1" width="11.42578125" customWidth="1" style="63" min="67" max="16384"/>
  </cols>
  <sheetData>
    <row r="1" ht="23.25" customFormat="1" customHeight="1" s="145">
      <c r="B1" s="450" t="n"/>
      <c r="C1" s="742" t="n"/>
      <c r="D1" s="766" t="inlineStr">
        <is>
          <t>MACROPROCESO ESTRATÉGICO</t>
        </is>
      </c>
      <c r="E1" s="750" t="n"/>
      <c r="F1" s="750" t="n"/>
      <c r="G1" s="750" t="n"/>
      <c r="H1" s="750" t="n"/>
      <c r="I1" s="750" t="n"/>
      <c r="J1" s="750" t="n"/>
      <c r="K1" s="750" t="n"/>
      <c r="L1" s="750" t="n"/>
      <c r="M1" s="750" t="n"/>
      <c r="N1" s="750" t="n"/>
      <c r="O1" s="749" t="n"/>
      <c r="P1" s="463" t="inlineStr">
        <is>
          <t>CÓDIGO: ESGr028</t>
        </is>
      </c>
      <c r="Q1" s="744" t="n"/>
    </row>
    <row r="2" ht="21.75" customFormat="1" customHeight="1" s="145">
      <c r="B2" s="745" t="n"/>
      <c r="C2" s="746" t="n"/>
      <c r="D2" s="463" t="inlineStr">
        <is>
          <t>PROCESO GESTIÓN SISTEMAS INTEGRADOS - CALIDAD</t>
        </is>
      </c>
      <c r="E2" s="743" t="n"/>
      <c r="F2" s="743" t="n"/>
      <c r="G2" s="743" t="n"/>
      <c r="H2" s="743" t="n"/>
      <c r="I2" s="743" t="n"/>
      <c r="J2" s="743" t="n"/>
      <c r="K2" s="743" t="n"/>
      <c r="L2" s="743" t="n"/>
      <c r="M2" s="743" t="n"/>
      <c r="N2" s="743" t="n"/>
      <c r="O2" s="744" t="n"/>
      <c r="P2" s="463" t="inlineStr">
        <is>
          <t>VERSIÓN: 18</t>
        </is>
      </c>
      <c r="Q2" s="744" t="n"/>
    </row>
    <row r="3" ht="15" customFormat="1" customHeight="1" s="145">
      <c r="B3" s="745" t="n"/>
      <c r="C3" s="746" t="n"/>
      <c r="D3" s="463" t="inlineStr">
        <is>
          <t>GESTIÓN DEL RIESGO Y LAS OPORTUNIDADES</t>
        </is>
      </c>
      <c r="E3" s="747" t="n"/>
      <c r="F3" s="747" t="n"/>
      <c r="G3" s="747" t="n"/>
      <c r="H3" s="747" t="n"/>
      <c r="I3" s="747" t="n"/>
      <c r="J3" s="747" t="n"/>
      <c r="K3" s="747" t="n"/>
      <c r="L3" s="747" t="n"/>
      <c r="M3" s="747" t="n"/>
      <c r="N3" s="747" t="n"/>
      <c r="O3" s="742" t="n"/>
      <c r="P3" s="463" t="inlineStr">
        <is>
          <t>VIGENCIA: 2025-04-11</t>
        </is>
      </c>
      <c r="Q3" s="744" t="n"/>
    </row>
    <row r="4" ht="12.75" customFormat="1" customHeight="1" s="145">
      <c r="B4" s="748" t="n"/>
      <c r="C4" s="749" t="n"/>
      <c r="D4" s="748" t="n"/>
      <c r="E4" s="750" t="n"/>
      <c r="F4" s="750" t="n"/>
      <c r="G4" s="750" t="n"/>
      <c r="H4" s="750" t="n"/>
      <c r="I4" s="750" t="n"/>
      <c r="J4" s="750" t="n"/>
      <c r="K4" s="750" t="n"/>
      <c r="L4" s="750" t="n"/>
      <c r="M4" s="750" t="n"/>
      <c r="N4" s="750" t="n"/>
      <c r="O4" s="749" t="n"/>
      <c r="P4" s="463" t="inlineStr">
        <is>
          <t>PÁGINA: 3 de 11</t>
        </is>
      </c>
      <c r="Q4" s="744" t="n"/>
    </row>
    <row r="6" ht="26.25" customHeight="1">
      <c r="B6" s="75" t="n"/>
      <c r="C6" s="76" t="inlineStr">
        <is>
          <t>REGRESAR</t>
        </is>
      </c>
      <c r="D6" s="75" t="n"/>
      <c r="E6" s="75" t="n"/>
      <c r="F6" s="75" t="n"/>
      <c r="G6" s="75" t="n"/>
      <c r="H6" s="75" t="n"/>
      <c r="I6" s="75" t="n"/>
      <c r="J6" s="75" t="n"/>
      <c r="K6" s="75" t="n"/>
      <c r="L6" s="75" t="n"/>
      <c r="M6" s="75" t="n"/>
      <c r="N6" s="75" t="n"/>
      <c r="O6" s="75" t="n"/>
      <c r="P6" s="75" t="n"/>
      <c r="Q6" s="75" t="n"/>
    </row>
    <row r="7" ht="30.75" customHeight="1">
      <c r="B7" s="482" t="inlineStr">
        <is>
          <t>IDENTIFICACIÓN DEL RIESGO</t>
        </is>
      </c>
      <c r="C7" s="767" t="n"/>
      <c r="D7" s="767" t="n"/>
      <c r="E7" s="767" t="n"/>
      <c r="F7" s="767" t="n"/>
      <c r="G7" s="767" t="n"/>
      <c r="H7" s="768" t="n"/>
      <c r="I7" s="483" t="inlineStr">
        <is>
          <t>TRATAMIENTO DEL RIESGO</t>
        </is>
      </c>
      <c r="J7" s="767" t="n"/>
      <c r="K7" s="767" t="n"/>
      <c r="L7" s="767" t="n"/>
      <c r="M7" s="767" t="n"/>
      <c r="N7" s="767" t="n"/>
      <c r="O7" s="767" t="n"/>
      <c r="P7" s="767" t="n"/>
      <c r="Q7" s="768" t="n"/>
    </row>
    <row r="8" ht="115.5" customHeight="1">
      <c r="B8" s="81" t="inlineStr">
        <is>
          <t>ID</t>
        </is>
      </c>
      <c r="C8" s="81" t="inlineStr">
        <is>
          <t>MACROPROCESO</t>
        </is>
      </c>
      <c r="D8" s="81" t="inlineStr">
        <is>
          <t>PROCESO</t>
        </is>
      </c>
      <c r="E8" s="81" t="inlineStr">
        <is>
          <t>RIESGO</t>
        </is>
      </c>
      <c r="F8" s="81" t="inlineStr">
        <is>
          <t>CLASIFICACIÓN</t>
        </is>
      </c>
      <c r="G8" s="81" t="inlineStr">
        <is>
          <t>CAUSA</t>
        </is>
      </c>
      <c r="H8" s="81" t="inlineStr">
        <is>
          <t>CONSECUENCIA</t>
        </is>
      </c>
      <c r="I8" s="82" t="inlineStr">
        <is>
          <t>PROBABILIDAD</t>
        </is>
      </c>
      <c r="J8" s="82" t="inlineStr">
        <is>
          <t>IMPACTO</t>
        </is>
      </c>
      <c r="K8" s="82" t="inlineStr">
        <is>
          <t>RIESGO RESIDUAL</t>
        </is>
      </c>
      <c r="L8" s="82" t="inlineStr">
        <is>
          <t>OPCIÓN MANEJO</t>
        </is>
      </c>
      <c r="M8" s="81" t="inlineStr">
        <is>
          <t>ACTIVIDADES DE CONTROL</t>
        </is>
      </c>
      <c r="N8" s="81" t="inlineStr">
        <is>
          <t>SOPORTE</t>
        </is>
      </c>
      <c r="O8" s="81" t="inlineStr">
        <is>
          <t>RESPONSABLE</t>
        </is>
      </c>
      <c r="P8" s="81" t="inlineStr">
        <is>
          <t>TIEMPO</t>
        </is>
      </c>
      <c r="Q8" s="81" t="inlineStr">
        <is>
          <t>INDICADOR</t>
        </is>
      </c>
    </row>
    <row r="9">
      <c r="B9" s="65" t="n"/>
      <c r="C9" s="65" t="n"/>
      <c r="D9" s="65" t="n"/>
      <c r="E9" s="66" t="n"/>
      <c r="F9" s="67" t="n"/>
      <c r="G9" s="68" t="n"/>
      <c r="H9" s="69" t="n"/>
      <c r="I9" s="67" t="n"/>
      <c r="J9" s="67" t="n"/>
      <c r="K9" s="67" t="n"/>
      <c r="L9" s="67" t="n"/>
      <c r="M9" s="70" t="n"/>
      <c r="N9" s="65" t="n"/>
      <c r="O9" s="65" t="n"/>
      <c r="P9" s="65" t="n"/>
      <c r="Q9" s="65" t="n"/>
    </row>
    <row r="10">
      <c r="B10" s="65" t="n"/>
      <c r="C10" s="65" t="n"/>
      <c r="D10" s="65" t="n"/>
      <c r="E10" s="66" t="n"/>
      <c r="F10" s="67" t="n"/>
      <c r="G10" s="68" t="n"/>
      <c r="H10" s="69" t="n"/>
      <c r="I10" s="67" t="n"/>
      <c r="J10" s="67" t="n"/>
      <c r="K10" s="67" t="n"/>
      <c r="L10" s="67" t="n"/>
      <c r="M10" s="70" t="n"/>
      <c r="N10" s="65" t="n"/>
      <c r="O10" s="65" t="n"/>
      <c r="P10" s="65" t="n"/>
      <c r="Q10" s="65" t="n"/>
    </row>
    <row r="11">
      <c r="B11" s="65" t="n"/>
      <c r="C11" s="65" t="n"/>
      <c r="D11" s="65" t="n"/>
      <c r="E11" s="65" t="n"/>
      <c r="F11" s="67" t="n"/>
      <c r="G11" s="68" t="n"/>
      <c r="H11" s="69" t="n"/>
      <c r="I11" s="67" t="n"/>
      <c r="J11" s="67" t="n"/>
      <c r="K11" s="67" t="n"/>
      <c r="L11" s="67" t="n"/>
      <c r="M11" s="70" t="n"/>
      <c r="N11" s="65" t="n"/>
      <c r="O11" s="65" t="n"/>
      <c r="P11" s="65" t="n"/>
      <c r="Q11" s="65" t="n"/>
    </row>
    <row r="12">
      <c r="B12" s="65" t="n"/>
      <c r="C12" s="65" t="n"/>
      <c r="D12" s="65" t="n"/>
      <c r="E12" s="65" t="n"/>
      <c r="F12" s="67" t="n"/>
      <c r="G12" s="65" t="n"/>
      <c r="H12" s="65" t="n"/>
      <c r="I12" s="67" t="n"/>
      <c r="J12" s="67" t="n"/>
      <c r="K12" s="67" t="n"/>
      <c r="L12" s="67" t="n"/>
      <c r="M12" s="70" t="n"/>
      <c r="N12" s="65" t="n"/>
      <c r="O12" s="65" t="n"/>
      <c r="P12" s="65" t="n"/>
      <c r="Q12" s="65" t="n"/>
    </row>
    <row r="13">
      <c r="B13" s="65" t="n"/>
      <c r="C13" s="65" t="n"/>
      <c r="D13" s="65" t="n"/>
      <c r="E13" s="65" t="n"/>
      <c r="F13" s="67" t="n"/>
      <c r="G13" s="65" t="n"/>
      <c r="H13" s="65" t="n"/>
      <c r="I13" s="67" t="n"/>
      <c r="J13" s="67" t="n"/>
      <c r="K13" s="67" t="n"/>
      <c r="L13" s="67" t="n"/>
      <c r="M13" s="70" t="n"/>
      <c r="N13" s="65" t="n"/>
      <c r="O13" s="65" t="n"/>
      <c r="P13" s="65" t="n"/>
      <c r="Q13" s="65" t="n"/>
    </row>
    <row r="14">
      <c r="B14" s="65" t="n"/>
      <c r="C14" s="65" t="n"/>
      <c r="D14" s="65" t="n"/>
      <c r="E14" s="65" t="n"/>
      <c r="F14" s="67" t="n"/>
      <c r="G14" s="65" t="n"/>
      <c r="H14" s="65" t="n"/>
      <c r="I14" s="67" t="n"/>
      <c r="J14" s="67" t="n"/>
      <c r="K14" s="67" t="n"/>
      <c r="L14" s="67" t="n"/>
      <c r="M14" s="70" t="n"/>
      <c r="N14" s="65" t="n"/>
      <c r="O14" s="65" t="n"/>
      <c r="P14" s="65" t="n"/>
      <c r="Q14" s="65" t="n"/>
    </row>
    <row r="15">
      <c r="B15" s="65" t="n"/>
      <c r="C15" s="65" t="n"/>
      <c r="D15" s="65" t="n"/>
      <c r="E15" s="65" t="n"/>
      <c r="F15" s="67" t="n"/>
      <c r="G15" s="65" t="n"/>
      <c r="H15" s="65" t="n"/>
      <c r="I15" s="67" t="n"/>
      <c r="J15" s="67" t="n"/>
      <c r="K15" s="67" t="n"/>
      <c r="L15" s="67" t="n"/>
      <c r="M15" s="70" t="n"/>
      <c r="N15" s="65" t="n"/>
      <c r="O15" s="65" t="n"/>
      <c r="P15" s="65" t="n"/>
      <c r="Q15" s="65" t="n"/>
    </row>
    <row r="16">
      <c r="B16" s="65" t="n"/>
      <c r="C16" s="65" t="n"/>
      <c r="D16" s="65" t="n"/>
      <c r="E16" s="65" t="n"/>
      <c r="F16" s="67" t="n"/>
      <c r="G16" s="65" t="n"/>
      <c r="H16" s="65" t="n"/>
      <c r="I16" s="67" t="n"/>
      <c r="J16" s="67" t="n"/>
      <c r="K16" s="67" t="n"/>
      <c r="L16" s="67" t="n"/>
      <c r="M16" s="70" t="n"/>
      <c r="N16" s="65" t="n"/>
      <c r="O16" s="65" t="n"/>
      <c r="P16" s="65" t="n"/>
      <c r="Q16" s="65" t="n"/>
    </row>
    <row r="17">
      <c r="B17" s="65" t="n"/>
      <c r="C17" s="65" t="n"/>
      <c r="D17" s="65" t="n"/>
      <c r="E17" s="65" t="n"/>
      <c r="F17" s="67" t="n"/>
      <c r="G17" s="65" t="n"/>
      <c r="H17" s="65" t="n"/>
      <c r="I17" s="67" t="n"/>
      <c r="J17" s="67" t="n"/>
      <c r="K17" s="67" t="n"/>
      <c r="L17" s="67" t="n"/>
      <c r="M17" s="70" t="n"/>
      <c r="N17" s="65" t="n"/>
      <c r="O17" s="65" t="n"/>
      <c r="P17" s="65" t="n"/>
      <c r="Q17" s="65" t="n"/>
    </row>
    <row r="18">
      <c r="B18" s="65" t="n"/>
      <c r="C18" s="65" t="n"/>
      <c r="D18" s="65" t="n"/>
      <c r="E18" s="65" t="n"/>
      <c r="F18" s="67" t="n"/>
      <c r="G18" s="65" t="n"/>
      <c r="H18" s="66" t="n"/>
      <c r="I18" s="67" t="n"/>
      <c r="J18" s="67" t="n"/>
      <c r="K18" s="67" t="n"/>
      <c r="L18" s="67" t="n"/>
      <c r="M18" s="70" t="n"/>
      <c r="N18" s="65" t="n"/>
      <c r="O18" s="65" t="n"/>
      <c r="P18" s="65" t="n"/>
      <c r="Q18" s="65" t="n"/>
    </row>
    <row r="19">
      <c r="B19" s="65" t="n"/>
      <c r="C19" s="65" t="n"/>
      <c r="D19" s="65" t="n"/>
      <c r="E19" s="65" t="n"/>
      <c r="F19" s="67" t="n"/>
      <c r="G19" s="65" t="n"/>
      <c r="H19" s="66" t="n"/>
      <c r="I19" s="67" t="n"/>
      <c r="J19" s="67" t="n"/>
      <c r="K19" s="67" t="n"/>
      <c r="L19" s="67" t="n"/>
      <c r="M19" s="70" t="n"/>
      <c r="N19" s="65" t="n"/>
      <c r="O19" s="65" t="n"/>
      <c r="P19" s="65" t="n"/>
      <c r="Q19" s="65" t="n"/>
    </row>
    <row r="20">
      <c r="B20" s="65" t="n"/>
      <c r="C20" s="65" t="n"/>
      <c r="D20" s="65" t="n"/>
      <c r="E20" s="65" t="n"/>
      <c r="F20" s="67" t="n"/>
      <c r="G20" s="65" t="n"/>
      <c r="H20" s="65" t="n"/>
      <c r="I20" s="67" t="n"/>
      <c r="J20" s="67" t="n"/>
      <c r="K20" s="67" t="n"/>
      <c r="L20" s="67" t="n"/>
      <c r="M20" s="70" t="n"/>
      <c r="N20" s="65" t="n"/>
      <c r="O20" s="65" t="n"/>
      <c r="P20" s="65" t="n"/>
      <c r="Q20" s="65" t="n"/>
    </row>
    <row r="21">
      <c r="B21" s="65" t="n"/>
      <c r="C21" s="65" t="n"/>
      <c r="D21" s="65" t="n"/>
      <c r="E21" s="65" t="n"/>
      <c r="F21" s="67" t="n"/>
      <c r="G21" s="65" t="n"/>
      <c r="H21" s="65" t="n"/>
      <c r="I21" s="67" t="n"/>
      <c r="J21" s="67" t="n"/>
      <c r="K21" s="67" t="n"/>
      <c r="L21" s="67" t="n"/>
      <c r="M21" s="70" t="n"/>
      <c r="N21" s="65" t="n"/>
      <c r="O21" s="65" t="n"/>
      <c r="P21" s="65" t="n"/>
      <c r="Q21" s="65" t="n"/>
    </row>
    <row r="22">
      <c r="B22" s="65" t="n"/>
      <c r="C22" s="65" t="n"/>
      <c r="D22" s="65" t="n"/>
      <c r="E22" s="65" t="n"/>
      <c r="F22" s="67" t="n"/>
      <c r="G22" s="65" t="n"/>
      <c r="H22" s="65" t="n"/>
      <c r="I22" s="67" t="n"/>
      <c r="J22" s="67" t="n"/>
      <c r="K22" s="67" t="n"/>
      <c r="L22" s="67" t="n"/>
      <c r="M22" s="70" t="n"/>
      <c r="N22" s="65" t="n"/>
      <c r="O22" s="65" t="n"/>
      <c r="P22" s="65" t="n"/>
      <c r="Q22" s="65" t="n"/>
    </row>
    <row r="23">
      <c r="B23" s="65" t="n"/>
      <c r="C23" s="65" t="n"/>
      <c r="D23" s="65" t="n"/>
      <c r="E23" s="65" t="n"/>
      <c r="F23" s="67" t="n"/>
      <c r="G23" s="65" t="n"/>
      <c r="H23" s="65" t="n"/>
      <c r="I23" s="67" t="n"/>
      <c r="J23" s="67" t="n"/>
      <c r="K23" s="67" t="n"/>
      <c r="L23" s="67" t="n"/>
      <c r="M23" s="70" t="n"/>
      <c r="N23" s="65" t="n"/>
      <c r="O23" s="65" t="n"/>
      <c r="P23" s="65" t="n"/>
      <c r="Q23" s="65" t="n"/>
    </row>
    <row r="24">
      <c r="B24" s="65" t="n"/>
      <c r="C24" s="65" t="n"/>
      <c r="D24" s="65" t="n"/>
      <c r="E24" s="65" t="n"/>
      <c r="F24" s="67" t="n"/>
      <c r="G24" s="65" t="n"/>
      <c r="H24" s="65" t="n"/>
      <c r="I24" s="67" t="n"/>
      <c r="J24" s="67" t="n"/>
      <c r="K24" s="67" t="n"/>
      <c r="L24" s="67" t="n"/>
      <c r="M24" s="70" t="n"/>
      <c r="N24" s="65" t="n"/>
      <c r="O24" s="65" t="n"/>
      <c r="P24" s="65" t="n"/>
      <c r="Q24" s="65" t="n"/>
    </row>
    <row r="25">
      <c r="B25" s="65" t="n"/>
      <c r="C25" s="65" t="n"/>
      <c r="D25" s="65" t="n"/>
      <c r="E25" s="65" t="n"/>
      <c r="F25" s="67" t="n"/>
      <c r="G25" s="65" t="n"/>
      <c r="H25" s="65" t="n"/>
      <c r="I25" s="67" t="n"/>
      <c r="J25" s="67" t="n"/>
      <c r="K25" s="67" t="n"/>
      <c r="L25" s="67" t="n"/>
      <c r="M25" s="70" t="n"/>
      <c r="N25" s="65" t="n"/>
      <c r="O25" s="65" t="n"/>
      <c r="P25" s="65" t="n"/>
      <c r="Q25" s="65" t="n"/>
    </row>
    <row r="26">
      <c r="B26" s="65" t="n"/>
      <c r="C26" s="65" t="n"/>
      <c r="D26" s="65" t="n"/>
      <c r="E26" s="65" t="n"/>
      <c r="F26" s="67" t="n"/>
      <c r="G26" s="65" t="n"/>
      <c r="H26" s="65" t="n"/>
      <c r="I26" s="67" t="n"/>
      <c r="J26" s="67" t="n"/>
      <c r="K26" s="67" t="n"/>
      <c r="L26" s="67" t="n"/>
      <c r="M26" s="65" t="n"/>
      <c r="N26" s="65" t="n"/>
      <c r="O26" s="65" t="n"/>
      <c r="P26" s="65" t="n"/>
      <c r="Q26" s="65" t="n"/>
    </row>
    <row r="27">
      <c r="B27" s="65" t="n"/>
      <c r="C27" s="65" t="n"/>
      <c r="D27" s="65" t="n"/>
      <c r="E27" s="65" t="n"/>
      <c r="F27" s="67" t="n"/>
      <c r="G27" s="65" t="n"/>
      <c r="H27" s="65" t="n"/>
      <c r="I27" s="67" t="n"/>
      <c r="J27" s="67" t="n"/>
      <c r="K27" s="67" t="n"/>
      <c r="L27" s="67" t="n"/>
      <c r="M27" s="65" t="n"/>
      <c r="N27" s="65" t="n"/>
      <c r="O27" s="65" t="n"/>
      <c r="P27" s="65" t="n"/>
      <c r="Q27" s="65" t="n"/>
    </row>
    <row r="28">
      <c r="B28" s="65" t="n"/>
      <c r="C28" s="65" t="n"/>
      <c r="D28" s="65" t="n"/>
      <c r="E28" s="65" t="n"/>
      <c r="F28" s="67" t="n"/>
      <c r="G28" s="65" t="n"/>
      <c r="H28" s="65" t="n"/>
      <c r="I28" s="67" t="n"/>
      <c r="J28" s="67" t="n"/>
      <c r="K28" s="67" t="n"/>
      <c r="L28" s="67" t="n"/>
      <c r="M28" s="65" t="n"/>
      <c r="N28" s="65" t="n"/>
      <c r="O28" s="65" t="n"/>
      <c r="P28" s="65" t="n"/>
      <c r="Q28" s="65" t="n"/>
    </row>
    <row r="29">
      <c r="B29" s="65" t="n"/>
      <c r="C29" s="65" t="n"/>
      <c r="D29" s="65" t="n"/>
      <c r="E29" s="65" t="n"/>
      <c r="F29" s="67" t="n"/>
      <c r="G29" s="65" t="n"/>
      <c r="H29" s="65" t="n"/>
      <c r="I29" s="67" t="n"/>
      <c r="J29" s="67" t="n"/>
      <c r="K29" s="67" t="n"/>
      <c r="L29" s="67" t="n"/>
      <c r="M29" s="65" t="n"/>
      <c r="N29" s="65" t="n"/>
      <c r="O29" s="65" t="n"/>
      <c r="P29" s="65" t="n"/>
      <c r="Q29" s="65" t="n"/>
    </row>
    <row r="30">
      <c r="B30" s="65" t="n"/>
      <c r="C30" s="65" t="n"/>
      <c r="D30" s="65" t="n"/>
      <c r="E30" s="65" t="n"/>
      <c r="F30" s="67" t="n"/>
      <c r="G30" s="65" t="n"/>
      <c r="H30" s="65" t="n"/>
      <c r="I30" s="67" t="n"/>
      <c r="J30" s="67" t="n"/>
      <c r="K30" s="67" t="n"/>
      <c r="L30" s="67" t="n"/>
      <c r="M30" s="70" t="n"/>
      <c r="N30" s="65" t="n"/>
      <c r="O30" s="65" t="n"/>
      <c r="P30" s="65" t="n"/>
      <c r="Q30" s="65" t="n"/>
    </row>
    <row r="31">
      <c r="B31" s="65" t="n"/>
      <c r="C31" s="65" t="n"/>
      <c r="D31" s="65" t="n"/>
      <c r="E31" s="65" t="n"/>
      <c r="F31" s="67" t="n"/>
      <c r="G31" s="65" t="n"/>
      <c r="H31" s="65" t="n"/>
      <c r="I31" s="67" t="n"/>
      <c r="J31" s="67" t="n"/>
      <c r="K31" s="67" t="n"/>
      <c r="L31" s="67" t="n"/>
      <c r="M31" s="70" t="n"/>
      <c r="N31" s="65" t="n"/>
      <c r="O31" s="65" t="n"/>
      <c r="P31" s="65" t="n"/>
      <c r="Q31" s="65" t="n"/>
    </row>
    <row r="32">
      <c r="B32" s="65" t="n"/>
      <c r="C32" s="65" t="n"/>
      <c r="D32" s="65" t="n"/>
      <c r="E32" s="65" t="n"/>
      <c r="F32" s="67" t="n"/>
      <c r="G32" s="65" t="n"/>
      <c r="H32" s="65" t="n"/>
      <c r="I32" s="67" t="n"/>
      <c r="J32" s="67" t="n"/>
      <c r="K32" s="67" t="n"/>
      <c r="L32" s="67" t="n"/>
      <c r="M32" s="70" t="n"/>
      <c r="N32" s="65" t="n"/>
      <c r="O32" s="65" t="n"/>
      <c r="P32" s="65" t="n"/>
      <c r="Q32" s="65" t="n"/>
    </row>
    <row r="33">
      <c r="B33" s="65" t="n"/>
      <c r="C33" s="65" t="n"/>
      <c r="D33" s="65" t="n"/>
      <c r="E33" s="65" t="n"/>
      <c r="F33" s="67" t="n"/>
      <c r="G33" s="65" t="n"/>
      <c r="H33" s="65" t="n"/>
      <c r="I33" s="67" t="n"/>
      <c r="J33" s="67" t="n"/>
      <c r="K33" s="67" t="n"/>
      <c r="L33" s="67" t="n"/>
      <c r="M33" s="70" t="n"/>
      <c r="N33" s="65" t="n"/>
      <c r="O33" s="65" t="n"/>
      <c r="P33" s="65" t="n"/>
      <c r="Q33" s="65" t="n"/>
    </row>
    <row r="34">
      <c r="B34" s="65" t="n"/>
      <c r="C34" s="65" t="n"/>
      <c r="D34" s="65" t="n"/>
      <c r="E34" s="65" t="n"/>
      <c r="F34" s="67" t="n"/>
      <c r="G34" s="65" t="n"/>
      <c r="H34" s="65" t="n"/>
      <c r="I34" s="67" t="n"/>
      <c r="J34" s="67" t="n"/>
      <c r="K34" s="67" t="n"/>
      <c r="L34" s="67" t="n"/>
      <c r="M34" s="70" t="n"/>
      <c r="N34" s="65" t="n"/>
      <c r="O34" s="65" t="n"/>
      <c r="P34" s="65" t="n"/>
      <c r="Q34" s="65" t="n"/>
    </row>
    <row r="35">
      <c r="B35" s="65" t="n"/>
      <c r="C35" s="65" t="n"/>
      <c r="D35" s="65" t="n"/>
      <c r="E35" s="65" t="n"/>
      <c r="F35" s="67" t="n"/>
      <c r="G35" s="65" t="n"/>
      <c r="H35" s="65" t="n"/>
      <c r="I35" s="67" t="n"/>
      <c r="J35" s="67" t="n"/>
      <c r="K35" s="67" t="n"/>
      <c r="L35" s="67" t="n"/>
      <c r="M35" s="65" t="n"/>
      <c r="N35" s="70" t="n"/>
      <c r="O35" s="65" t="n"/>
      <c r="P35" s="65" t="n"/>
      <c r="Q35" s="65" t="n"/>
    </row>
    <row r="36">
      <c r="B36" s="65" t="n"/>
      <c r="C36" s="65" t="n"/>
      <c r="D36" s="65" t="n"/>
      <c r="E36" s="65" t="n"/>
      <c r="F36" s="67" t="n"/>
      <c r="G36" s="65" t="n"/>
      <c r="H36" s="65" t="n"/>
      <c r="I36" s="67" t="n"/>
      <c r="J36" s="67" t="n"/>
      <c r="K36" s="67" t="n"/>
      <c r="L36" s="67" t="n"/>
      <c r="M36" s="70" t="n"/>
      <c r="N36" s="65" t="n"/>
      <c r="O36" s="65" t="n"/>
      <c r="P36" s="65" t="n"/>
      <c r="Q36" s="65" t="n"/>
    </row>
    <row r="37">
      <c r="B37" s="65" t="n"/>
      <c r="C37" s="65" t="n"/>
      <c r="D37" s="65" t="n"/>
      <c r="E37" s="65" t="n"/>
      <c r="F37" s="67" t="n"/>
      <c r="G37" s="65" t="n"/>
      <c r="H37" s="65" t="n"/>
      <c r="I37" s="67" t="n"/>
      <c r="J37" s="67" t="n"/>
      <c r="K37" s="67" t="n"/>
      <c r="L37" s="67" t="n"/>
      <c r="M37" s="70" t="n"/>
      <c r="N37" s="65" t="n"/>
      <c r="O37" s="65" t="n"/>
      <c r="P37" s="65" t="n"/>
      <c r="Q37" s="65" t="n"/>
    </row>
    <row r="38">
      <c r="B38" s="65" t="n"/>
      <c r="C38" s="65" t="n"/>
      <c r="D38" s="65" t="n"/>
      <c r="E38" s="65" t="n"/>
      <c r="F38" s="67" t="n"/>
      <c r="G38" s="65" t="n"/>
      <c r="H38" s="71" t="n"/>
      <c r="I38" s="67" t="n"/>
      <c r="J38" s="67" t="n"/>
      <c r="K38" s="67" t="n"/>
      <c r="L38" s="67" t="n"/>
      <c r="M38" s="70" t="n"/>
      <c r="N38" s="65" t="n"/>
      <c r="O38" s="65" t="n"/>
      <c r="P38" s="65" t="n"/>
      <c r="Q38" s="65" t="n"/>
    </row>
    <row r="39">
      <c r="B39" s="65" t="n"/>
      <c r="C39" s="65" t="n"/>
      <c r="D39" s="65" t="n"/>
      <c r="E39" s="65" t="n"/>
      <c r="F39" s="67" t="n"/>
      <c r="G39" s="65" t="n"/>
      <c r="H39" s="65" t="n"/>
      <c r="I39" s="67" t="n"/>
      <c r="J39" s="67" t="n"/>
      <c r="K39" s="67" t="n"/>
      <c r="L39" s="67" t="n"/>
      <c r="M39" s="70" t="n"/>
      <c r="N39" s="65" t="n"/>
      <c r="O39" s="65" t="n"/>
      <c r="P39" s="65" t="n"/>
      <c r="Q39" s="65" t="n"/>
    </row>
    <row r="40">
      <c r="B40" s="65" t="n"/>
      <c r="C40" s="65" t="n"/>
      <c r="D40" s="65" t="n"/>
      <c r="E40" s="65" t="n"/>
      <c r="F40" s="67" t="n"/>
      <c r="G40" s="65" t="n"/>
      <c r="H40" s="65" t="n"/>
      <c r="I40" s="67" t="n"/>
      <c r="J40" s="67" t="n"/>
      <c r="K40" s="67" t="n"/>
      <c r="L40" s="67" t="n"/>
      <c r="M40" s="70" t="n"/>
      <c r="N40" s="65" t="n"/>
      <c r="O40" s="65" t="n"/>
      <c r="P40" s="65" t="n"/>
      <c r="Q40" s="65" t="n"/>
    </row>
    <row r="41">
      <c r="B41" s="65" t="n"/>
      <c r="C41" s="65" t="n"/>
      <c r="D41" s="65" t="n"/>
      <c r="E41" s="65" t="n"/>
      <c r="F41" s="67" t="n"/>
      <c r="G41" s="65" t="n"/>
      <c r="H41" s="65" t="n"/>
      <c r="I41" s="67" t="n"/>
      <c r="J41" s="67" t="n"/>
      <c r="K41" s="67" t="n"/>
      <c r="L41" s="67" t="n"/>
      <c r="M41" s="70" t="n"/>
      <c r="N41" s="65" t="n"/>
      <c r="O41" s="65" t="n"/>
      <c r="P41" s="65" t="n"/>
      <c r="Q41" s="65" t="n"/>
    </row>
    <row r="42">
      <c r="B42" s="65" t="n"/>
      <c r="C42" s="65" t="n"/>
      <c r="D42" s="65" t="n"/>
      <c r="E42" s="65" t="n"/>
      <c r="F42" s="67" t="n"/>
      <c r="G42" s="65" t="n"/>
      <c r="H42" s="65" t="n"/>
      <c r="I42" s="67" t="n"/>
      <c r="J42" s="67" t="n"/>
      <c r="K42" s="67" t="n"/>
      <c r="L42" s="67" t="n"/>
      <c r="M42" s="70" t="n"/>
      <c r="N42" s="65" t="n"/>
      <c r="O42" s="65" t="n"/>
      <c r="P42" s="65" t="n"/>
      <c r="Q42" s="65" t="n"/>
    </row>
    <row r="43">
      <c r="B43" s="65" t="n"/>
      <c r="C43" s="65" t="n"/>
      <c r="D43" s="65" t="n"/>
      <c r="E43" s="65" t="n"/>
      <c r="F43" s="67" t="n"/>
      <c r="G43" s="65" t="n"/>
      <c r="H43" s="65" t="n"/>
      <c r="I43" s="67" t="n"/>
      <c r="J43" s="67" t="n"/>
      <c r="K43" s="67" t="n"/>
      <c r="L43" s="67" t="n"/>
      <c r="M43" s="70" t="n"/>
      <c r="N43" s="65" t="n"/>
      <c r="O43" s="65" t="n"/>
      <c r="P43" s="65" t="n"/>
      <c r="Q43" s="65" t="n"/>
    </row>
    <row r="44">
      <c r="B44" s="65" t="n"/>
      <c r="C44" s="72" t="n"/>
      <c r="D44" s="72" t="n"/>
      <c r="E44" s="65" t="n"/>
      <c r="F44" s="67" t="n"/>
      <c r="G44" s="65" t="n"/>
      <c r="H44" s="65" t="n"/>
      <c r="I44" s="67" t="n"/>
      <c r="J44" s="67" t="n"/>
      <c r="K44" s="67" t="n"/>
      <c r="L44" s="67" t="n"/>
      <c r="M44" s="73" t="n"/>
      <c r="N44" s="65" t="n"/>
      <c r="O44" s="65" t="n"/>
      <c r="P44" s="72" t="n"/>
      <c r="Q44" s="65" t="n"/>
    </row>
    <row r="45">
      <c r="B45" s="65" t="n"/>
      <c r="C45" s="72" t="n"/>
      <c r="D45" s="72" t="n"/>
      <c r="E45" s="65" t="n"/>
      <c r="F45" s="67" t="n"/>
      <c r="G45" s="65" t="n"/>
      <c r="H45" s="65" t="n"/>
      <c r="I45" s="67" t="n"/>
      <c r="J45" s="67" t="n"/>
      <c r="K45" s="67" t="n"/>
      <c r="L45" s="67" t="n"/>
      <c r="M45" s="73" t="n"/>
      <c r="N45" s="65" t="n"/>
      <c r="O45" s="65" t="n"/>
      <c r="P45" s="72" t="n"/>
      <c r="Q45" s="65" t="n"/>
    </row>
    <row r="46">
      <c r="B46" s="65" t="n"/>
      <c r="C46" s="65" t="n"/>
      <c r="D46" s="65" t="n"/>
      <c r="E46" s="65" t="n"/>
      <c r="F46" s="67" t="n"/>
      <c r="G46" s="65" t="n"/>
      <c r="H46" s="65" t="n"/>
      <c r="I46" s="67" t="n"/>
      <c r="J46" s="67" t="n"/>
      <c r="K46" s="67" t="n"/>
      <c r="L46" s="67" t="n"/>
      <c r="M46" s="70" t="n"/>
      <c r="N46" s="65" t="n"/>
      <c r="O46" s="65" t="n"/>
      <c r="P46" s="65" t="n"/>
      <c r="Q46" s="65" t="n"/>
    </row>
    <row r="47">
      <c r="B47" s="65" t="n"/>
      <c r="C47" s="65" t="n"/>
      <c r="D47" s="466" t="n"/>
      <c r="E47" s="466" t="n"/>
      <c r="F47" s="67" t="n"/>
      <c r="G47" s="71" t="n"/>
      <c r="H47" s="65" t="n"/>
      <c r="I47" s="67" t="n"/>
      <c r="J47" s="67" t="n"/>
      <c r="K47" s="67" t="n"/>
      <c r="L47" s="67" t="n"/>
      <c r="M47" s="65" t="n"/>
      <c r="N47" s="65" t="n"/>
      <c r="O47" s="65" t="n"/>
      <c r="P47" s="65" t="n"/>
      <c r="Q47" s="65" t="n"/>
    </row>
    <row r="48">
      <c r="B48" s="65" t="n"/>
      <c r="C48" s="65" t="n"/>
      <c r="D48" s="466" t="n"/>
      <c r="E48" s="466" t="n"/>
      <c r="F48" s="67" t="n"/>
      <c r="G48" s="65" t="n"/>
      <c r="H48" s="65" t="n"/>
      <c r="I48" s="67" t="n"/>
      <c r="J48" s="67" t="n"/>
      <c r="K48" s="67" t="n"/>
      <c r="L48" s="67" t="n"/>
      <c r="M48" s="65" t="n"/>
      <c r="N48" s="65" t="n"/>
      <c r="O48" s="65" t="n"/>
      <c r="P48" s="65" t="n"/>
      <c r="Q48" s="65" t="n"/>
    </row>
    <row r="49">
      <c r="B49" s="65" t="n"/>
      <c r="C49" s="65" t="n"/>
      <c r="D49" s="65" t="n"/>
      <c r="E49" s="66" t="n"/>
      <c r="F49" s="67" t="n"/>
      <c r="G49" s="466" t="n"/>
      <c r="H49" s="466" t="n"/>
      <c r="I49" s="67" t="n"/>
      <c r="J49" s="67" t="n"/>
      <c r="K49" s="67" t="n"/>
      <c r="L49" s="67" t="n"/>
      <c r="M49" s="466" t="n"/>
      <c r="N49" s="466" t="n"/>
      <c r="O49" s="65" t="n"/>
      <c r="P49" s="65" t="n"/>
      <c r="Q49" s="65" t="n"/>
    </row>
    <row r="50">
      <c r="B50" s="65" t="n"/>
      <c r="C50" s="65" t="n"/>
      <c r="D50" s="65" t="n"/>
      <c r="E50" s="66" t="n"/>
      <c r="F50" s="67" t="n"/>
      <c r="G50" s="466" t="n"/>
      <c r="H50" s="466" t="n"/>
      <c r="I50" s="67" t="n"/>
      <c r="J50" s="67" t="n"/>
      <c r="K50" s="67" t="n"/>
      <c r="L50" s="67" t="n"/>
      <c r="M50" s="466" t="n"/>
      <c r="N50" s="466" t="n"/>
      <c r="O50" s="65" t="n"/>
      <c r="P50" s="65" t="n"/>
      <c r="Q50" s="65" t="n"/>
    </row>
    <row r="51">
      <c r="B51" s="65" t="n"/>
      <c r="C51" s="65" t="n"/>
      <c r="D51" s="65" t="n"/>
      <c r="E51" s="65" t="n"/>
      <c r="F51" s="67" t="n"/>
      <c r="G51" s="65" t="n"/>
      <c r="H51" s="65" t="n"/>
      <c r="I51" s="67" t="n"/>
      <c r="J51" s="67" t="n"/>
      <c r="K51" s="67" t="n"/>
      <c r="L51" s="67" t="n"/>
      <c r="M51" s="70" t="n"/>
      <c r="N51" s="65" t="n"/>
      <c r="O51" s="65" t="n"/>
      <c r="P51" s="65" t="n"/>
      <c r="Q51" s="65" t="n"/>
    </row>
    <row r="52">
      <c r="B52" s="65" t="n"/>
      <c r="C52" s="65" t="n"/>
      <c r="D52" s="65" t="n"/>
      <c r="E52" s="65" t="n"/>
      <c r="F52" s="67" t="n"/>
      <c r="G52" s="65" t="n"/>
      <c r="H52" s="65" t="n"/>
      <c r="I52" s="67" t="n"/>
      <c r="J52" s="67" t="n"/>
      <c r="K52" s="67" t="n"/>
      <c r="L52" s="67" t="n"/>
      <c r="M52" s="70" t="n"/>
      <c r="N52" s="65" t="n"/>
      <c r="O52" s="65" t="n"/>
      <c r="P52" s="65" t="n"/>
      <c r="Q52" s="65" t="n"/>
    </row>
    <row r="53">
      <c r="B53" s="65" t="n"/>
      <c r="C53" s="65" t="n"/>
      <c r="D53" s="65" t="n"/>
      <c r="E53" s="65" t="n"/>
      <c r="F53" s="67" t="n"/>
      <c r="G53" s="65" t="n"/>
      <c r="H53" s="65" t="n"/>
      <c r="I53" s="67" t="n"/>
      <c r="J53" s="67" t="n"/>
      <c r="K53" s="67" t="n"/>
      <c r="L53" s="67" t="n"/>
      <c r="M53" s="70" t="n"/>
      <c r="N53" s="65" t="n"/>
      <c r="O53" s="65" t="n"/>
      <c r="P53" s="65" t="n"/>
      <c r="Q53" s="65" t="n"/>
    </row>
    <row r="54">
      <c r="B54" s="65" t="n"/>
      <c r="C54" s="65" t="n"/>
      <c r="D54" s="65" t="n"/>
      <c r="E54" s="65" t="n"/>
      <c r="F54" s="67" t="n"/>
      <c r="G54" s="65" t="n"/>
      <c r="H54" s="65" t="n"/>
      <c r="I54" s="67" t="n"/>
      <c r="J54" s="67" t="n"/>
      <c r="K54" s="67" t="n"/>
      <c r="L54" s="67" t="n"/>
      <c r="M54" s="70" t="n"/>
      <c r="N54" s="65" t="n"/>
      <c r="O54" s="65" t="n"/>
      <c r="P54" s="65" t="n"/>
      <c r="Q54" s="65" t="n"/>
    </row>
    <row r="55">
      <c r="B55" s="65" t="n"/>
      <c r="C55" s="65" t="n"/>
      <c r="D55" s="65" t="n"/>
      <c r="E55" s="65" t="n"/>
      <c r="F55" s="67" t="n"/>
      <c r="G55" s="65" t="n"/>
      <c r="H55" s="65" t="n"/>
      <c r="I55" s="67" t="n"/>
      <c r="J55" s="67" t="n"/>
      <c r="K55" s="67" t="n"/>
      <c r="L55" s="67" t="n"/>
      <c r="M55" s="70" t="n"/>
      <c r="N55" s="65" t="n"/>
      <c r="O55" s="65" t="n"/>
      <c r="P55" s="65" t="n"/>
      <c r="Q55" s="65" t="n"/>
    </row>
    <row r="56">
      <c r="B56" s="65" t="n"/>
      <c r="C56" s="65" t="n"/>
      <c r="D56" s="65" t="n"/>
      <c r="E56" s="65" t="n"/>
      <c r="F56" s="67" t="n"/>
      <c r="G56" s="65" t="n"/>
      <c r="H56" s="65" t="n"/>
      <c r="I56" s="67" t="n"/>
      <c r="J56" s="67" t="n"/>
      <c r="K56" s="67" t="n"/>
      <c r="L56" s="67" t="n"/>
      <c r="M56" s="70" t="n"/>
      <c r="N56" s="65" t="n"/>
      <c r="O56" s="65" t="n"/>
      <c r="P56" s="65" t="n"/>
      <c r="Q56" s="65" t="n"/>
    </row>
    <row r="57">
      <c r="B57" s="65" t="n"/>
      <c r="C57" s="65" t="n"/>
      <c r="D57" s="65" t="n"/>
      <c r="E57" s="65" t="n"/>
      <c r="F57" s="67" t="n"/>
      <c r="G57" s="65" t="n"/>
      <c r="H57" s="65" t="n"/>
      <c r="I57" s="67" t="n"/>
      <c r="J57" s="67" t="n"/>
      <c r="K57" s="67" t="n"/>
      <c r="L57" s="67" t="n"/>
      <c r="M57" s="70" t="n"/>
      <c r="N57" s="65" t="n"/>
      <c r="O57" s="65" t="n"/>
      <c r="P57" s="65" t="n"/>
      <c r="Q57" s="65" t="n"/>
    </row>
    <row r="58">
      <c r="B58" s="65" t="n"/>
      <c r="C58" s="65" t="n"/>
      <c r="D58" s="65" t="n"/>
      <c r="E58" s="65" t="n"/>
      <c r="F58" s="67" t="n"/>
      <c r="G58" s="65" t="n"/>
      <c r="H58" s="65" t="n"/>
      <c r="I58" s="67" t="n"/>
      <c r="J58" s="67" t="n"/>
      <c r="K58" s="67" t="n"/>
      <c r="L58" s="67" t="n"/>
      <c r="M58" s="70" t="n"/>
      <c r="N58" s="65" t="n"/>
      <c r="O58" s="65" t="n"/>
      <c r="P58" s="65" t="n"/>
      <c r="Q58" s="65" t="n"/>
    </row>
    <row r="60" ht="60" customHeight="1">
      <c r="B60" s="468" t="inlineStr">
        <is>
          <t>Diagonal 18 No. 20-29 Fusagasugá – Cundinamarca
Teléfono (601) 8281483 Línea Gratuita 018000180414
www.ucundinamarca.edu.co   E-mail: info@ucundinamarca.edu.co
NIT: 890.680.062-2</t>
        </is>
      </c>
    </row>
    <row r="61">
      <c r="B61" s="224" t="n"/>
      <c r="C61" s="225" t="n"/>
      <c r="D61" s="226" t="n"/>
      <c r="E61" s="224" t="n"/>
      <c r="F61" s="223" t="n"/>
      <c r="G61" s="223" t="n"/>
      <c r="H61" s="223" t="n"/>
      <c r="I61" s="223" t="n"/>
      <c r="J61" s="223" t="n"/>
      <c r="K61" s="223" t="n"/>
      <c r="L61" s="223" t="n"/>
      <c r="M61" s="223" t="n"/>
      <c r="N61" s="223" t="n"/>
      <c r="O61" s="223" t="n"/>
      <c r="P61" s="223" t="n"/>
      <c r="Q61" s="223" t="n"/>
    </row>
    <row r="62" ht="25.5" customHeight="1">
      <c r="B62" s="224" t="n"/>
      <c r="C62" s="225" t="n"/>
      <c r="D62" s="481" t="inlineStr">
        <is>
          <t>Documento controlado por el Sistema de Gestión de la Calidad
Asegúrese que corresponde a la última versión consultando el Portal Institucional</t>
        </is>
      </c>
    </row>
    <row r="63" hidden="1" ht="15" customHeight="1">
      <c r="B63" s="223" t="n"/>
      <c r="C63" s="223" t="n"/>
      <c r="D63" s="223" t="n"/>
      <c r="E63" s="223" t="n"/>
      <c r="F63" s="223" t="n"/>
      <c r="G63" s="223" t="n"/>
      <c r="H63" s="223" t="n"/>
      <c r="I63" s="223" t="n"/>
      <c r="J63" s="223" t="n"/>
      <c r="K63" s="223" t="n"/>
      <c r="L63" s="223" t="n"/>
      <c r="M63" s="223" t="n"/>
      <c r="N63" s="223" t="n"/>
      <c r="O63" s="223" t="n"/>
      <c r="P63" s="223" t="n"/>
      <c r="Q63" s="223" t="n"/>
    </row>
  </sheetData>
  <sheetProtection selectLockedCells="0" selectUnlockedCells="0" algorithmName="SHA-512" sheet="1" objects="1" insertRows="1" insertHyperlinks="1" autoFilter="1" scenarios="1" formatColumns="1" deleteColumns="1" insertColumns="1" pivotTables="1" deleteRows="1" formatCells="1" saltValue="57jPvvrBwkiqafl+PixF+Q==" formatRows="1" sort="1" spinCount="100000" hashValue="abaNX79moPXy0Wlte3OFN9gLEZHmK32eJsJ02FesfahptqcdHooN0bNr94sga7cTtKk7gAaXtnD3ktWGHpmElA=="/>
  <mergeCells count="12">
    <mergeCell ref="P4:Q4"/>
    <mergeCell ref="P3:Q3"/>
    <mergeCell ref="D2:O2"/>
    <mergeCell ref="I7:Q7"/>
    <mergeCell ref="B60:Q60"/>
    <mergeCell ref="D1:O1"/>
    <mergeCell ref="D3:O4"/>
    <mergeCell ref="P2:Q2"/>
    <mergeCell ref="B1:C4"/>
    <mergeCell ref="P1:Q1"/>
    <mergeCell ref="B7:H7"/>
    <mergeCell ref="D62:Q62"/>
  </mergeCells>
  <hyperlinks>
    <hyperlink ref="C6" location="INICIO!A1" display="REGRESAR"/>
  </hyperlinks>
  <pageMargins left="0.7" right="0.7" top="0.75" bottom="0.75" header="0.3" footer="0.3"/>
  <pageSetup orientation="portrait"/>
  <drawing xmlns:r="http://schemas.openxmlformats.org/officeDocument/2006/relationships" r:id="rId1"/>
</worksheet>
</file>

<file path=xl/worksheets/sheet6.xml><?xml version="1.0" encoding="utf-8"?>
<worksheet xmlns="http://schemas.openxmlformats.org/spreadsheetml/2006/main">
  <sheetPr codeName="Hoja15">
    <outlinePr summaryBelow="1" summaryRight="1"/>
    <pageSetUpPr/>
  </sheetPr>
  <dimension ref="A1:A1"/>
  <sheetViews>
    <sheetView workbookViewId="0">
      <selection activeCell="A1" sqref="A1"/>
    </sheetView>
  </sheetViews>
  <sheetFormatPr baseColWidth="10" defaultColWidth="11.42578125" defaultRowHeight="15"/>
  <sheetData/>
  <pageMargins left="0.7" right="0.7" top="0.75" bottom="0.75" header="0.3" footer="0.3"/>
</worksheet>
</file>

<file path=xl/worksheets/sheet7.xml><?xml version="1.0" encoding="utf-8"?>
<worksheet xmlns="http://schemas.openxmlformats.org/spreadsheetml/2006/main">
  <sheetPr codeName="Hoja18">
    <outlinePr summaryBelow="1" summaryRight="1"/>
    <pageSetUpPr/>
  </sheetPr>
  <dimension ref="A1:A1"/>
  <sheetViews>
    <sheetView zoomScale="40" zoomScaleNormal="40" workbookViewId="0">
      <selection activeCell="P73" sqref="P73"/>
    </sheetView>
  </sheetViews>
  <sheetFormatPr baseColWidth="10" defaultColWidth="11.42578125" defaultRowHeight="15"/>
  <sheetData/>
  <pageMargins left="0.7" right="0.7" top="0.75" bottom="0.75" header="0.3" footer="0.3"/>
</worksheet>
</file>

<file path=xl/worksheets/sheet8.xml><?xml version="1.0" encoding="utf-8"?>
<worksheet xmlns="http://schemas.openxmlformats.org/spreadsheetml/2006/main">
  <sheetPr codeName="Hoja19">
    <outlinePr summaryBelow="1" summaryRight="1"/>
    <pageSetUpPr/>
  </sheetPr>
  <dimension ref="A1:A1"/>
  <sheetViews>
    <sheetView workbookViewId="0">
      <selection activeCell="A1" sqref="A1"/>
    </sheetView>
  </sheetViews>
  <sheetFormatPr baseColWidth="10" defaultColWidth="11.42578125" defaultRowHeight="15"/>
  <sheetData/>
  <pageMargins left="0.7" right="0.7" top="0.75" bottom="0.75" header="0.3" footer="0.3"/>
</worksheet>
</file>

<file path=xl/worksheets/sheet9.xml><?xml version="1.0" encoding="utf-8"?>
<worksheet xmlns="http://schemas.openxmlformats.org/spreadsheetml/2006/main">
  <sheetPr codeName="Hoja20">
    <outlinePr summaryBelow="1" summaryRight="1"/>
    <pageSetUpPr/>
  </sheetPr>
  <dimension ref="A1:A1"/>
  <sheetViews>
    <sheetView workbookViewId="0">
      <selection activeCell="A1" sqref="A1"/>
    </sheetView>
  </sheetViews>
  <sheetFormatPr baseColWidth="10" defaultColWidth="11.42578125" defaultRowHeight="15"/>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2017-05-04T16:51:53Z</dcterms:created>
  <dcterms:modified xmlns:dcterms="http://purl.org/dc/terms/" xmlns:xsi="http://www.w3.org/2001/XMLSchema-instance" xsi:type="dcterms:W3CDTF">2026-08-05T13:38:42Z</dcterms:modified>
  <cp:lastModifiedBy>SERGIO ESTEBAN VILLAMIL GONZALEZ</cp:lastModifiedBy>
  <cp:lastPrinted>2026-06-18T14:23:43Z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0x01010031D03565BDDD0A4EADB1DEF3B8FAAE98</vt:lpwstr>
  </property>
</Properties>
</file>