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drawings/drawing4.xml" ContentType="application/vnd.openxmlformats-officedocument.drawing+xml"/>
  <Override PartName="/xl/worksheets/sheet6.xml" ContentType="application/vnd.openxmlformats-officedocument.spreadsheetml.worksheet+xml"/>
  <Override PartName="/xl/drawings/drawing5.xml" ContentType="application/vnd.openxmlformats-officedocument.drawing+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drawings/drawing6.xml" ContentType="application/vnd.openxmlformats-officedocument.drawing+xml"/>
  <Override PartName="/xl/worksheets/sheet10.xml" ContentType="application/vnd.openxmlformats-officedocument.spreadsheetml.worksheet+xml"/>
  <Override PartName="/xl/drawings/drawing7.xml" ContentType="application/vnd.openxmlformats-officedocument.drawing+xml"/>
  <Override PartName="/xl/comments/comment1.xml" ContentType="application/vnd.openxmlformats-officedocument.spreadsheetml.comments+xml"/>
  <Override PartName="/xl/worksheets/sheet11.xml" ContentType="application/vnd.openxmlformats-officedocument.spreadsheetml.worksheet+xml"/>
  <Override PartName="/xl/drawings/drawing8.xml" ContentType="application/vnd.openxmlformats-officedocument.drawing+xml"/>
  <Override PartName="/xl/worksheets/sheet12.xml" ContentType="application/vnd.openxmlformats-officedocument.spreadsheetml.worksheet+xml"/>
  <Override PartName="/xl/drawings/drawing9.xml" ContentType="application/vnd.openxmlformats-officedocument.drawing+xml"/>
  <Override PartName="/xl/comments/comment2.xml" ContentType="application/vnd.openxmlformats-officedocument.spreadsheetml.comments+xml"/>
  <Override PartName="/xl/worksheets/sheet13.xml" ContentType="application/vnd.openxmlformats-officedocument.spreadsheetml.worksheet+xml"/>
  <Override PartName="/xl/drawings/drawing10.xml" ContentType="application/vnd.openxmlformats-officedocument.drawing+xml"/>
  <Override PartName="/xl/worksheets/sheet14.xml" ContentType="application/vnd.openxmlformats-officedocument.spreadsheetml.worksheet+xml"/>
  <Override PartName="/xl/drawings/drawing11.xml" ContentType="application/vnd.openxmlformats-officedocument.drawing+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0" xWindow="-120" yWindow="-120" windowWidth="25440" windowHeight="15270" tabRatio="779" firstSheet="1" activeTab="1" autoFilterDateGrouping="1"/>
  </bookViews>
  <sheets>
    <sheet xmlns:r="http://schemas.openxmlformats.org/officeDocument/2006/relationships" name="ITEMS" sheetId="1" state="hidden" r:id="rId1"/>
    <sheet xmlns:r="http://schemas.openxmlformats.org/officeDocument/2006/relationships" name="INICIO" sheetId="2" state="visible" r:id="rId2"/>
    <sheet xmlns:r="http://schemas.openxmlformats.org/officeDocument/2006/relationships" name="INICIO (2)" sheetId="3" state="visible" r:id="rId3"/>
    <sheet xmlns:r="http://schemas.openxmlformats.org/officeDocument/2006/relationships" name="ESTRATÉGICOS" sheetId="4" state="visible" r:id="rId4"/>
    <sheet xmlns:r="http://schemas.openxmlformats.org/officeDocument/2006/relationships" name="CORRUPCIÓN" sheetId="5" state="visible" r:id="rId5"/>
    <sheet xmlns:r="http://schemas.openxmlformats.org/officeDocument/2006/relationships" name="MATRIZ SGSI" sheetId="6" state="visible" r:id="rId6"/>
    <sheet xmlns:r="http://schemas.openxmlformats.org/officeDocument/2006/relationships" name="CRITERIOS" sheetId="7" state="hidden" r:id="rId7"/>
    <sheet xmlns:r="http://schemas.openxmlformats.org/officeDocument/2006/relationships" name="Hoja1" sheetId="8" state="hidden" r:id="rId8"/>
    <sheet xmlns:r="http://schemas.openxmlformats.org/officeDocument/2006/relationships" name="IDENTIFICACIÓN DOFA" sheetId="9" state="visible" r:id="rId9"/>
    <sheet xmlns:r="http://schemas.openxmlformats.org/officeDocument/2006/relationships" name="CRUCE RIESGOS" sheetId="10" state="visible" r:id="rId10"/>
    <sheet xmlns:r="http://schemas.openxmlformats.org/officeDocument/2006/relationships" name="MAPA RIESGOS" sheetId="11" state="visible" r:id="rId11"/>
    <sheet xmlns:r="http://schemas.openxmlformats.org/officeDocument/2006/relationships" name="CRUCE OPORTUNIDADES" sheetId="12" state="visible" r:id="rId12"/>
    <sheet xmlns:r="http://schemas.openxmlformats.org/officeDocument/2006/relationships" name="MAPA OPORTUNIDADES" sheetId="13" state="visible" r:id="rId13"/>
    <sheet xmlns:r="http://schemas.openxmlformats.org/officeDocument/2006/relationships" name="ACTUALIZACIONES" sheetId="14" state="visible" r:id="rId14"/>
    <sheet xmlns:r="http://schemas.openxmlformats.org/officeDocument/2006/relationships" name="Hoja4" sheetId="15" state="visible" r:id="rId15"/>
    <sheet xmlns:r="http://schemas.openxmlformats.org/officeDocument/2006/relationships" name="Hoja2" sheetId="16" state="hidden" r:id="rId16"/>
  </sheets>
  <externalReferences>
    <externalReference xmlns:r="http://schemas.openxmlformats.org/officeDocument/2006/relationships" r:id="rId17"/>
    <externalReference xmlns:r="http://schemas.openxmlformats.org/officeDocument/2006/relationships" r:id="rId18"/>
  </externalReferences>
  <definedNames>
    <definedName name="A_Obj1">OFFSET(#REF!,0,0,COUNTA(#REF!)-1,1)</definedName>
    <definedName name="A_Obj2">OFFSET(#REF!,0,0,COUNTA(#REF!)-1,1)</definedName>
    <definedName name="A_Obj3">OFFSET(#REF!,0,0,COUNTA(#REF!)-1,1)</definedName>
    <definedName name="A_Obj4">OFFSET(#REF!,0,0,COUNTA(#REF!)-1,1)</definedName>
    <definedName name="Acc_1">#REF!</definedName>
    <definedName name="Acc_2">#REF!</definedName>
    <definedName name="Acc_3">#REF!</definedName>
    <definedName name="Acc_4">#REF!</definedName>
    <definedName name="Acc_5">#REF!</definedName>
    <definedName name="Acc_6">#REF!</definedName>
    <definedName name="Acc_7">#REF!</definedName>
    <definedName name="Acc_8">#REF!</definedName>
    <definedName name="Acc_9">#REF!</definedName>
    <definedName name="Causafactor3">'[2]Explicación de los campos'!$B$2:$B$9</definedName>
    <definedName name="ControlTipo">[2]Hoja2!$AI$3:$AI$6</definedName>
    <definedName name="Departamentos">#REF!</definedName>
    <definedName name="Fuentes">#REF!</definedName>
    <definedName name="Indicadores">#REF!</definedName>
    <definedName name="Objetivos">OFFSET(#REF!,0,0,COUNTA(#REF!)-1,1)</definedName>
    <definedName name="Posibilidad">[2]Hoja2!$H$3:$H$7</definedName>
    <definedName name="RiesgoClase3">'[2]Explicación de los campos'!$G$2:$G$8</definedName>
    <definedName name="SiNo">[2]Hoja2!$AK$3:$AK$4</definedName>
    <definedName name="_xlnm.Print_Area" localSheetId="2">'INICIO (2)'!$A$1:$Q$26</definedName>
    <definedName name="A_Obj1" localSheetId="4">OFFSET(#REF!,0,0,COUNTA(#REF!)-1,1)</definedName>
    <definedName name="A_Obj2" localSheetId="4">OFFSET(#REF!,0,0,COUNTA(#REF!)-1,1)</definedName>
    <definedName name="A_Obj3" localSheetId="4">OFFSET(#REF!,0,0,COUNTA(#REF!)-1,1)</definedName>
    <definedName name="A_Obj4" localSheetId="4">OFFSET(#REF!,0,0,COUNTA(#REF!)-1,1)</definedName>
    <definedName name="Acc_1" localSheetId="4">#REF!</definedName>
    <definedName name="Acc_2" localSheetId="4">#REF!</definedName>
    <definedName name="Acc_3" localSheetId="4">#REF!</definedName>
    <definedName name="Acc_4" localSheetId="4">#REF!</definedName>
    <definedName name="Acc_5" localSheetId="4">#REF!</definedName>
    <definedName name="Acc_6" localSheetId="4">#REF!</definedName>
    <definedName name="Acc_7" localSheetId="4">#REF!</definedName>
    <definedName name="Acc_8" localSheetId="4">#REF!</definedName>
    <definedName name="Acc_9" localSheetId="4">#REF!</definedName>
    <definedName name="Causafactor3" localSheetId="4">'[1]Explicación de los campos'!$B$2:$B$9</definedName>
    <definedName name="ControlTipo" localSheetId="4">[1]Hoja2!$AI$3:$AI$6</definedName>
    <definedName name="Departamentos" localSheetId="4">#REF!</definedName>
    <definedName name="Fuentes" localSheetId="4">#REF!</definedName>
    <definedName name="Indicadores" localSheetId="4">#REF!</definedName>
    <definedName name="Objetivos" localSheetId="4">OFFSET(#REF!,0,0,COUNTA(#REF!)-1,1)</definedName>
    <definedName name="Posibilidad" localSheetId="4">[1]Hoja2!$H$3:$H$7</definedName>
    <definedName name="RiesgoClase3" localSheetId="4">'[1]Explicación de los campos'!$G$2:$G$8</definedName>
    <definedName name="SiNo" localSheetId="4">[1]Hoja2!$AK$3:$AK$4</definedName>
    <definedName name="OLE_LINK1" localSheetId="8">'IDENTIFICACIÓN DOFA'!#REF!</definedName>
    <definedName name="_xlnm.Print_Area" localSheetId="9">'CRUCE RIESGOS'!$B$1:$CE$41</definedName>
    <definedName name="_xlnm.Print_Area" localSheetId="10">'MAPA RIESGOS'!$A$1:$BK$207</definedName>
    <definedName name="_xlnm._FilterDatabase" localSheetId="11" hidden="1">'CRUCE OPORTUNIDADES'!$A$9:$BD$18</definedName>
    <definedName name="_xlnm.Print_Area" localSheetId="12">'MAPA OPORTUNIDADES'!$A$1:$BX$206</definedName>
    <definedName name="OLE_LINK2" localSheetId="13">ACTUALIZACIONES!$A$1</definedName>
    <definedName name="_xlnm.Print_Area" localSheetId="13">'ACTUALIZACIONES'!$A$1:$F$47</definedName>
  </definedNames>
  <calcPr calcId="191028" fullCalcOnLoad="1"/>
</workbook>
</file>

<file path=xl/styles.xml><?xml version="1.0" encoding="utf-8"?>
<styleSheet xmlns="http://schemas.openxmlformats.org/spreadsheetml/2006/main">
  <numFmts count="1">
    <numFmt numFmtId="164" formatCode="_-&quot;$&quot;* #,##0.00_-;\-&quot;$&quot;* #,##0.00_-;_-&quot;$&quot;* &quot;-&quot;??_-;_-@_-"/>
  </numFmts>
  <fonts count="62">
    <font>
      <name val="Calibri"/>
      <family val="2"/>
      <color theme="1"/>
      <sz val="11"/>
      <scheme val="minor"/>
    </font>
    <font>
      <name val="Calibri"/>
      <family val="2"/>
      <b val="1"/>
      <color theme="1"/>
      <sz val="11"/>
      <scheme val="minor"/>
    </font>
    <font>
      <name val="Arial"/>
      <family val="2"/>
      <color theme="0"/>
      <sz val="11"/>
    </font>
    <font>
      <name val="Calibri"/>
      <family val="2"/>
      <sz val="11"/>
      <scheme val="minor"/>
    </font>
    <font>
      <name val="Arial"/>
      <family val="2"/>
      <b val="1"/>
      <color theme="0"/>
      <sz val="11"/>
    </font>
    <font>
      <name val="Calibri"/>
      <family val="2"/>
      <color theme="0" tint="-0.1499984740745262"/>
      <sz val="11"/>
      <scheme val="minor"/>
    </font>
    <font>
      <name val="Arial"/>
      <family val="2"/>
      <color theme="1"/>
      <sz val="11"/>
    </font>
    <font>
      <name val="Arial"/>
      <family val="2"/>
      <color theme="0" tint="-0.1499984740745262"/>
      <sz val="11"/>
    </font>
    <font>
      <name val="Arial"/>
      <family val="2"/>
      <b val="1"/>
      <color theme="0"/>
      <sz val="22"/>
    </font>
    <font>
      <name val="Arial"/>
      <family val="2"/>
      <color theme="0"/>
      <sz val="14"/>
    </font>
    <font>
      <name val="Arial"/>
      <family val="2"/>
      <color theme="1"/>
      <sz val="9"/>
    </font>
    <font>
      <name val="Arial"/>
      <family val="2"/>
      <sz val="9"/>
    </font>
    <font>
      <name val="Arial"/>
      <family val="2"/>
      <color theme="0"/>
      <sz val="10"/>
    </font>
    <font>
      <name val="Arial"/>
      <family val="2"/>
      <color theme="0"/>
      <sz val="9"/>
    </font>
    <font>
      <name val="Arial"/>
      <family val="2"/>
      <color theme="0"/>
      <sz val="8"/>
    </font>
    <font>
      <name val="Tahoma"/>
      <family val="2"/>
      <color theme="1"/>
      <sz val="9"/>
    </font>
    <font>
      <name val="Tahoma"/>
      <family val="2"/>
      <sz val="9"/>
    </font>
    <font>
      <name val="Tahoma"/>
      <family val="2"/>
      <b val="1"/>
      <color indexed="81"/>
      <sz val="11"/>
    </font>
    <font>
      <name val="Tahoma"/>
      <family val="2"/>
      <color indexed="81"/>
      <sz val="11"/>
    </font>
    <font>
      <name val="Tahoma"/>
      <family val="2"/>
      <color indexed="81"/>
      <sz val="12"/>
    </font>
    <font>
      <name val="Arial"/>
      <family val="2"/>
      <b val="1"/>
      <sz val="12"/>
    </font>
    <font>
      <name val="Arial"/>
      <family val="2"/>
      <b val="1"/>
      <color theme="0"/>
      <sz val="12"/>
    </font>
    <font>
      <name val="Calibri"/>
      <family val="2"/>
      <color theme="0" tint="-0.1499984740745262"/>
      <sz val="12"/>
      <scheme val="minor"/>
    </font>
    <font>
      <name val="Calibri"/>
      <family val="2"/>
      <color theme="1"/>
      <sz val="12"/>
      <scheme val="minor"/>
    </font>
    <font>
      <name val="Arial"/>
      <family val="2"/>
      <color theme="0"/>
      <sz val="12"/>
    </font>
    <font>
      <name val="Arial"/>
      <family val="2"/>
      <color rgb="FF000000"/>
      <sz val="11"/>
    </font>
    <font>
      <name val="Arial"/>
      <family val="2"/>
      <b val="1"/>
      <color theme="0"/>
      <sz val="14"/>
    </font>
    <font>
      <name val="Arial"/>
      <family val="2"/>
      <i val="1"/>
      <color theme="1"/>
      <sz val="11"/>
    </font>
    <font>
      <name val="Arial"/>
      <family val="2"/>
      <b val="1"/>
      <color theme="1"/>
      <sz val="11"/>
    </font>
    <font>
      <name val="Arial"/>
      <family val="2"/>
      <color rgb="FF000000"/>
      <sz val="10"/>
    </font>
    <font>
      <name val="Arial"/>
      <family val="2"/>
      <b val="1"/>
      <i val="1"/>
      <color theme="1"/>
      <sz val="11"/>
    </font>
    <font>
      <name val="Arial"/>
      <family val="2"/>
      <b val="1"/>
      <color rgb="FF000000"/>
      <sz val="11"/>
    </font>
    <font>
      <name val="Calibri"/>
      <family val="2"/>
      <color theme="1"/>
      <sz val="11"/>
      <scheme val="minor"/>
    </font>
    <font>
      <name val="Arial"/>
      <family val="2"/>
      <sz val="11"/>
    </font>
    <font>
      <name val="Arial"/>
      <family val="2"/>
      <b val="1"/>
      <color theme="1"/>
      <sz val="12"/>
    </font>
    <font>
      <name val="Arial"/>
      <family val="2"/>
      <b val="1"/>
      <color theme="1"/>
      <sz val="14"/>
    </font>
    <font>
      <name val="Calibri"/>
      <family val="2"/>
      <b val="1"/>
      <color theme="1"/>
      <sz val="24"/>
      <scheme val="minor"/>
    </font>
    <font>
      <name val="Calibri"/>
      <family val="2"/>
      <color theme="10"/>
      <sz val="11"/>
      <u val="single"/>
      <scheme val="minor"/>
    </font>
    <font>
      <name val="Calibri"/>
      <family val="2"/>
      <b val="1"/>
      <sz val="11"/>
      <scheme val="minor"/>
    </font>
    <font>
      <name val="Calibri"/>
      <family val="2"/>
      <b val="1"/>
      <color theme="1"/>
      <sz val="20"/>
      <scheme val="minor"/>
    </font>
    <font>
      <name val="Arial"/>
      <family val="2"/>
      <b val="1"/>
      <sz val="14"/>
    </font>
    <font>
      <name val="Calibri"/>
      <family val="2"/>
      <color rgb="FF000000"/>
      <sz val="11"/>
      <scheme val="minor"/>
    </font>
    <font>
      <name val="Arial"/>
      <family val="2"/>
      <b val="1"/>
      <sz val="11"/>
    </font>
    <font>
      <name val="Calibri"/>
      <family val="2"/>
      <color theme="0"/>
      <sz val="11"/>
      <scheme val="minor"/>
    </font>
    <font>
      <name val="Calibri"/>
      <family val="2"/>
      <b val="1"/>
      <color theme="0"/>
      <sz val="12"/>
      <scheme val="minor"/>
    </font>
    <font>
      <name val="Calibri"/>
      <family val="2"/>
      <color theme="0"/>
      <sz val="12"/>
      <scheme val="minor"/>
    </font>
    <font>
      <name val="Arial"/>
      <family val="2"/>
      <b val="1"/>
      <color theme="0"/>
      <sz val="10"/>
    </font>
    <font>
      <name val="Arial"/>
      <family val="2"/>
      <color theme="1"/>
      <sz val="12"/>
    </font>
    <font>
      <name val="Arial"/>
      <family val="2"/>
      <sz val="10"/>
    </font>
    <font>
      <name val="Century Gothic"/>
      <family val="2"/>
      <color theme="1"/>
      <sz val="11"/>
    </font>
    <font>
      <name val="Century Gothic"/>
      <family val="2"/>
      <b val="1"/>
      <color theme="1"/>
      <sz val="11"/>
    </font>
    <font>
      <name val="Arial"/>
      <family val="2"/>
      <b val="1"/>
      <color theme="1"/>
      <sz val="16"/>
    </font>
    <font>
      <name val="Arial"/>
      <family val="2"/>
      <b val="1"/>
      <i val="1"/>
      <color rgb="FF007B3E"/>
      <sz val="11"/>
    </font>
    <font>
      <name val="Arial"/>
      <family val="2"/>
      <i val="1"/>
      <color rgb="FF007B3E"/>
      <sz val="11"/>
    </font>
    <font>
      <name val="Arial"/>
      <family val="2"/>
      <color rgb="FFFF0000"/>
      <sz val="11"/>
    </font>
    <font>
      <name val="Arial"/>
      <family val="2"/>
      <b val="1"/>
      <i val="1"/>
      <color theme="0"/>
      <sz val="12"/>
    </font>
    <font>
      <name val="Calibri"/>
      <family val="2"/>
      <color theme="0"/>
      <sz val="11"/>
      <u val="single"/>
      <scheme val="minor"/>
    </font>
    <font>
      <name val="Century Gothic"/>
      <family val="2"/>
      <b val="1"/>
      <color theme="1"/>
      <sz val="24"/>
    </font>
    <font>
      <name val="Arial"/>
      <family val="2"/>
      <b val="1"/>
      <color rgb="FF292929"/>
      <sz val="11"/>
    </font>
    <font>
      <name val="Century Gothic"/>
      <family val="2"/>
      <b val="1"/>
      <color theme="0"/>
      <sz val="10"/>
      <u val="single"/>
    </font>
    <font>
      <name val="Arial"/>
      <family val="2"/>
      <color theme="1"/>
      <sz val="10"/>
    </font>
    <font>
      <name val="Arial"/>
      <family val="2"/>
      <color rgb="FF000000"/>
      <sz val="8"/>
    </font>
  </fonts>
  <fills count="28">
    <fill>
      <patternFill/>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
        <bgColor indexed="64"/>
      </patternFill>
    </fill>
    <fill>
      <patternFill patternType="solid">
        <fgColor rgb="FF00B050"/>
        <bgColor indexed="64"/>
      </patternFill>
    </fill>
    <fill>
      <patternFill patternType="solid">
        <fgColor rgb="FFFF0000"/>
        <bgColor indexed="64"/>
      </patternFill>
    </fill>
    <fill>
      <patternFill patternType="solid">
        <fgColor rgb="FFFF6600"/>
        <bgColor indexed="64"/>
      </patternFill>
    </fill>
    <fill>
      <patternFill patternType="solid">
        <fgColor rgb="FF0F3D38"/>
        <bgColor indexed="64"/>
      </patternFill>
    </fill>
    <fill>
      <patternFill patternType="solid">
        <fgColor rgb="FFEDE395"/>
        <bgColor indexed="64"/>
      </patternFill>
    </fill>
    <fill>
      <patternFill patternType="solid">
        <fgColor rgb="FFFBE122"/>
        <bgColor indexed="64"/>
      </patternFill>
    </fill>
    <fill>
      <patternFill patternType="solid">
        <fgColor rgb="FF00482B"/>
        <bgColor indexed="64"/>
      </patternFill>
    </fill>
    <fill>
      <patternFill patternType="solid">
        <fgColor rgb="FFDAAA00"/>
        <bgColor indexed="64"/>
      </patternFill>
    </fill>
    <fill>
      <patternFill patternType="solid">
        <fgColor rgb="FF4E4B48"/>
        <bgColor indexed="64"/>
      </patternFill>
    </fill>
    <fill>
      <patternFill patternType="solid">
        <fgColor rgb="FF79C000"/>
        <bgColor indexed="64"/>
      </patternFill>
    </fill>
    <fill>
      <patternFill patternType="solid">
        <fgColor rgb="FF92D050"/>
        <bgColor indexed="64"/>
      </patternFill>
    </fill>
    <fill>
      <patternFill patternType="solid">
        <fgColor rgb="FF66FF66"/>
        <bgColor indexed="64"/>
      </patternFill>
    </fill>
    <fill>
      <patternFill patternType="solid">
        <fgColor rgb="FFC00000"/>
        <bgColor indexed="64"/>
      </patternFill>
    </fill>
    <fill>
      <patternFill patternType="solid">
        <fgColor rgb="FFFF8001"/>
        <bgColor indexed="64"/>
      </patternFill>
    </fill>
    <fill>
      <patternFill patternType="solid">
        <fgColor rgb="FFFF8811"/>
        <bgColor indexed="64"/>
      </patternFill>
    </fill>
    <fill>
      <patternFill patternType="solid">
        <fgColor rgb="FFFC5D04"/>
        <bgColor indexed="64"/>
      </patternFill>
    </fill>
    <fill>
      <patternFill patternType="solid">
        <fgColor rgb="FF007B3E"/>
        <bgColor indexed="64"/>
      </patternFill>
    </fill>
    <fill>
      <patternFill patternType="solid">
        <fgColor rgb="FFFFE122"/>
        <bgColor indexed="64"/>
      </patternFill>
    </fill>
    <fill>
      <patternFill patternType="solid">
        <fgColor rgb="FFFFFFFF"/>
        <bgColor rgb="FF000000"/>
      </patternFill>
    </fill>
    <fill>
      <patternFill patternType="solid">
        <fgColor theme="5" tint="0.3999755851924192"/>
        <bgColor indexed="64"/>
      </patternFill>
    </fill>
    <fill>
      <patternFill patternType="solid">
        <fgColor theme="6" tint="0.5999938962981048"/>
        <bgColor indexed="64"/>
      </patternFill>
    </fill>
    <fill>
      <patternFill patternType="solid">
        <fgColor theme="0"/>
        <bgColor rgb="FF000000"/>
      </patternFill>
    </fill>
    <fill>
      <patternFill patternType="solid">
        <fgColor rgb="FFD9D9D9"/>
        <bgColor indexed="64"/>
      </patternFill>
    </fill>
  </fills>
  <borders count="94">
    <border>
      <left/>
      <right/>
      <top/>
      <bottom/>
      <diagonal/>
    </border>
    <border>
      <left style="thin">
        <color rgb="FF4B514E"/>
      </left>
      <right style="thin">
        <color rgb="FF4B514E"/>
      </right>
      <top style="thin">
        <color rgb="FF4B514E"/>
      </top>
      <bottom style="thin">
        <color rgb="FF4B514E"/>
      </bottom>
      <diagonal/>
    </border>
    <border>
      <left style="thin">
        <color rgb="FF4B514E"/>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style="thin">
        <color rgb="FF4B514E"/>
      </right>
      <top style="thin">
        <color rgb="FF4B514E"/>
      </top>
      <bottom/>
      <diagonal/>
    </border>
    <border>
      <left/>
      <right/>
      <top style="thin">
        <color rgb="FF4B514E"/>
      </top>
      <bottom style="thin">
        <color rgb="FF4B514E"/>
      </bottom>
      <diagonal/>
    </border>
    <border>
      <left style="thin">
        <color rgb="FF4B514E"/>
      </left>
      <right style="thin">
        <color rgb="FF4B514E"/>
      </right>
      <top/>
      <bottom style="thin">
        <color rgb="FF4B514E"/>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rgb="FF4B514E"/>
      </left>
      <right style="thin">
        <color indexed="64"/>
      </right>
      <top style="thin">
        <color rgb="FF4B514E"/>
      </top>
      <bottom style="thin">
        <color rgb="FF4B514E"/>
      </bottom>
      <diagonal/>
    </border>
    <border>
      <left style="thin">
        <color indexed="64"/>
      </left>
      <right/>
      <top style="thin">
        <color rgb="FF4B514E"/>
      </top>
      <bottom style="thin">
        <color rgb="FF4B514E"/>
      </bottom>
      <diagonal/>
    </border>
    <border>
      <left style="thin">
        <color indexed="64"/>
      </left>
      <right style="thin">
        <color indexed="64"/>
      </right>
      <top style="thin">
        <color rgb="FF4B514E"/>
      </top>
      <bottom style="thin">
        <color rgb="FF4B514E"/>
      </bottom>
      <diagonal/>
    </border>
    <border>
      <left style="thin">
        <color indexed="64"/>
      </left>
      <right style="thin">
        <color rgb="FF4B514E"/>
      </right>
      <top style="thin">
        <color rgb="FF4B514E"/>
      </top>
      <bottom style="thin">
        <color rgb="FF4B514E"/>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rgb="FF4E4B48"/>
      </left>
      <right style="thin">
        <color rgb="FF4E4B48"/>
      </right>
      <top style="thin">
        <color rgb="FF4E4B48"/>
      </top>
      <bottom style="thin">
        <color rgb="FF4E4B48"/>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rgb="FF4B514E"/>
      </left>
      <right/>
      <top style="thin">
        <color rgb="FF4B514E"/>
      </top>
      <bottom/>
      <diagonal/>
    </border>
    <border>
      <left/>
      <right style="thin">
        <color rgb="FF4B514E"/>
      </right>
      <top style="thin">
        <color rgb="FF4B514E"/>
      </top>
      <bottom/>
      <diagonal/>
    </border>
    <border>
      <left style="thin">
        <color rgb="FF4B514E"/>
      </left>
      <right/>
      <top/>
      <bottom style="thin">
        <color rgb="FF4B514E"/>
      </bottom>
      <diagonal/>
    </border>
    <border>
      <left/>
      <right style="thin">
        <color rgb="FF4B514E"/>
      </right>
      <top/>
      <bottom style="thin">
        <color rgb="FF4B514E"/>
      </bottom>
      <diagonal/>
    </border>
    <border>
      <left style="thin">
        <color theme="1" tint="0.249977111117893"/>
      </left>
      <right/>
      <top style="thin">
        <color rgb="FF4B514E"/>
      </top>
      <bottom style="thin">
        <color rgb="FF4B514E"/>
      </bottom>
      <diagonal/>
    </border>
    <border>
      <left style="thin">
        <color rgb="FF4B514E"/>
      </left>
      <right/>
      <top/>
      <bottom/>
      <diagonal/>
    </border>
    <border>
      <left/>
      <right style="thin">
        <color rgb="FF4B514E"/>
      </right>
      <top/>
      <bottom/>
      <diagonal/>
    </border>
    <border>
      <left style="thin">
        <color rgb="FF4E4B48"/>
      </left>
      <right/>
      <top style="thin">
        <color rgb="FF4E4B48"/>
      </top>
      <bottom style="thin">
        <color rgb="FF4E4B48"/>
      </bottom>
      <diagonal/>
    </border>
    <border>
      <left/>
      <right/>
      <top style="thin">
        <color rgb="FF4E4B48"/>
      </top>
      <bottom style="thin">
        <color rgb="FF4E4B48"/>
      </bottom>
      <diagonal/>
    </border>
    <border>
      <left/>
      <right style="thin">
        <color rgb="FF4E4B48"/>
      </right>
      <top style="thin">
        <color rgb="FF4E4B48"/>
      </top>
      <bottom style="thin">
        <color rgb="FF4E4B48"/>
      </bottom>
      <diagonal/>
    </border>
    <border>
      <left style="medium">
        <color indexed="64"/>
      </left>
      <right style="thin">
        <color rgb="FF4B514E"/>
      </right>
      <top style="thin">
        <color rgb="FF4B514E"/>
      </top>
      <bottom/>
      <diagonal/>
    </border>
    <border>
      <left style="medium">
        <color indexed="64"/>
      </left>
      <right style="thin">
        <color rgb="FF4B514E"/>
      </right>
      <top/>
      <bottom style="thin">
        <color rgb="FF4B514E"/>
      </bottom>
      <diagonal/>
    </border>
    <border>
      <left style="medium">
        <color indexed="64"/>
      </left>
      <right style="thin">
        <color rgb="FF4B514E"/>
      </right>
      <top style="thin">
        <color rgb="FF4B514E"/>
      </top>
      <bottom style="thin">
        <color rgb="FF4B514E"/>
      </bottom>
      <diagonal/>
    </border>
    <border>
      <left style="medium">
        <color indexed="64"/>
      </left>
      <right style="thin">
        <color theme="1" tint="0.249977111117893"/>
      </right>
      <top style="thin">
        <color theme="1" tint="0.249977111117893"/>
      </top>
      <bottom style="thin">
        <color theme="1" tint="0.249977111117893"/>
      </bottom>
      <diagonal/>
    </border>
    <border>
      <left style="thin">
        <color rgb="FF4B514E"/>
      </left>
      <right style="thin">
        <color rgb="FF4B514E"/>
      </right>
      <top/>
      <bottom/>
      <diagonal/>
    </border>
    <border>
      <left/>
      <right/>
      <top style="thin">
        <color rgb="FF4B514E"/>
      </top>
      <bottom/>
      <diagonal/>
    </border>
    <border>
      <left/>
      <right/>
      <top/>
      <bottom style="thin">
        <color rgb="FF4B514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rgb="FF4B514E"/>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thin">
        <color theme="1" tint="0.249977111117893"/>
      </left>
      <right/>
      <top/>
      <bottom style="thin">
        <color rgb="FF4B514E"/>
      </bottom>
      <diagonal/>
    </border>
    <border>
      <left/>
      <right style="thin">
        <color theme="1" tint="0.249977111117893"/>
      </right>
      <top/>
      <bottom style="thin">
        <color rgb="FF4B514E"/>
      </bottom>
      <diagonal/>
    </border>
    <border>
      <left style="thin">
        <color theme="1" tint="0.249977111117893"/>
      </left>
      <right style="thin">
        <color rgb="FF4B514E"/>
      </right>
      <top style="thin">
        <color rgb="FF4B514E"/>
      </top>
      <bottom/>
      <diagonal/>
    </border>
    <border>
      <left style="thin">
        <color rgb="FF4B514E"/>
      </left>
      <right style="thin">
        <color theme="1" tint="0.249977111117893"/>
      </right>
      <top style="thin">
        <color rgb="FF4B514E"/>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rgb="FF4E4B48"/>
      </top>
      <bottom/>
      <diagonal/>
    </border>
    <border>
      <left/>
      <right style="thin">
        <color rgb="FF4E4B48"/>
      </right>
      <top style="thin">
        <color rgb="FF4E4B48"/>
      </top>
      <bottom/>
      <diagonal/>
    </border>
    <border>
      <left/>
      <right style="thin">
        <color indexed="64"/>
      </right>
      <top style="thin">
        <color rgb="FF4B514E"/>
      </top>
      <bottom/>
      <diagonal/>
    </border>
    <border>
      <left/>
      <right style="thin">
        <color indexed="64"/>
      </right>
      <top style="thin">
        <color rgb="FF4B514E"/>
      </top>
      <bottom style="thin">
        <color rgb="FF4B514E"/>
      </bottom>
      <diagonal/>
    </border>
    <border>
      <left style="thin">
        <color indexed="64"/>
      </left>
      <right style="medium">
        <color indexed="64"/>
      </right>
      <top/>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theme="1" tint="0.249977111117893"/>
      </left>
      <right style="thin">
        <color theme="1" tint="0.249977111117893"/>
      </right>
      <top/>
      <bottom style="thin">
        <color rgb="FF4B514E"/>
      </bottom>
      <diagonal/>
    </border>
    <border>
      <left/>
      <right style="thin">
        <color theme="1" tint="0.249977111117893"/>
      </right>
      <top/>
      <bottom/>
      <diagonal/>
    </border>
    <border>
      <left style="thin">
        <color theme="1" tint="0.249977111117893"/>
      </left>
      <right style="thin">
        <color rgb="FF4B514E"/>
      </right>
      <top style="thin">
        <color rgb="FF4B514E"/>
      </top>
      <bottom style="thin">
        <color rgb="FF4B514E"/>
      </bottom>
      <diagonal/>
    </border>
    <border>
      <left/>
      <right/>
      <top style="thin">
        <color rgb="FF4B514E"/>
      </top>
      <bottom style="thin">
        <color indexed="64"/>
      </bottom>
      <diagonal/>
    </border>
  </borders>
  <cellStyleXfs count="5">
    <xf numFmtId="0" fontId="32" fillId="0" borderId="0"/>
    <xf numFmtId="0" fontId="37" fillId="0" borderId="0"/>
    <xf numFmtId="9" fontId="32" fillId="0" borderId="0"/>
    <xf numFmtId="0" fontId="48" fillId="0" borderId="0"/>
    <xf numFmtId="164" fontId="32" fillId="0" borderId="0"/>
  </cellStyleXfs>
  <cellXfs count="782">
    <xf numFmtId="0" fontId="0" fillId="0" borderId="0" pivotButton="0" quotePrefix="0" xfId="0"/>
    <xf numFmtId="0" fontId="0" fillId="0" borderId="0" applyAlignment="1" pivotButton="0" quotePrefix="0" xfId="0">
      <alignment wrapText="1"/>
    </xf>
    <xf numFmtId="0" fontId="6" fillId="4" borderId="0" pivotButton="0" quotePrefix="0" xfId="0"/>
    <xf numFmtId="0" fontId="10" fillId="5" borderId="1" applyAlignment="1" applyProtection="1" pivotButton="0" quotePrefix="0" xfId="0">
      <alignment horizontal="center" vertical="center" wrapText="1"/>
      <protection locked="1" hidden="1"/>
    </xf>
    <xf numFmtId="0" fontId="10" fillId="3" borderId="1" applyAlignment="1" applyProtection="1" pivotButton="0" quotePrefix="0" xfId="0">
      <alignment horizontal="center" vertical="center" wrapText="1"/>
      <protection locked="1" hidden="1"/>
    </xf>
    <xf numFmtId="0" fontId="11" fillId="3" borderId="1" applyAlignment="1" applyProtection="1" pivotButton="0" quotePrefix="0" xfId="0">
      <alignment horizontal="center" vertical="center" wrapText="1"/>
      <protection locked="1" hidden="1"/>
    </xf>
    <xf numFmtId="0" fontId="6" fillId="5" borderId="1" applyProtection="1" pivotButton="0" quotePrefix="0" xfId="0">
      <protection locked="1" hidden="1"/>
    </xf>
    <xf numFmtId="0" fontId="6" fillId="3" borderId="1" applyProtection="1" pivotButton="0" quotePrefix="0" xfId="0">
      <protection locked="1" hidden="1"/>
    </xf>
    <xf numFmtId="0" fontId="6" fillId="7" borderId="1" applyProtection="1" pivotButton="0" quotePrefix="0" xfId="0">
      <protection locked="1" hidden="1"/>
    </xf>
    <xf numFmtId="0" fontId="6" fillId="6" borderId="1" applyProtection="1" pivotButton="0" quotePrefix="0" xfId="0">
      <protection locked="1" hidden="1"/>
    </xf>
    <xf numFmtId="0" fontId="0" fillId="4" borderId="0" applyProtection="1" pivotButton="0" quotePrefix="0" xfId="0">
      <protection locked="1" hidden="1"/>
    </xf>
    <xf numFmtId="0" fontId="3" fillId="4" borderId="0" applyProtection="1" pivotButton="0" quotePrefix="0" xfId="0">
      <protection locked="1" hidden="1"/>
    </xf>
    <xf numFmtId="0" fontId="5" fillId="4" borderId="0" applyProtection="1" pivotButton="0" quotePrefix="0" xfId="0">
      <protection locked="1" hidden="1"/>
    </xf>
    <xf numFmtId="0" fontId="15" fillId="6" borderId="1" applyAlignment="1" applyProtection="1" pivotButton="0" quotePrefix="0" xfId="0">
      <alignment horizontal="center" vertical="center" wrapText="1"/>
      <protection locked="1" hidden="1"/>
    </xf>
    <xf numFmtId="0" fontId="0" fillId="4" borderId="0" pivotButton="0" quotePrefix="0" xfId="0"/>
    <xf numFmtId="0" fontId="6" fillId="2" borderId="0" pivotButton="0" quotePrefix="0" xfId="0"/>
    <xf numFmtId="0" fontId="28" fillId="2" borderId="8" applyAlignment="1" pivotButton="0" quotePrefix="0" xfId="0">
      <alignment horizontal="center" vertical="center" wrapText="1"/>
    </xf>
    <xf numFmtId="0" fontId="6" fillId="2" borderId="8" applyAlignment="1" pivotButton="0" quotePrefix="0" xfId="0">
      <alignment horizontal="justify" vertical="center" wrapText="1"/>
    </xf>
    <xf numFmtId="0" fontId="6" fillId="2" borderId="0" applyAlignment="1" pivotButton="0" quotePrefix="0" xfId="0">
      <alignment vertical="center"/>
    </xf>
    <xf numFmtId="0" fontId="28" fillId="9" borderId="8" applyAlignment="1" pivotButton="0" quotePrefix="0" xfId="0">
      <alignment horizontal="center" vertical="center" wrapText="1"/>
    </xf>
    <xf numFmtId="0" fontId="6" fillId="9" borderId="8" applyAlignment="1" pivotButton="0" quotePrefix="0" xfId="0">
      <alignment horizontal="justify" vertical="center" wrapText="1"/>
    </xf>
    <xf numFmtId="0" fontId="25" fillId="9" borderId="8" applyAlignment="1" pivotButton="0" quotePrefix="0" xfId="0">
      <alignment horizontal="justify" vertical="center" wrapText="1"/>
    </xf>
    <xf numFmtId="0" fontId="25" fillId="0" borderId="8" applyAlignment="1" pivotButton="0" quotePrefix="0" xfId="0">
      <alignment horizontal="justify" vertical="center"/>
    </xf>
    <xf numFmtId="0" fontId="28" fillId="2" borderId="0" applyAlignment="1" pivotButton="0" quotePrefix="0" xfId="0">
      <alignment horizontal="center" vertical="center" wrapText="1"/>
    </xf>
    <xf numFmtId="0" fontId="25" fillId="2" borderId="0" applyAlignment="1" pivotButton="0" quotePrefix="0" xfId="0">
      <alignment horizontal="justify" vertical="center"/>
    </xf>
    <xf numFmtId="0" fontId="28" fillId="2" borderId="8" applyAlignment="1" pivotButton="0" quotePrefix="0" xfId="0">
      <alignment horizontal="center" vertical="center"/>
    </xf>
    <xf numFmtId="0" fontId="6" fillId="9" borderId="8" applyAlignment="1" pivotButton="0" quotePrefix="0" xfId="0">
      <alignment horizontal="center" vertical="center" wrapText="1"/>
    </xf>
    <xf numFmtId="0" fontId="6" fillId="9" borderId="8" applyAlignment="1" pivotButton="0" quotePrefix="0" xfId="0">
      <alignment horizontal="center" vertical="center"/>
    </xf>
    <xf numFmtId="0" fontId="6" fillId="2" borderId="8" applyAlignment="1" pivotButton="0" quotePrefix="0" xfId="0">
      <alignment horizontal="center" vertical="center" wrapText="1"/>
    </xf>
    <xf numFmtId="0" fontId="6" fillId="2" borderId="8" applyAlignment="1" pivotButton="0" quotePrefix="0" xfId="0">
      <alignment horizontal="center" vertical="center"/>
    </xf>
    <xf numFmtId="0" fontId="25" fillId="2" borderId="8" applyAlignment="1" pivotButton="0" quotePrefix="0" xfId="0">
      <alignment horizontal="justify" vertical="center" wrapText="1"/>
    </xf>
    <xf numFmtId="0" fontId="6" fillId="2" borderId="0" applyAlignment="1" pivotButton="0" quotePrefix="0" xfId="0">
      <alignment horizontal="center" wrapText="1"/>
    </xf>
    <xf numFmtId="0" fontId="6" fillId="2" borderId="0" applyAlignment="1" pivotButton="0" quotePrefix="0" xfId="0">
      <alignment vertical="center" wrapText="1"/>
    </xf>
    <xf numFmtId="0" fontId="28" fillId="2" borderId="0" pivotButton="0" quotePrefix="0" xfId="0"/>
    <xf numFmtId="0" fontId="6" fillId="2" borderId="0" applyAlignment="1" pivotButton="0" quotePrefix="0" xfId="0">
      <alignment horizontal="center" vertical="center"/>
    </xf>
    <xf numFmtId="0" fontId="6" fillId="9" borderId="8" applyAlignment="1" pivotButton="0" quotePrefix="0" xfId="0">
      <alignment vertical="center" wrapText="1"/>
    </xf>
    <xf numFmtId="0" fontId="6" fillId="9" borderId="8" applyAlignment="1" pivotButton="0" quotePrefix="0" xfId="0">
      <alignment horizontal="left" wrapText="1"/>
    </xf>
    <xf numFmtId="0" fontId="25" fillId="2" borderId="8" applyAlignment="1" pivotButton="0" quotePrefix="0" xfId="0">
      <alignment vertical="center" wrapText="1"/>
    </xf>
    <xf numFmtId="0" fontId="25" fillId="9" borderId="8" applyAlignment="1" pivotButton="0" quotePrefix="0" xfId="0">
      <alignment vertical="center" wrapText="1"/>
    </xf>
    <xf numFmtId="0" fontId="29" fillId="2" borderId="0" applyAlignment="1" pivotButton="0" quotePrefix="0" xfId="0">
      <alignment vertical="center"/>
    </xf>
    <xf numFmtId="0" fontId="28" fillId="2" borderId="8" applyAlignment="1" pivotButton="0" quotePrefix="0" xfId="0">
      <alignment horizontal="center" wrapText="1"/>
    </xf>
    <xf numFmtId="0" fontId="6" fillId="0" borderId="8" applyAlignment="1" pivotButton="0" quotePrefix="0" xfId="0">
      <alignment horizontal="justify" vertical="center" wrapText="1"/>
    </xf>
    <xf numFmtId="0" fontId="25" fillId="0" borderId="8" applyAlignment="1" pivotButton="0" quotePrefix="0" xfId="0">
      <alignment vertical="center" wrapText="1"/>
    </xf>
    <xf numFmtId="0" fontId="6" fillId="0" borderId="8" applyAlignment="1" pivotButton="0" quotePrefix="0" xfId="0">
      <alignment horizontal="center" vertical="center"/>
    </xf>
    <xf numFmtId="0" fontId="0" fillId="2" borderId="0" applyAlignment="1" pivotButton="0" quotePrefix="0" xfId="0">
      <alignment vertical="center" wrapText="1"/>
    </xf>
    <xf numFmtId="0" fontId="0" fillId="0" borderId="0" applyAlignment="1" pivotButton="0" quotePrefix="0" xfId="0">
      <alignment vertical="center" wrapText="1"/>
    </xf>
    <xf numFmtId="0" fontId="28" fillId="2" borderId="0" applyAlignment="1" pivotButton="0" quotePrefix="0" xfId="0">
      <alignment horizontal="center" vertical="center"/>
    </xf>
    <xf numFmtId="0" fontId="6" fillId="9" borderId="8" applyAlignment="1" pivotButton="0" quotePrefix="0" xfId="0">
      <alignment horizontal="center" wrapText="1"/>
    </xf>
    <xf numFmtId="0" fontId="25" fillId="9" borderId="8" applyAlignment="1" pivotButton="0" quotePrefix="0" xfId="0">
      <alignment horizontal="center" vertical="center"/>
    </xf>
    <xf numFmtId="0" fontId="6" fillId="2" borderId="8" applyAlignment="1" pivotButton="0" quotePrefix="0" xfId="0">
      <alignment horizontal="center" wrapText="1"/>
    </xf>
    <xf numFmtId="0" fontId="6" fillId="9" borderId="8" applyAlignment="1" pivotButton="0" quotePrefix="0" xfId="0">
      <alignment horizontal="center"/>
    </xf>
    <xf numFmtId="0" fontId="25" fillId="0" borderId="8" applyAlignment="1" pivotButton="0" quotePrefix="0" xfId="0">
      <alignment horizontal="center" vertical="center"/>
    </xf>
    <xf numFmtId="0" fontId="6" fillId="9" borderId="8" pivotButton="0" quotePrefix="0" xfId="0"/>
    <xf numFmtId="0" fontId="6" fillId="2" borderId="8" pivotButton="0" quotePrefix="0" xfId="0"/>
    <xf numFmtId="0" fontId="6" fillId="2" borderId="0" applyAlignment="1" pivotButton="0" quotePrefix="0" xfId="0">
      <alignment wrapText="1"/>
    </xf>
    <xf numFmtId="0" fontId="34" fillId="2" borderId="8" applyAlignment="1" pivotButton="0" quotePrefix="0" xfId="0">
      <alignment horizontal="center" vertical="center"/>
    </xf>
    <xf numFmtId="0" fontId="34" fillId="2" borderId="7" applyAlignment="1" pivotButton="0" quotePrefix="0" xfId="0">
      <alignment horizontal="center" vertical="center" wrapText="1"/>
    </xf>
    <xf numFmtId="0" fontId="35" fillId="9" borderId="8" applyAlignment="1" pivotButton="0" quotePrefix="0" xfId="0">
      <alignment horizontal="center" vertical="center" wrapText="1"/>
    </xf>
    <xf numFmtId="0" fontId="35" fillId="9" borderId="7" applyAlignment="1" pivotButton="0" quotePrefix="0" xfId="0">
      <alignment horizontal="center" vertical="center" wrapText="1"/>
    </xf>
    <xf numFmtId="0" fontId="35" fillId="2" borderId="8" applyAlignment="1" pivotButton="0" quotePrefix="0" xfId="0">
      <alignment horizontal="center" vertical="center"/>
    </xf>
    <xf numFmtId="0" fontId="35" fillId="2" borderId="7" applyAlignment="1" pivotButton="0" quotePrefix="0" xfId="0">
      <alignment horizontal="center" vertical="center" wrapText="1"/>
    </xf>
    <xf numFmtId="0" fontId="34" fillId="2" borderId="8" applyAlignment="1" pivotButton="0" quotePrefix="0" xfId="0">
      <alignment horizontal="center" vertical="center" wrapText="1"/>
    </xf>
    <xf numFmtId="0" fontId="10" fillId="0" borderId="1" applyAlignment="1" applyProtection="1" pivotButton="0" quotePrefix="0" xfId="0">
      <alignment horizontal="center" vertical="center" wrapText="1"/>
      <protection locked="1" hidden="1"/>
    </xf>
    <xf numFmtId="0" fontId="0" fillId="0" borderId="0" applyAlignment="1" applyProtection="1" pivotButton="0" quotePrefix="0" xfId="0">
      <alignment horizontal="center" vertical="center" wrapText="1"/>
      <protection locked="0" hidden="0"/>
    </xf>
    <xf numFmtId="0" fontId="3" fillId="0" borderId="0" applyAlignment="1" applyProtection="1" pivotButton="0" quotePrefix="0" xfId="0">
      <alignment horizontal="center" vertical="center" wrapText="1"/>
      <protection locked="0" hidden="0"/>
    </xf>
    <xf numFmtId="0" fontId="0" fillId="0" borderId="1" applyAlignment="1" applyProtection="1" pivotButton="0" quotePrefix="0" xfId="0">
      <alignment horizontal="center" vertical="center" wrapText="1"/>
      <protection locked="0" hidden="0"/>
    </xf>
    <xf numFmtId="0" fontId="41" fillId="0" borderId="1" applyAlignment="1" pivotButton="0" quotePrefix="0" xfId="0">
      <alignment horizontal="center" vertical="center" wrapText="1"/>
    </xf>
    <xf numFmtId="0" fontId="0" fillId="0" borderId="1" applyAlignment="1" applyProtection="1" pivotButton="0" quotePrefix="0" xfId="0">
      <alignment horizontal="center" vertical="center" textRotation="90" wrapText="1"/>
      <protection locked="0" hidden="0"/>
    </xf>
    <xf numFmtId="49" fontId="0"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49" fontId="41" fillId="0" borderId="1" applyAlignment="1" pivotButton="0" quotePrefix="0" xfId="0">
      <alignment horizontal="center" vertical="center" wrapText="1"/>
    </xf>
    <xf numFmtId="0" fontId="0" fillId="0" borderId="1" applyAlignment="1" applyProtection="1" pivotButton="0" quotePrefix="0" xfId="0">
      <alignment horizontal="center" vertical="top" wrapText="1"/>
      <protection locked="0" hidden="0"/>
    </xf>
    <xf numFmtId="0" fontId="0"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wrapText="1"/>
      <protection locked="0" hidden="0"/>
    </xf>
    <xf numFmtId="0" fontId="0" fillId="0" borderId="1" applyAlignment="1" pivotButton="0" quotePrefix="0" xfId="0">
      <alignment horizontal="center" vertical="center" wrapText="1"/>
    </xf>
    <xf numFmtId="0" fontId="39" fillId="0" borderId="0" applyAlignment="1" applyProtection="1" pivotButton="0" quotePrefix="0" xfId="0">
      <alignment vertical="center" wrapText="1"/>
      <protection locked="0" hidden="0"/>
    </xf>
    <xf numFmtId="0" fontId="38" fillId="0" borderId="0" applyAlignment="1" applyProtection="1" pivotButton="0" quotePrefix="0" xfId="1">
      <alignment horizontal="center" wrapText="1"/>
      <protection locked="0" hidden="0"/>
    </xf>
    <xf numFmtId="0" fontId="0" fillId="0" borderId="0" applyAlignment="1" pivotButton="0" quotePrefix="0" xfId="0">
      <alignment horizontal="center" vertical="center" wrapText="1"/>
    </xf>
    <xf numFmtId="0" fontId="0" fillId="0" borderId="6" applyAlignment="1" pivotButton="0" quotePrefix="0" xfId="0">
      <alignment horizontal="center" vertical="center" wrapText="1"/>
    </xf>
    <xf numFmtId="0" fontId="46" fillId="11" borderId="8" applyAlignment="1" pivotButton="0" quotePrefix="0" xfId="0">
      <alignment horizontal="center" vertical="center" wrapText="1"/>
    </xf>
    <xf numFmtId="0" fontId="46" fillId="13" borderId="8" applyAlignment="1" pivotButton="0" quotePrefix="0" xfId="0">
      <alignment horizontal="center" vertical="center" wrapText="1"/>
    </xf>
    <xf numFmtId="0" fontId="21" fillId="11" borderId="1" applyAlignment="1" applyProtection="1" pivotButton="0" quotePrefix="0" xfId="0">
      <alignment horizontal="center" vertical="center" wrapText="1"/>
      <protection locked="0" hidden="0"/>
    </xf>
    <xf numFmtId="0" fontId="4" fillId="11" borderId="1" applyAlignment="1" applyProtection="1" pivotButton="0" quotePrefix="0" xfId="0">
      <alignment horizontal="center" vertical="center" textRotation="90" wrapText="1"/>
      <protection locked="0" hidden="0"/>
    </xf>
    <xf numFmtId="0" fontId="12" fillId="11" borderId="1" applyAlignment="1" applyProtection="1" pivotButton="0" quotePrefix="0" xfId="0">
      <alignment vertical="center" wrapText="1"/>
      <protection locked="1" hidden="1"/>
    </xf>
    <xf numFmtId="0" fontId="14" fillId="11" borderId="1" applyAlignment="1" applyProtection="1" pivotButton="0" quotePrefix="0" xfId="0">
      <alignment horizontal="center" vertical="center" wrapText="1"/>
      <protection locked="1" hidden="1"/>
    </xf>
    <xf numFmtId="0" fontId="13" fillId="11" borderId="1" applyAlignment="1" applyProtection="1" pivotButton="0" quotePrefix="0" xfId="0">
      <alignment horizontal="center" vertical="center" wrapText="1"/>
      <protection locked="1" hidden="1"/>
    </xf>
    <xf numFmtId="0" fontId="12" fillId="11" borderId="1" applyAlignment="1" applyProtection="1" pivotButton="0" quotePrefix="0" xfId="0">
      <alignment horizontal="center" vertical="center" wrapText="1"/>
      <protection locked="1" hidden="1"/>
    </xf>
    <xf numFmtId="0" fontId="4" fillId="11" borderId="8" applyAlignment="1" pivotButton="0" quotePrefix="0" xfId="0">
      <alignment horizontal="center" vertical="center" wrapText="1"/>
    </xf>
    <xf numFmtId="0" fontId="49" fillId="2" borderId="0" pivotButton="0" quotePrefix="0" xfId="0"/>
    <xf numFmtId="0" fontId="50" fillId="10" borderId="8" applyAlignment="1" pivotButton="0" quotePrefix="0" xfId="0">
      <alignment horizontal="center" vertical="center" wrapText="1"/>
    </xf>
    <xf numFmtId="0" fontId="50" fillId="10" borderId="8" applyAlignment="1" pivotButton="0" quotePrefix="0" xfId="0">
      <alignment horizontal="center" vertical="center"/>
    </xf>
    <xf numFmtId="0" fontId="4" fillId="11" borderId="8" applyAlignment="1" pivotButton="0" quotePrefix="0" xfId="0">
      <alignment horizontal="center" vertical="center"/>
    </xf>
    <xf numFmtId="0" fontId="6" fillId="2" borderId="35" applyAlignment="1" pivotButton="0" quotePrefix="0" xfId="0">
      <alignment horizontal="center" vertical="center"/>
    </xf>
    <xf numFmtId="0" fontId="6" fillId="2" borderId="35" applyAlignment="1" pivotButton="0" quotePrefix="0" xfId="0">
      <alignment horizontal="center" wrapText="1"/>
    </xf>
    <xf numFmtId="0" fontId="6" fillId="2" borderId="35" pivotButton="0" quotePrefix="0" xfId="0"/>
    <xf numFmtId="0" fontId="51" fillId="2" borderId="0" applyAlignment="1" pivotButton="0" quotePrefix="0" xfId="0">
      <alignment horizontal="center" vertical="center" wrapText="1"/>
    </xf>
    <xf numFmtId="0" fontId="6" fillId="2" borderId="8" applyAlignment="1" pivotButton="0" quotePrefix="0" xfId="0">
      <alignment vertical="center" wrapText="1"/>
    </xf>
    <xf numFmtId="0" fontId="6" fillId="2" borderId="8" applyAlignment="1" pivotButton="0" quotePrefix="0" xfId="0">
      <alignment horizontal="left" vertical="center" wrapText="1"/>
    </xf>
    <xf numFmtId="9" fontId="6" fillId="2" borderId="8" applyAlignment="1" pivotButton="0" quotePrefix="0" xfId="0">
      <alignment horizontal="center"/>
    </xf>
    <xf numFmtId="9" fontId="6" fillId="2" borderId="8" applyAlignment="1" pivotButton="0" quotePrefix="0" xfId="0">
      <alignment horizontal="center" vertical="center"/>
    </xf>
    <xf numFmtId="0" fontId="28" fillId="5" borderId="8" applyAlignment="1" pivotButton="0" quotePrefix="0" xfId="0">
      <alignment horizontal="center" vertical="center" wrapText="1"/>
    </xf>
    <xf numFmtId="0" fontId="28" fillId="6" borderId="8" applyAlignment="1" pivotButton="0" quotePrefix="0" xfId="0">
      <alignment horizontal="center" vertical="center" wrapText="1"/>
    </xf>
    <xf numFmtId="0" fontId="28" fillId="16" borderId="8" applyAlignment="1" pivotButton="0" quotePrefix="0" xfId="0">
      <alignment horizontal="center" vertical="center" wrapText="1"/>
    </xf>
    <xf numFmtId="0" fontId="6" fillId="17" borderId="8" pivotButton="0" quotePrefix="0" xfId="0"/>
    <xf numFmtId="0" fontId="6" fillId="18" borderId="8" pivotButton="0" quotePrefix="0" xfId="0"/>
    <xf numFmtId="0" fontId="6" fillId="3" borderId="8" pivotButton="0" quotePrefix="0" xfId="0"/>
    <xf numFmtId="0" fontId="2" fillId="15" borderId="8" pivotButton="0" quotePrefix="0" xfId="0"/>
    <xf numFmtId="0" fontId="6" fillId="15" borderId="8" pivotButton="0" quotePrefix="0" xfId="0"/>
    <xf numFmtId="0" fontId="28" fillId="17" borderId="8" applyAlignment="1" pivotButton="0" quotePrefix="0" xfId="0">
      <alignment horizontal="center" vertical="center"/>
    </xf>
    <xf numFmtId="0" fontId="28" fillId="19" borderId="8" applyAlignment="1" pivotButton="0" quotePrefix="0" xfId="0">
      <alignment horizontal="center" vertical="center"/>
    </xf>
    <xf numFmtId="0" fontId="28" fillId="3" borderId="8" applyAlignment="1" pivotButton="0" quotePrefix="0" xfId="0">
      <alignment horizontal="center" vertical="center"/>
    </xf>
    <xf numFmtId="0" fontId="28" fillId="15" borderId="8" applyAlignment="1" pivotButton="0" quotePrefix="0" xfId="0">
      <alignment horizontal="center" vertical="center"/>
    </xf>
    <xf numFmtId="0" fontId="28" fillId="2" borderId="0" applyAlignment="1" pivotButton="0" quotePrefix="0" xfId="0">
      <alignment wrapText="1"/>
    </xf>
    <xf numFmtId="0" fontId="28" fillId="2" borderId="0" applyAlignment="1" pivotButton="0" quotePrefix="0" xfId="0">
      <alignment horizontal="center" vertical="center" textRotation="90"/>
    </xf>
    <xf numFmtId="0" fontId="28" fillId="3" borderId="8" applyAlignment="1" pivotButton="0" quotePrefix="0" xfId="0">
      <alignment horizontal="center" vertical="center" wrapText="1"/>
    </xf>
    <xf numFmtId="0" fontId="28" fillId="19" borderId="8" applyAlignment="1" pivotButton="0" quotePrefix="0" xfId="0">
      <alignment horizontal="center" vertical="center" wrapText="1"/>
    </xf>
    <xf numFmtId="0" fontId="28" fillId="2" borderId="8" applyAlignment="1" pivotButton="0" quotePrefix="0" xfId="0">
      <alignment horizontal="justify" vertical="center" wrapText="1"/>
    </xf>
    <xf numFmtId="0" fontId="6" fillId="2" borderId="0" applyAlignment="1" pivotButton="0" quotePrefix="0" xfId="0">
      <alignment horizontal="center" vertical="center" wrapText="1"/>
    </xf>
    <xf numFmtId="0" fontId="2" fillId="15" borderId="0" pivotButton="0" quotePrefix="0" xfId="0"/>
    <xf numFmtId="0" fontId="6" fillId="15" borderId="0" pivotButton="0" quotePrefix="0" xfId="0"/>
    <xf numFmtId="0" fontId="6" fillId="3" borderId="0" pivotButton="0" quotePrefix="0" xfId="0"/>
    <xf numFmtId="0" fontId="6" fillId="18" borderId="0" pivotButton="0" quotePrefix="0" xfId="0"/>
    <xf numFmtId="0" fontId="6" fillId="17" borderId="0" pivotButton="0" quotePrefix="0" xfId="0"/>
    <xf numFmtId="0" fontId="15" fillId="3" borderId="1" applyAlignment="1" applyProtection="1" pivotButton="0" quotePrefix="0" xfId="0">
      <alignment horizontal="center" vertical="center" wrapText="1"/>
      <protection locked="1" hidden="1"/>
    </xf>
    <xf numFmtId="0" fontId="10" fillId="20" borderId="1" applyAlignment="1" applyProtection="1" pivotButton="0" quotePrefix="0" xfId="0">
      <alignment horizontal="center" vertical="center" wrapText="1"/>
      <protection locked="1" hidden="1"/>
    </xf>
    <xf numFmtId="0" fontId="11" fillId="20" borderId="1" applyAlignment="1" applyProtection="1" pivotButton="0" quotePrefix="0" xfId="0">
      <alignment horizontal="center" vertical="center" wrapText="1"/>
      <protection locked="1" hidden="1"/>
    </xf>
    <xf numFmtId="0" fontId="15" fillId="20" borderId="1" applyAlignment="1" applyProtection="1" pivotButton="0" quotePrefix="0" xfId="0">
      <alignment horizontal="center" vertical="center" wrapText="1"/>
      <protection locked="1" hidden="1"/>
    </xf>
    <xf numFmtId="0" fontId="16" fillId="20" borderId="1" applyAlignment="1" applyProtection="1" pivotButton="0" quotePrefix="0" xfId="0">
      <alignment horizontal="center" vertical="center" wrapText="1"/>
      <protection locked="1" hidden="1"/>
    </xf>
    <xf numFmtId="0" fontId="0" fillId="13" borderId="0" pivotButton="0" quotePrefix="0" xfId="0"/>
    <xf numFmtId="0" fontId="1" fillId="13" borderId="0" pivotButton="0" quotePrefix="0" xfId="0"/>
    <xf numFmtId="0" fontId="43" fillId="13" borderId="0" pivotButton="0" quotePrefix="0" xfId="0"/>
    <xf numFmtId="0" fontId="56" fillId="13" borderId="0" applyAlignment="1" pivotButton="0" quotePrefix="0" xfId="1">
      <alignment horizontal="center" vertical="center"/>
    </xf>
    <xf numFmtId="0" fontId="6" fillId="0" borderId="0" applyAlignment="1" pivotButton="0" quotePrefix="0" xfId="0">
      <alignment horizontal="center" vertical="center"/>
    </xf>
    <xf numFmtId="0" fontId="47" fillId="0" borderId="0" applyAlignment="1" pivotButton="0" quotePrefix="0" xfId="0">
      <alignment vertical="center"/>
    </xf>
    <xf numFmtId="0" fontId="6" fillId="0" borderId="0" applyAlignment="1" pivotButton="0" quotePrefix="0" xfId="0">
      <alignment vertical="center"/>
    </xf>
    <xf numFmtId="0" fontId="47" fillId="0" borderId="0" applyAlignment="1" pivotButton="0" quotePrefix="0" xfId="0">
      <alignment vertical="center" wrapText="1"/>
    </xf>
    <xf numFmtId="0" fontId="6" fillId="0" borderId="0" applyAlignment="1" pivotButton="0" quotePrefix="0" xfId="0">
      <alignment vertical="center" wrapText="1"/>
    </xf>
    <xf numFmtId="0" fontId="21" fillId="11" borderId="22" applyAlignment="1" pivotButton="0" quotePrefix="0" xfId="0">
      <alignment horizontal="center" vertical="center" wrapText="1"/>
    </xf>
    <xf numFmtId="0" fontId="6" fillId="2" borderId="22" applyAlignment="1" pivotButton="0" quotePrefix="0" xfId="0">
      <alignment vertical="center"/>
    </xf>
    <xf numFmtId="0" fontId="0" fillId="0" borderId="33" applyAlignment="1" pivotButton="0" quotePrefix="0" xfId="0">
      <alignment horizontal="center" vertical="center" textRotation="90" wrapText="1"/>
    </xf>
    <xf numFmtId="0" fontId="0" fillId="0" borderId="8" applyAlignment="1" pivotButton="0" quotePrefix="0" xfId="0">
      <alignment horizontal="center" vertical="center" textRotation="90" wrapText="1"/>
    </xf>
    <xf numFmtId="0" fontId="0" fillId="0" borderId="8" applyAlignment="1" pivotButton="0" quotePrefix="0" xfId="0">
      <alignment horizontal="center" vertical="center" wrapText="1"/>
    </xf>
    <xf numFmtId="0" fontId="0" fillId="0" borderId="33" applyAlignment="1" pivotButton="0" quotePrefix="0" xfId="0">
      <alignment horizontal="center" vertical="center" wrapText="1"/>
    </xf>
    <xf numFmtId="0" fontId="0" fillId="0" borderId="8" applyAlignment="1" pivotButton="0" quotePrefix="0" xfId="0">
      <alignment horizontal="center" vertical="center"/>
    </xf>
    <xf numFmtId="0" fontId="0" fillId="0" borderId="33" applyAlignment="1" pivotButton="0" quotePrefix="0" xfId="0">
      <alignment horizontal="center" vertical="center"/>
    </xf>
    <xf numFmtId="0" fontId="41" fillId="0" borderId="1" applyAlignment="1" pivotButton="0" quotePrefix="0" xfId="0">
      <alignment horizontal="justify" vertical="center" wrapText="1"/>
    </xf>
    <xf numFmtId="49" fontId="0" fillId="0" borderId="1" applyAlignment="1" applyProtection="1" pivotButton="0" quotePrefix="0" xfId="0">
      <alignment horizontal="justify" vertical="center" wrapText="1"/>
      <protection locked="0" hidden="0"/>
    </xf>
    <xf numFmtId="49" fontId="41" fillId="0" borderId="1" applyAlignment="1" pivotButton="0" quotePrefix="0" xfId="0">
      <alignment horizontal="justify" vertical="center" wrapText="1"/>
    </xf>
    <xf numFmtId="0" fontId="3" fillId="0" borderId="1" applyAlignment="1" applyProtection="1" pivotButton="0" quotePrefix="0" xfId="0">
      <alignment horizontal="justify" vertical="center" wrapText="1"/>
      <protection locked="0" hidden="0"/>
    </xf>
    <xf numFmtId="0" fontId="0" fillId="0" borderId="8" applyAlignment="1" pivotButton="0" quotePrefix="0" xfId="0">
      <alignment horizontal="justify" vertical="center" wrapText="1"/>
    </xf>
    <xf numFmtId="0" fontId="0" fillId="0" borderId="33" applyAlignment="1" pivotButton="0" quotePrefix="0" xfId="0">
      <alignment horizontal="justify" vertical="center" wrapText="1"/>
    </xf>
    <xf numFmtId="0" fontId="7" fillId="4" borderId="0" applyAlignment="1" pivotButton="0" quotePrefix="0" xfId="0">
      <alignment horizontal="justify" vertical="center"/>
    </xf>
    <xf numFmtId="0" fontId="28" fillId="4" borderId="0" applyAlignment="1" pivotButton="0" quotePrefix="0" xfId="0">
      <alignment horizontal="center" vertical="center"/>
    </xf>
    <xf numFmtId="0" fontId="6" fillId="4" borderId="0" applyAlignment="1" pivotButton="0" quotePrefix="0" xfId="0">
      <alignment horizontal="justify" vertical="center" wrapText="1"/>
    </xf>
    <xf numFmtId="0" fontId="6" fillId="4" borderId="0" applyAlignment="1" pivotButton="0" quotePrefix="0" xfId="0">
      <alignment horizontal="center" vertical="center" wrapText="1"/>
    </xf>
    <xf numFmtId="0" fontId="30" fillId="4" borderId="0" applyAlignment="1" pivotButton="0" quotePrefix="0" xfId="0">
      <alignment horizontal="center" vertical="center" wrapText="1"/>
    </xf>
    <xf numFmtId="9" fontId="6" fillId="4" borderId="0" applyAlignment="1" pivotButton="0" quotePrefix="0" xfId="2">
      <alignment horizontal="center" vertical="center" wrapText="1"/>
    </xf>
    <xf numFmtId="0" fontId="27" fillId="4" borderId="0" applyAlignment="1" pivotButton="0" quotePrefix="0" xfId="0">
      <alignment horizontal="justify" vertical="center" wrapText="1"/>
    </xf>
    <xf numFmtId="0" fontId="30" fillId="4" borderId="0" applyAlignment="1" pivotButton="0" quotePrefix="0" xfId="0">
      <alignment horizontal="justify" vertical="center" wrapText="1"/>
    </xf>
    <xf numFmtId="14" fontId="6" fillId="4" borderId="0" applyAlignment="1" pivotButton="0" quotePrefix="0" xfId="0">
      <alignment horizontal="justify" vertical="center"/>
    </xf>
    <xf numFmtId="0" fontId="6" fillId="4" borderId="0" applyAlignment="1" pivotButton="0" quotePrefix="0" xfId="0">
      <alignment horizontal="justify" vertical="center"/>
    </xf>
    <xf numFmtId="0" fontId="24" fillId="8" borderId="0" applyAlignment="1" pivotButton="0" quotePrefix="0" xfId="0">
      <alignment horizontal="center" vertical="center"/>
    </xf>
    <xf numFmtId="0" fontId="47" fillId="4" borderId="0" applyAlignment="1" pivotButton="0" quotePrefix="0" xfId="0">
      <alignment horizontal="center" vertical="center"/>
    </xf>
    <xf numFmtId="0" fontId="54" fillId="4" borderId="0" applyAlignment="1" pivotButton="0" quotePrefix="0" xfId="0">
      <alignment horizontal="justify" vertical="center"/>
    </xf>
    <xf numFmtId="0" fontId="27" fillId="4" borderId="0" applyAlignment="1" pivotButton="0" quotePrefix="0" xfId="0">
      <alignment horizontal="center" vertical="center" wrapText="1"/>
    </xf>
    <xf numFmtId="0" fontId="0" fillId="0" borderId="0" applyProtection="1" pivotButton="0" quotePrefix="0" xfId="0">
      <protection locked="0" hidden="0"/>
    </xf>
    <xf numFmtId="0" fontId="0" fillId="25" borderId="0" pivotButton="0" quotePrefix="0" xfId="0"/>
    <xf numFmtId="0" fontId="58" fillId="0" borderId="37" applyAlignment="1" pivotButton="0" quotePrefix="0" xfId="0">
      <alignment vertical="center" wrapText="1"/>
    </xf>
    <xf numFmtId="0" fontId="58" fillId="0" borderId="57" applyAlignment="1" pivotButton="0" quotePrefix="0" xfId="0">
      <alignment vertical="center" wrapText="1"/>
    </xf>
    <xf numFmtId="0" fontId="58" fillId="0" borderId="60" applyAlignment="1" pivotButton="0" quotePrefix="0" xfId="0">
      <alignment vertical="center" wrapText="1"/>
    </xf>
    <xf numFmtId="0" fontId="58" fillId="25" borderId="0" applyAlignment="1" pivotButton="0" quotePrefix="0" xfId="0">
      <alignment vertical="center" wrapText="1"/>
    </xf>
    <xf numFmtId="0" fontId="5" fillId="25" borderId="0" applyProtection="1" pivotButton="0" quotePrefix="0" xfId="0">
      <protection locked="1" hidden="1"/>
    </xf>
    <xf numFmtId="0" fontId="6" fillId="0" borderId="0" applyAlignment="1" pivotButton="0" quotePrefix="0" xfId="0">
      <alignment horizontal="center" vertical="center" wrapText="1"/>
    </xf>
    <xf numFmtId="0" fontId="33" fillId="0" borderId="37" applyAlignment="1" pivotButton="0" quotePrefix="0" xfId="0">
      <alignment horizontal="justify" vertical="justify"/>
    </xf>
    <xf numFmtId="0" fontId="33" fillId="0" borderId="37" applyAlignment="1" applyProtection="1" pivotButton="0" quotePrefix="0" xfId="0">
      <alignment horizontal="justify" vertical="justify" wrapText="1"/>
      <protection locked="0" hidden="0"/>
    </xf>
    <xf numFmtId="0" fontId="33" fillId="0" borderId="37" applyAlignment="1" pivotButton="0" quotePrefix="0" xfId="0">
      <alignment horizontal="justify" vertical="justify" wrapText="1"/>
    </xf>
    <xf numFmtId="0" fontId="33" fillId="0" borderId="37" applyAlignment="1" applyProtection="1" pivotButton="0" quotePrefix="0" xfId="0">
      <alignment horizontal="left" vertical="justify" wrapText="1"/>
      <protection locked="0" hidden="0"/>
    </xf>
    <xf numFmtId="0" fontId="33" fillId="0" borderId="37" applyAlignment="1" applyProtection="1" pivotButton="0" quotePrefix="0" xfId="0">
      <alignment vertical="justify" wrapText="1"/>
      <protection locked="0" hidden="0"/>
    </xf>
    <xf numFmtId="0" fontId="33" fillId="0" borderId="37" applyAlignment="1" pivotButton="0" quotePrefix="0" xfId="0">
      <alignment horizontal="left" vertical="justify"/>
    </xf>
    <xf numFmtId="0" fontId="33" fillId="0" borderId="67" applyAlignment="1" pivotButton="0" quotePrefix="0" xfId="0">
      <alignment horizontal="justify" vertical="justify" wrapText="1"/>
    </xf>
    <xf numFmtId="0" fontId="42" fillId="0" borderId="36" applyAlignment="1" applyProtection="1" pivotButton="0" quotePrefix="0" xfId="0">
      <alignment vertical="center" wrapText="1"/>
      <protection locked="0" hidden="0"/>
    </xf>
    <xf numFmtId="0" fontId="42" fillId="0" borderId="36" applyAlignment="1" pivotButton="0" quotePrefix="0" xfId="0">
      <alignment vertical="center"/>
    </xf>
    <xf numFmtId="0" fontId="42" fillId="0" borderId="59" applyAlignment="1" applyProtection="1" pivotButton="0" quotePrefix="0" xfId="0">
      <alignment vertical="center" wrapText="1"/>
      <protection locked="0" hidden="0"/>
    </xf>
    <xf numFmtId="0" fontId="42" fillId="0" borderId="68" applyAlignment="1" applyProtection="1" pivotButton="0" quotePrefix="0" xfId="0">
      <alignment horizontal="left" vertical="center" wrapText="1"/>
      <protection locked="0" hidden="0"/>
    </xf>
    <xf numFmtId="9" fontId="33" fillId="2" borderId="8" applyAlignment="1" pivotButton="0" quotePrefix="0" xfId="2">
      <alignment horizontal="center" vertical="center" wrapText="1"/>
    </xf>
    <xf numFmtId="0" fontId="28" fillId="0" borderId="0" applyAlignment="1" pivotButton="0" quotePrefix="0" xfId="0">
      <alignment horizontal="center" vertical="center"/>
    </xf>
    <xf numFmtId="0" fontId="0" fillId="2" borderId="0" pivotButton="0" quotePrefix="0" xfId="0"/>
    <xf numFmtId="0" fontId="41" fillId="0" borderId="0" pivotButton="0" quotePrefix="0" xfId="0"/>
    <xf numFmtId="0" fontId="7" fillId="2" borderId="0" applyAlignment="1" pivotButton="0" quotePrefix="0" xfId="0">
      <alignment horizontal="justify" vertical="center"/>
    </xf>
    <xf numFmtId="0" fontId="6" fillId="2" borderId="0" applyAlignment="1" pivotButton="0" quotePrefix="0" xfId="0">
      <alignment horizontal="justify" vertical="center"/>
    </xf>
    <xf numFmtId="0" fontId="6" fillId="2" borderId="0" applyAlignment="1" pivotButton="0" quotePrefix="0" xfId="0">
      <alignment horizontal="justify" vertical="center" wrapText="1"/>
    </xf>
    <xf numFmtId="9" fontId="6" fillId="2" borderId="0" applyAlignment="1" pivotButton="0" quotePrefix="0" xfId="2">
      <alignment horizontal="center" vertical="center" wrapText="1"/>
    </xf>
    <xf numFmtId="0" fontId="27" fillId="2" borderId="0" applyAlignment="1" pivotButton="0" quotePrefix="0" xfId="0">
      <alignment horizontal="justify" vertical="center" wrapText="1"/>
    </xf>
    <xf numFmtId="0" fontId="27" fillId="2" borderId="0" applyAlignment="1" pivotButton="0" quotePrefix="0" xfId="0">
      <alignment horizontal="center" vertical="center" wrapText="1"/>
    </xf>
    <xf numFmtId="0" fontId="30" fillId="2" borderId="0" applyAlignment="1" pivotButton="0" quotePrefix="0" xfId="0">
      <alignment horizontal="justify" vertical="center" wrapText="1"/>
    </xf>
    <xf numFmtId="14" fontId="6" fillId="2" borderId="0" applyAlignment="1" pivotButton="0" quotePrefix="0" xfId="0">
      <alignment horizontal="justify" vertical="center"/>
    </xf>
    <xf numFmtId="0" fontId="41" fillId="26" borderId="0" pivotButton="0" quotePrefix="0" xfId="0"/>
    <xf numFmtId="0" fontId="25" fillId="26" borderId="0" pivotButton="0" quotePrefix="0" xfId="0"/>
    <xf numFmtId="0" fontId="48" fillId="26" borderId="0" applyAlignment="1" pivotButton="0" quotePrefix="0" xfId="0">
      <alignment horizontal="justify"/>
    </xf>
    <xf numFmtId="0" fontId="41" fillId="2" borderId="0" pivotButton="0" quotePrefix="0" xfId="0"/>
    <xf numFmtId="0" fontId="41" fillId="2" borderId="0" applyAlignment="1" pivotButton="0" quotePrefix="0" xfId="0">
      <alignment horizontal="center" vertical="center" wrapText="1"/>
    </xf>
    <xf numFmtId="0" fontId="6" fillId="0" borderId="0" applyAlignment="1" pivotButton="0" quotePrefix="0" xfId="0">
      <alignment horizontal="justify" vertical="center"/>
    </xf>
    <xf numFmtId="0" fontId="7" fillId="0" borderId="0" applyAlignment="1" pivotButton="0" quotePrefix="0" xfId="0">
      <alignment horizontal="justify" vertical="center"/>
    </xf>
    <xf numFmtId="0" fontId="25" fillId="0" borderId="0" pivotButton="0" quotePrefix="0" xfId="0"/>
    <xf numFmtId="0" fontId="48" fillId="0" borderId="0" applyAlignment="1" pivotButton="0" quotePrefix="0" xfId="0">
      <alignment horizontal="justify"/>
    </xf>
    <xf numFmtId="0" fontId="41" fillId="0" borderId="0" applyAlignment="1" pivotButton="0" quotePrefix="0" xfId="0">
      <alignment horizontal="center" vertical="center" wrapText="1"/>
    </xf>
    <xf numFmtId="0" fontId="41" fillId="0" borderId="0" applyAlignment="1" pivotButton="0" quotePrefix="0" xfId="0">
      <alignment wrapText="1"/>
    </xf>
    <xf numFmtId="0" fontId="6" fillId="0" borderId="0" applyAlignment="1" pivotButton="0" quotePrefix="0" xfId="0">
      <alignment horizontal="justify" vertical="center" wrapText="1"/>
    </xf>
    <xf numFmtId="9" fontId="6" fillId="0" borderId="0" applyAlignment="1" pivotButton="0" quotePrefix="0" xfId="2">
      <alignment horizontal="center" vertical="center" wrapText="1"/>
    </xf>
    <xf numFmtId="0" fontId="27" fillId="0" borderId="0" applyAlignment="1" pivotButton="0" quotePrefix="0" xfId="0">
      <alignment horizontal="justify" vertical="center" wrapText="1"/>
    </xf>
    <xf numFmtId="0" fontId="27" fillId="0" borderId="0" applyAlignment="1" pivotButton="0" quotePrefix="0" xfId="0">
      <alignment horizontal="center" vertical="center" wrapText="1"/>
    </xf>
    <xf numFmtId="0" fontId="30" fillId="0" borderId="0" applyAlignment="1" pivotButton="0" quotePrefix="0" xfId="0">
      <alignment horizontal="justify" vertical="center" wrapText="1"/>
    </xf>
    <xf numFmtId="14" fontId="6" fillId="0" borderId="0" applyAlignment="1" pivotButton="0" quotePrefix="0" xfId="0">
      <alignment horizontal="justify" vertical="center"/>
    </xf>
    <xf numFmtId="0" fontId="48" fillId="0" borderId="0" applyAlignment="1" pivotButton="0" quotePrefix="0" xfId="0">
      <alignment wrapText="1"/>
    </xf>
    <xf numFmtId="9" fontId="21" fillId="21" borderId="4" applyAlignment="1" pivotButton="0" quotePrefix="0" xfId="2">
      <alignment horizontal="center" vertical="center" wrapText="1"/>
    </xf>
    <xf numFmtId="0" fontId="34" fillId="10" borderId="4" applyAlignment="1" pivotButton="0" quotePrefix="0" xfId="0">
      <alignment horizontal="center" vertical="center" wrapText="1"/>
    </xf>
    <xf numFmtId="14" fontId="34" fillId="10" borderId="4" applyAlignment="1" pivotButton="0" quotePrefix="0" xfId="0">
      <alignment horizontal="center" vertical="center" wrapText="1"/>
    </xf>
    <xf numFmtId="0" fontId="21" fillId="11" borderId="4" applyAlignment="1" pivotButton="0" quotePrefix="0" xfId="0">
      <alignment horizontal="center" vertical="center" wrapText="1"/>
    </xf>
    <xf numFmtId="0" fontId="21" fillId="11" borderId="4" applyAlignment="1" pivotButton="0" quotePrefix="0" xfId="0">
      <alignment horizontal="center" vertical="center"/>
    </xf>
    <xf numFmtId="0" fontId="21" fillId="11" borderId="4" applyAlignment="1" pivotButton="0" quotePrefix="0" xfId="0">
      <alignment horizontal="center" vertical="top" wrapText="1"/>
    </xf>
    <xf numFmtId="0" fontId="21" fillId="21" borderId="4" applyAlignment="1" pivotButton="0" quotePrefix="0" xfId="0">
      <alignment horizontal="center" vertical="top" wrapText="1"/>
    </xf>
    <xf numFmtId="0" fontId="21" fillId="21" borderId="4" applyAlignment="1" pivotButton="0" quotePrefix="0" xfId="0">
      <alignment horizontal="center" vertical="center" wrapText="1"/>
    </xf>
    <xf numFmtId="0" fontId="21" fillId="21" borderId="40" applyAlignment="1" pivotButton="0" quotePrefix="0" xfId="0">
      <alignment horizontal="center" vertical="center" wrapText="1"/>
    </xf>
    <xf numFmtId="0" fontId="21" fillId="21" borderId="71" applyAlignment="1" pivotButton="0" quotePrefix="0" xfId="0">
      <alignment horizontal="center" vertical="center" wrapText="1"/>
    </xf>
    <xf numFmtId="0" fontId="21" fillId="21" borderId="72" applyAlignment="1" pivotButton="0" quotePrefix="0" xfId="0">
      <alignment horizontal="center" vertical="center" wrapText="1"/>
    </xf>
    <xf numFmtId="14" fontId="34" fillId="10" borderId="41" applyAlignment="1" pivotButton="0" quotePrefix="0" xfId="0">
      <alignment horizontal="center" vertical="center" wrapText="1"/>
    </xf>
    <xf numFmtId="14" fontId="25" fillId="0" borderId="8" applyAlignment="1" pivotButton="0" quotePrefix="0" xfId="0">
      <alignment horizontal="center" vertical="center" wrapText="1"/>
    </xf>
    <xf numFmtId="0" fontId="25" fillId="0" borderId="8" applyAlignment="1" pivotButton="0" quotePrefix="0" xfId="0">
      <alignment horizontal="left" vertical="center" wrapText="1"/>
    </xf>
    <xf numFmtId="0" fontId="6" fillId="0" borderId="8" applyAlignment="1" pivotButton="0" quotePrefix="0" xfId="0">
      <alignment vertical="center" wrapText="1"/>
    </xf>
    <xf numFmtId="14" fontId="6" fillId="2" borderId="8" applyAlignment="1" pivotButton="0" quotePrefix="0" xfId="0">
      <alignment horizontal="center" vertical="center" wrapText="1"/>
    </xf>
    <xf numFmtId="14" fontId="6" fillId="0" borderId="8" applyAlignment="1" pivotButton="0" quotePrefix="0" xfId="0">
      <alignment vertical="center" wrapText="1"/>
    </xf>
    <xf numFmtId="0" fontId="54" fillId="4" borderId="0" applyAlignment="1" pivotButton="0" quotePrefix="0" xfId="0">
      <alignment vertical="center"/>
    </xf>
    <xf numFmtId="0" fontId="54" fillId="0" borderId="0" applyAlignment="1" pivotButton="0" quotePrefix="0" xfId="0">
      <alignment vertical="center"/>
    </xf>
    <xf numFmtId="0" fontId="6" fillId="2" borderId="8" applyAlignment="1" pivotButton="0" quotePrefix="0" xfId="0">
      <alignment horizontal="center" vertical="center" wrapText="1"/>
    </xf>
    <xf numFmtId="0" fontId="6" fillId="2" borderId="8" applyAlignment="1" pivotButton="0" quotePrefix="0" xfId="0">
      <alignment horizontal="justify" vertical="center" wrapText="1"/>
    </xf>
    <xf numFmtId="0" fontId="28" fillId="2" borderId="0" applyAlignment="1" pivotButton="0" quotePrefix="0" xfId="0">
      <alignment horizontal="center" vertical="center"/>
    </xf>
    <xf numFmtId="9" fontId="6" fillId="2" borderId="8" applyAlignment="1" pivotButton="0" quotePrefix="0" xfId="0">
      <alignment horizontal="center" vertical="center" wrapText="1"/>
    </xf>
    <xf numFmtId="0" fontId="6" fillId="0" borderId="8" applyAlignment="1" pivotButton="0" quotePrefix="0" xfId="0">
      <alignment horizontal="center" vertical="center" wrapText="1"/>
    </xf>
    <xf numFmtId="14" fontId="6" fillId="0" borderId="8" applyAlignment="1" pivotButton="0" quotePrefix="0" xfId="0">
      <alignment horizontal="center" vertical="center" wrapText="1"/>
    </xf>
    <xf numFmtId="0" fontId="30" fillId="2" borderId="8" applyAlignment="1" pivotButton="0" quotePrefix="0" xfId="0">
      <alignment horizontal="center" vertical="center" wrapText="1"/>
    </xf>
    <xf numFmtId="0" fontId="6" fillId="0" borderId="8" applyAlignment="1" pivotButton="0" quotePrefix="0" xfId="0">
      <alignment horizontal="justify" vertical="center" wrapText="1"/>
    </xf>
    <xf numFmtId="14" fontId="6" fillId="2" borderId="8" applyAlignment="1" pivotButton="0" quotePrefix="0" xfId="0">
      <alignment horizontal="center" vertical="center"/>
    </xf>
    <xf numFmtId="0" fontId="0" fillId="0" borderId="0" pivotButton="0" quotePrefix="0" xfId="0"/>
    <xf numFmtId="0" fontId="6" fillId="2" borderId="8" applyAlignment="1" applyProtection="1" pivotButton="0" quotePrefix="0" xfId="0">
      <alignment horizontal="center" vertical="center" wrapText="1"/>
      <protection locked="0" hidden="0"/>
    </xf>
    <xf numFmtId="0" fontId="42" fillId="2" borderId="0" applyAlignment="1" pivotButton="0" quotePrefix="0" xfId="1">
      <alignment horizontal="justify" vertical="center"/>
    </xf>
    <xf numFmtId="0" fontId="30" fillId="2" borderId="0" applyAlignment="1" pivotButton="0" quotePrefix="0" xfId="0">
      <alignment horizontal="center" vertical="center" wrapText="1"/>
    </xf>
    <xf numFmtId="0" fontId="47" fillId="2" borderId="0" applyAlignment="1" pivotButton="0" quotePrefix="0" xfId="0">
      <alignment horizontal="center" vertical="center"/>
    </xf>
    <xf numFmtId="0" fontId="28" fillId="2" borderId="2" applyAlignment="1" pivotButton="0" quotePrefix="0" xfId="0">
      <alignment horizontal="center" vertical="center" wrapText="1"/>
    </xf>
    <xf numFmtId="0" fontId="6" fillId="2" borderId="8" applyAlignment="1" pivotButton="0" quotePrefix="0" xfId="0">
      <alignment horizontal="justify" vertical="center"/>
    </xf>
    <xf numFmtId="14" fontId="6" fillId="2" borderId="8" applyAlignment="1" pivotButton="0" quotePrefix="0" xfId="4">
      <alignment vertical="center" wrapText="1"/>
    </xf>
    <xf numFmtId="14" fontId="6" fillId="2" borderId="8" applyAlignment="1" pivotButton="0" quotePrefix="0" xfId="4">
      <alignment horizontal="center" vertical="center" wrapText="1"/>
    </xf>
    <xf numFmtId="9" fontId="6" fillId="2" borderId="8" applyAlignment="1" pivotButton="0" quotePrefix="0" xfId="2">
      <alignment horizontal="center" vertical="center" wrapText="1"/>
    </xf>
    <xf numFmtId="14" fontId="6" fillId="2" borderId="8" applyAlignment="1" pivotButton="0" quotePrefix="0" xfId="0">
      <alignment horizontal="justify" vertical="center" wrapText="1"/>
    </xf>
    <xf numFmtId="0" fontId="33" fillId="0" borderId="8" applyAlignment="1" pivotButton="0" quotePrefix="0" xfId="0">
      <alignment horizontal="justify" vertical="center"/>
    </xf>
    <xf numFmtId="0" fontId="33" fillId="0" borderId="8" applyAlignment="1" pivotButton="0" quotePrefix="0" xfId="0">
      <alignment horizontal="justify" vertical="center" wrapText="1"/>
    </xf>
    <xf numFmtId="9" fontId="33" fillId="0" borderId="8" applyAlignment="1" pivotButton="0" quotePrefix="0" xfId="2">
      <alignment horizontal="center" vertical="center" wrapText="1"/>
    </xf>
    <xf numFmtId="0" fontId="30" fillId="0" borderId="8" applyAlignment="1" pivotButton="0" quotePrefix="0" xfId="0">
      <alignment horizontal="center" vertical="center" wrapText="1"/>
    </xf>
    <xf numFmtId="14" fontId="6" fillId="0" borderId="8" applyAlignment="1" pivotButton="0" quotePrefix="0" xfId="4">
      <alignment horizontal="center" vertical="center" wrapText="1"/>
    </xf>
    <xf numFmtId="14" fontId="6" fillId="0" borderId="8" applyAlignment="1" pivotButton="0" quotePrefix="0" xfId="4">
      <alignment vertical="center" wrapText="1"/>
    </xf>
    <xf numFmtId="9" fontId="6" fillId="0" borderId="8" applyAlignment="1" pivotButton="0" quotePrefix="0" xfId="2">
      <alignment horizontal="center" vertical="center" wrapText="1"/>
    </xf>
    <xf numFmtId="0" fontId="6" fillId="0" borderId="8" applyAlignment="1" pivotButton="0" quotePrefix="0" xfId="0">
      <alignment horizontal="justify" vertical="center"/>
    </xf>
    <xf numFmtId="1" fontId="6" fillId="2" borderId="8" applyAlignment="1" pivotButton="0" quotePrefix="0" xfId="0">
      <alignment horizontal="center" vertical="center" wrapText="1"/>
    </xf>
    <xf numFmtId="14" fontId="6" fillId="2" borderId="8" applyAlignment="1" applyProtection="1" pivotButton="0" quotePrefix="0" xfId="0">
      <alignment horizontal="center" vertical="center" wrapText="1"/>
      <protection locked="0" hidden="0"/>
    </xf>
    <xf numFmtId="0" fontId="0" fillId="2" borderId="0" applyProtection="1" pivotButton="0" quotePrefix="0" xfId="0">
      <protection locked="1" hidden="1"/>
    </xf>
    <xf numFmtId="0" fontId="38" fillId="2" borderId="0" applyAlignment="1" pivotButton="0" quotePrefix="0" xfId="1">
      <alignment horizontal="center" vertical="center" wrapText="1"/>
    </xf>
    <xf numFmtId="0" fontId="58" fillId="2" borderId="0" applyAlignment="1" pivotButton="0" quotePrefix="0" xfId="0">
      <alignment vertical="center" wrapText="1"/>
    </xf>
    <xf numFmtId="0" fontId="3" fillId="2" borderId="0" applyProtection="1" pivotButton="0" quotePrefix="0" xfId="0">
      <protection locked="1" hidden="1"/>
    </xf>
    <xf numFmtId="0" fontId="5" fillId="2" borderId="0" applyProtection="1" pivotButton="0" quotePrefix="0" xfId="0">
      <protection locked="1" hidden="1"/>
    </xf>
    <xf numFmtId="0" fontId="38" fillId="2" borderId="0" applyAlignment="1" pivotButton="0" quotePrefix="0" xfId="1">
      <alignment horizontal="left" vertical="center" wrapText="1"/>
    </xf>
    <xf numFmtId="14" fontId="41" fillId="23" borderId="1" applyAlignment="1" pivotButton="0" quotePrefix="0" xfId="0">
      <alignment horizontal="center" vertical="center"/>
    </xf>
    <xf numFmtId="0" fontId="41" fillId="23" borderId="1" applyAlignment="1" pivotButton="0" quotePrefix="0" xfId="0">
      <alignment horizontal="justify" vertical="center" wrapText="1"/>
    </xf>
    <xf numFmtId="0" fontId="6" fillId="2" borderId="8" applyAlignment="1" pivotButton="0" quotePrefix="0" xfId="0">
      <alignment horizontal="center" vertical="center" wrapText="1"/>
    </xf>
    <xf numFmtId="14" fontId="6" fillId="2" borderId="8" applyAlignment="1" pivotButton="0" quotePrefix="0" xfId="0">
      <alignment horizontal="center" vertical="center" wrapText="1"/>
    </xf>
    <xf numFmtId="0" fontId="30" fillId="2" borderId="8" applyAlignment="1" pivotButton="0" quotePrefix="0" xfId="0">
      <alignment horizontal="center" vertical="center" wrapText="1"/>
    </xf>
    <xf numFmtId="0" fontId="21" fillId="21" borderId="55" applyAlignment="1" pivotButton="0" quotePrefix="0" xfId="0">
      <alignment horizontal="center" vertical="center" wrapText="1"/>
    </xf>
    <xf numFmtId="0" fontId="6" fillId="2" borderId="8" applyAlignment="1" pivotButton="0" quotePrefix="0" xfId="0">
      <alignment horizontal="justify" vertical="center" wrapText="1"/>
    </xf>
    <xf numFmtId="14" fontId="6" fillId="2" borderId="8" applyAlignment="1" pivotButton="0" quotePrefix="0" xfId="0">
      <alignment horizontal="center" vertical="center" wrapText="1"/>
    </xf>
    <xf numFmtId="0" fontId="6" fillId="0" borderId="8" applyAlignment="1" pivotButton="0" quotePrefix="0" xfId="0">
      <alignment horizontal="justify" vertical="center" wrapText="1"/>
    </xf>
    <xf numFmtId="0" fontId="30" fillId="2" borderId="8" applyAlignment="1" pivotButton="0" quotePrefix="0" xfId="0">
      <alignment horizontal="center" vertical="center" wrapText="1"/>
    </xf>
    <xf numFmtId="0" fontId="25" fillId="0" borderId="8" applyAlignment="1" pivotButton="0" quotePrefix="0" xfId="0">
      <alignment horizontal="justify" vertical="center" wrapText="1"/>
    </xf>
    <xf numFmtId="14" fontId="6" fillId="0" borderId="8" applyAlignment="1" pivotButton="0" quotePrefix="0" xfId="0">
      <alignment horizontal="center" vertical="center" wrapText="1"/>
    </xf>
    <xf numFmtId="0" fontId="6" fillId="0" borderId="8" applyAlignment="1" pivotButton="0" quotePrefix="0" xfId="0">
      <alignment horizontal="justify" vertical="center" wrapText="1"/>
    </xf>
    <xf numFmtId="0" fontId="6" fillId="0" borderId="8" applyAlignment="1" pivotButton="0" quotePrefix="0" xfId="0">
      <alignment horizontal="center" vertical="center" wrapText="1"/>
    </xf>
    <xf numFmtId="0" fontId="6" fillId="2" borderId="8" applyAlignment="1" pivotButton="0" quotePrefix="0" xfId="0">
      <alignment horizontal="justify" vertical="center" wrapText="1"/>
    </xf>
    <xf numFmtId="0" fontId="6" fillId="2" borderId="8" applyAlignment="1" pivotButton="0" quotePrefix="0" xfId="0">
      <alignment horizontal="justify" vertical="center" wrapText="1"/>
    </xf>
    <xf numFmtId="0" fontId="6" fillId="2" borderId="8" applyAlignment="1" pivotButton="0" quotePrefix="0" xfId="0">
      <alignment horizontal="center" vertical="center" wrapText="1"/>
    </xf>
    <xf numFmtId="0" fontId="6" fillId="2" borderId="8" applyAlignment="1" pivotButton="0" quotePrefix="0" xfId="0">
      <alignment horizontal="center" vertical="center" wrapText="1"/>
    </xf>
    <xf numFmtId="0" fontId="6" fillId="0" borderId="8" applyAlignment="1" pivotButton="0" quotePrefix="0" xfId="0">
      <alignment horizontal="center" vertical="center" wrapText="1"/>
    </xf>
    <xf numFmtId="0" fontId="60" fillId="0" borderId="33" applyAlignment="1" pivotButton="0" quotePrefix="0" xfId="0">
      <alignment horizontal="center" vertical="center" wrapText="1"/>
    </xf>
    <xf numFmtId="0" fontId="60" fillId="0" borderId="8" applyAlignment="1" pivotButton="0" quotePrefix="0" xfId="0">
      <alignment horizontal="center" vertical="center" wrapText="1"/>
    </xf>
    <xf numFmtId="0" fontId="2" fillId="13" borderId="8" applyAlignment="1" pivotButton="0" quotePrefix="0" xfId="0">
      <alignment horizontal="center" vertical="center"/>
    </xf>
    <xf numFmtId="0" fontId="6" fillId="0" borderId="8" applyAlignment="1" pivotButton="0" quotePrefix="0" xfId="0">
      <alignment horizontal="center" vertical="center" wrapText="1"/>
    </xf>
    <xf numFmtId="0" fontId="60" fillId="0" borderId="64" applyAlignment="1" pivotButton="0" quotePrefix="0" xfId="0">
      <alignment horizontal="center" vertical="center" wrapText="1"/>
    </xf>
    <xf numFmtId="0" fontId="60" fillId="0" borderId="26" applyAlignment="1" pivotButton="0" quotePrefix="0" xfId="0">
      <alignment horizontal="center" vertical="center" wrapText="1"/>
    </xf>
    <xf numFmtId="0" fontId="6" fillId="2" borderId="0" pivotButton="0" quotePrefix="0" xfId="0"/>
    <xf numFmtId="0" fontId="58" fillId="0" borderId="8" applyAlignment="1" pivotButton="0" quotePrefix="0" xfId="0">
      <alignment horizontal="center" vertical="center" wrapText="1"/>
    </xf>
    <xf numFmtId="0" fontId="0" fillId="25" borderId="0" pivotButton="0" quotePrefix="0" xfId="0"/>
    <xf numFmtId="0" fontId="6" fillId="2" borderId="0" applyAlignment="1" pivotButton="0" quotePrefix="0" xfId="0">
      <alignment wrapText="1"/>
    </xf>
    <xf numFmtId="0" fontId="6" fillId="4" borderId="0" pivotButton="0" quotePrefix="0" xfId="0"/>
    <xf numFmtId="0" fontId="38" fillId="2" borderId="0" applyAlignment="1" pivotButton="0" quotePrefix="0" xfId="1">
      <alignment horizontal="center" vertical="center"/>
    </xf>
    <xf numFmtId="0" fontId="4" fillId="11" borderId="8" applyAlignment="1" pivotButton="0" quotePrefix="0" xfId="0">
      <alignment horizontal="center" vertical="center" wrapText="1"/>
    </xf>
    <xf numFmtId="0" fontId="4" fillId="13" borderId="25" applyAlignment="1" pivotButton="0" quotePrefix="0" xfId="0">
      <alignment horizontal="center" vertical="center" wrapText="1"/>
    </xf>
    <xf numFmtId="0" fontId="4" fillId="13" borderId="26" applyAlignment="1" pivotButton="0" quotePrefix="0" xfId="0">
      <alignment horizontal="center" vertical="center" wrapText="1"/>
    </xf>
    <xf numFmtId="9" fontId="33" fillId="14" borderId="26" applyAlignment="1" pivotButton="0" quotePrefix="0" xfId="2">
      <alignment horizontal="center" vertical="center"/>
    </xf>
    <xf numFmtId="9" fontId="42" fillId="14" borderId="26" applyAlignment="1" pivotButton="0" quotePrefix="0" xfId="0">
      <alignment horizontal="center" vertical="center"/>
    </xf>
    <xf numFmtId="9" fontId="42" fillId="14" borderId="26" applyAlignment="1" pivotButton="0" quotePrefix="0" xfId="2">
      <alignment horizontal="center" vertical="center"/>
    </xf>
    <xf numFmtId="0" fontId="33" fillId="0" borderId="32" applyAlignment="1" pivotButton="0" quotePrefix="0" xfId="0">
      <alignment horizontal="justify" vertical="center" wrapText="1"/>
    </xf>
    <xf numFmtId="0" fontId="6" fillId="0" borderId="33" applyAlignment="1" pivotButton="0" quotePrefix="0" xfId="0">
      <alignment horizontal="center" vertical="center" wrapText="1"/>
    </xf>
    <xf numFmtId="0" fontId="6" fillId="2" borderId="8" applyAlignment="1" pivotButton="0" quotePrefix="0" xfId="0">
      <alignment horizontal="center" vertical="center"/>
    </xf>
    <xf numFmtId="0" fontId="28" fillId="2" borderId="33" applyAlignment="1" pivotButton="0" quotePrefix="0" xfId="0">
      <alignment horizontal="center" vertical="center"/>
    </xf>
    <xf numFmtId="9" fontId="28" fillId="2" borderId="8" applyAlignment="1" pivotButton="0" quotePrefix="0" xfId="2">
      <alignment horizontal="center" vertical="center"/>
    </xf>
    <xf numFmtId="0" fontId="42" fillId="10" borderId="34" applyAlignment="1" pivotButton="0" quotePrefix="0" xfId="3">
      <alignment horizontal="center" vertical="center" wrapText="1"/>
    </xf>
    <xf numFmtId="0" fontId="33" fillId="0" borderId="23" applyAlignment="1" pivotButton="0" quotePrefix="0" xfId="0">
      <alignment horizontal="justify" vertical="center" wrapText="1"/>
    </xf>
    <xf numFmtId="0" fontId="28" fillId="2" borderId="8" applyAlignment="1" pivotButton="0" quotePrefix="0" xfId="0">
      <alignment horizontal="center" vertical="center"/>
    </xf>
    <xf numFmtId="0" fontId="42" fillId="10" borderId="24" applyAlignment="1" pivotButton="0" quotePrefix="0" xfId="3">
      <alignment horizontal="center" vertical="center" wrapText="1"/>
    </xf>
    <xf numFmtId="0" fontId="4" fillId="13" borderId="23" applyAlignment="1" pivotButton="0" quotePrefix="0" xfId="0">
      <alignment horizontal="center" vertical="center" wrapText="1"/>
    </xf>
    <xf numFmtId="0" fontId="6" fillId="13" borderId="8" applyAlignment="1" pivotButton="0" quotePrefix="0" xfId="0">
      <alignment horizontal="center" vertical="center"/>
    </xf>
    <xf numFmtId="0" fontId="6" fillId="13" borderId="8" pivotButton="0" quotePrefix="0" xfId="0"/>
    <xf numFmtId="0" fontId="6" fillId="13" borderId="24" applyAlignment="1" pivotButton="0" quotePrefix="0" xfId="0">
      <alignment wrapText="1"/>
    </xf>
    <xf numFmtId="0" fontId="25" fillId="23" borderId="8" applyAlignment="1" pivotButton="0" quotePrefix="0" xfId="0">
      <alignment horizontal="center" vertical="center"/>
    </xf>
    <xf numFmtId="0" fontId="2" fillId="13" borderId="8" pivotButton="0" quotePrefix="0" xfId="0"/>
    <xf numFmtId="0" fontId="2" fillId="13" borderId="24" applyAlignment="1" pivotButton="0" quotePrefix="0" xfId="0">
      <alignment wrapText="1"/>
    </xf>
    <xf numFmtId="0" fontId="6" fillId="0" borderId="50" applyAlignment="1" pivotButton="0" quotePrefix="0" xfId="0">
      <alignment horizontal="justify" vertical="center" wrapText="1"/>
    </xf>
    <xf numFmtId="0" fontId="6" fillId="0" borderId="23" applyAlignment="1" pivotButton="0" quotePrefix="0" xfId="0">
      <alignment horizontal="justify" vertical="center"/>
    </xf>
    <xf numFmtId="0" fontId="6" fillId="0" borderId="51" applyAlignment="1" pivotButton="0" quotePrefix="0" xfId="0">
      <alignment horizontal="justify" vertical="center" wrapText="1"/>
    </xf>
    <xf numFmtId="0" fontId="6" fillId="0" borderId="52" applyAlignment="1" pivotButton="0" quotePrefix="0" xfId="0">
      <alignment horizontal="justify" vertical="center"/>
    </xf>
    <xf numFmtId="0" fontId="6" fillId="0" borderId="53" applyAlignment="1" pivotButton="0" quotePrefix="0" xfId="0">
      <alignment horizontal="justify" vertical="center" wrapText="1"/>
    </xf>
    <xf numFmtId="0" fontId="6" fillId="0" borderId="16" applyAlignment="1" pivotButton="0" quotePrefix="0" xfId="0">
      <alignment horizontal="justify" vertical="center" wrapText="1"/>
    </xf>
    <xf numFmtId="0" fontId="6" fillId="0" borderId="52" applyAlignment="1" pivotButton="0" quotePrefix="0" xfId="0">
      <alignment horizontal="justify" vertical="center" wrapText="1"/>
    </xf>
    <xf numFmtId="0" fontId="6" fillId="0" borderId="36" applyAlignment="1" pivotButton="0" quotePrefix="0" xfId="0">
      <alignment horizontal="center" vertical="center" wrapText="1"/>
    </xf>
    <xf numFmtId="0" fontId="6" fillId="0" borderId="25" applyAlignment="1" pivotButton="0" quotePrefix="0" xfId="0">
      <alignment horizontal="justify" vertical="center" wrapText="1"/>
    </xf>
    <xf numFmtId="0" fontId="6" fillId="0" borderId="66" applyAlignment="1" pivotButton="0" quotePrefix="0" xfId="0">
      <alignment horizontal="center" vertical="center" wrapText="1"/>
    </xf>
    <xf numFmtId="0" fontId="25" fillId="23" borderId="26" applyAlignment="1" pivotButton="0" quotePrefix="0" xfId="0">
      <alignment horizontal="center" vertical="center"/>
    </xf>
    <xf numFmtId="0" fontId="28" fillId="2" borderId="26" applyAlignment="1" pivotButton="0" quotePrefix="0" xfId="0">
      <alignment horizontal="center" vertical="center"/>
    </xf>
    <xf numFmtId="9" fontId="28" fillId="2" borderId="26" applyAlignment="1" pivotButton="0" quotePrefix="0" xfId="2">
      <alignment horizontal="center" vertical="center"/>
    </xf>
    <xf numFmtId="0" fontId="42" fillId="10" borderId="27" applyAlignment="1" pivotButton="0" quotePrefix="0" xfId="3">
      <alignment horizontal="center" vertical="center" wrapText="1"/>
    </xf>
    <xf numFmtId="0" fontId="6" fillId="24" borderId="63" applyAlignment="1" pivotButton="0" quotePrefix="0" xfId="0">
      <alignment horizontal="justify" vertical="center" wrapText="1"/>
    </xf>
    <xf numFmtId="0" fontId="6" fillId="0" borderId="64" applyAlignment="1" pivotButton="0" quotePrefix="0" xfId="0">
      <alignment horizontal="center" vertical="center" wrapText="1"/>
    </xf>
    <xf numFmtId="0" fontId="6" fillId="2" borderId="64" applyAlignment="1" pivotButton="0" quotePrefix="0" xfId="0">
      <alignment horizontal="center" vertical="center"/>
    </xf>
    <xf numFmtId="0" fontId="28" fillId="2" borderId="64" applyAlignment="1" pivotButton="0" quotePrefix="0" xfId="0">
      <alignment horizontal="center" vertical="center"/>
    </xf>
    <xf numFmtId="9" fontId="28" fillId="2" borderId="64" applyAlignment="1" pivotButton="0" quotePrefix="0" xfId="2">
      <alignment horizontal="center" vertical="center"/>
    </xf>
    <xf numFmtId="0" fontId="42" fillId="10" borderId="65" applyAlignment="1" pivotButton="0" quotePrefix="0" xfId="3">
      <alignment horizontal="center" vertical="center" wrapText="1"/>
    </xf>
    <xf numFmtId="0" fontId="6" fillId="4" borderId="0" applyAlignment="1" pivotButton="0" quotePrefix="0" xfId="0">
      <alignment wrapText="1"/>
    </xf>
    <xf numFmtId="0" fontId="41" fillId="23" borderId="0" pivotButton="0" quotePrefix="0" xfId="0"/>
    <xf numFmtId="0" fontId="25" fillId="23" borderId="0" pivotButton="0" quotePrefix="0" xfId="0"/>
    <xf numFmtId="0" fontId="48" fillId="23" borderId="0" applyAlignment="1" pivotButton="0" quotePrefix="0" xfId="0">
      <alignment horizontal="justify"/>
    </xf>
    <xf numFmtId="0" fontId="41" fillId="0" borderId="0" pivotButton="0" quotePrefix="0" xfId="0"/>
    <xf numFmtId="0" fontId="58" fillId="0" borderId="37" applyAlignment="1" pivotButton="0" quotePrefix="0" xfId="0">
      <alignment vertical="center" wrapText="1"/>
    </xf>
    <xf numFmtId="0" fontId="0" fillId="2" borderId="0" pivotButton="0" quotePrefix="0" xfId="0"/>
    <xf numFmtId="0" fontId="58" fillId="0" borderId="57" applyAlignment="1" pivotButton="0" quotePrefix="0" xfId="0">
      <alignment vertical="center" wrapText="1"/>
    </xf>
    <xf numFmtId="0" fontId="58" fillId="0" borderId="60" applyAlignment="1" pivotButton="0" quotePrefix="0" xfId="0">
      <alignment vertical="center" wrapText="1"/>
    </xf>
    <xf numFmtId="0" fontId="0" fillId="4" borderId="0" applyAlignment="1" pivotButton="0" quotePrefix="0" xfId="0">
      <alignment vertical="center"/>
    </xf>
    <xf numFmtId="0" fontId="6" fillId="2" borderId="0" applyAlignment="1" pivotButton="0" quotePrefix="0" xfId="0">
      <alignment horizontal="center" vertical="center"/>
    </xf>
    <xf numFmtId="0" fontId="6" fillId="2" borderId="0" applyAlignment="1" pivotButton="0" quotePrefix="0" xfId="0">
      <alignment vertical="center" wrapText="1"/>
    </xf>
    <xf numFmtId="0" fontId="6" fillId="2" borderId="0" applyAlignment="1" pivotButton="0" quotePrefix="0" xfId="0">
      <alignment vertical="center"/>
    </xf>
    <xf numFmtId="0" fontId="0" fillId="2" borderId="0" applyAlignment="1" pivotButton="0" quotePrefix="0" xfId="0">
      <alignment vertical="center"/>
    </xf>
    <xf numFmtId="0" fontId="0" fillId="2" borderId="0" applyAlignment="1" pivotButton="0" quotePrefix="0" xfId="0">
      <alignment horizontal="center" vertical="center"/>
    </xf>
    <xf numFmtId="0" fontId="0" fillId="2" borderId="0" applyAlignment="1" pivotButton="0" quotePrefix="0" xfId="0">
      <alignment horizontal="justify" vertical="center" wrapText="1"/>
    </xf>
    <xf numFmtId="0" fontId="5" fillId="4" borderId="0" applyAlignment="1" pivotButton="0" quotePrefix="0" xfId="0">
      <alignment vertical="center"/>
    </xf>
    <xf numFmtId="0" fontId="21" fillId="21" borderId="1" applyAlignment="1" pivotButton="0" quotePrefix="0" xfId="0">
      <alignment horizontal="center" vertical="center"/>
    </xf>
    <xf numFmtId="0" fontId="20" fillId="10" borderId="1" applyAlignment="1" pivotButton="0" quotePrefix="0" xfId="0">
      <alignment vertical="center" wrapText="1"/>
    </xf>
    <xf numFmtId="0" fontId="22" fillId="4" borderId="0" applyAlignment="1" pivotButton="0" quotePrefix="0" xfId="0">
      <alignment vertical="center"/>
    </xf>
    <xf numFmtId="0" fontId="21" fillId="11" borderId="1" applyAlignment="1" pivotButton="0" quotePrefix="0" xfId="0">
      <alignment horizontal="center" vertical="center" wrapText="1"/>
    </xf>
    <xf numFmtId="0" fontId="21" fillId="21" borderId="1" applyAlignment="1" pivotButton="0" quotePrefix="0" xfId="0">
      <alignment horizontal="center" vertical="center" wrapText="1"/>
    </xf>
    <xf numFmtId="0" fontId="34" fillId="10" borderId="1" applyAlignment="1" pivotButton="0" quotePrefix="0" xfId="0">
      <alignment horizontal="center" vertical="center" wrapText="1"/>
    </xf>
    <xf numFmtId="0" fontId="23" fillId="2" borderId="0" applyAlignment="1" pivotButton="0" quotePrefix="0" xfId="0">
      <alignment vertical="center"/>
    </xf>
    <xf numFmtId="0" fontId="23" fillId="4" borderId="0" applyAlignment="1" pivotButton="0" quotePrefix="0" xfId="0">
      <alignment vertical="center"/>
    </xf>
    <xf numFmtId="0" fontId="6" fillId="2" borderId="1" applyAlignment="1" pivotButton="0" quotePrefix="0" xfId="0">
      <alignment horizontal="center" vertical="center" wrapText="1"/>
    </xf>
    <xf numFmtId="0" fontId="6" fillId="2" borderId="1" applyAlignment="1" pivotButton="0" quotePrefix="0" xfId="0">
      <alignment horizontal="justify" vertical="center" wrapText="1"/>
    </xf>
    <xf numFmtId="0" fontId="0" fillId="2" borderId="1" applyAlignment="1" pivotButton="0" quotePrefix="0" xfId="0">
      <alignment horizontal="center" vertical="center" wrapText="1"/>
    </xf>
    <xf numFmtId="14" fontId="6" fillId="2" borderId="1" applyAlignment="1" pivotButton="0" quotePrefix="0" xfId="0">
      <alignment horizontal="center" vertical="center" wrapText="1"/>
    </xf>
    <xf numFmtId="14" fontId="6" fillId="2" borderId="1" applyAlignment="1" pivotButton="0" quotePrefix="0" xfId="0">
      <alignment horizontal="center" vertical="center"/>
    </xf>
    <xf numFmtId="0" fontId="6" fillId="2" borderId="1" applyAlignment="1" pivotButton="0" quotePrefix="0" xfId="0">
      <alignment horizontal="justify" vertical="center"/>
    </xf>
    <xf numFmtId="0" fontId="41" fillId="23" borderId="1" applyAlignment="1" pivotButton="0" quotePrefix="0" xfId="0">
      <alignment horizontal="justify" vertical="center"/>
    </xf>
    <xf numFmtId="14" fontId="0" fillId="2" borderId="1" applyAlignment="1" pivotButton="0" quotePrefix="0" xfId="0">
      <alignment horizontal="center" vertical="center"/>
    </xf>
    <xf numFmtId="0" fontId="0" fillId="2" borderId="1" applyAlignment="1" pivotButton="0" quotePrefix="0" xfId="0">
      <alignment horizontal="justify" vertical="center" wrapText="1"/>
    </xf>
    <xf numFmtId="0" fontId="6" fillId="2" borderId="4" applyAlignment="1" pivotButton="0" quotePrefix="0" xfId="0">
      <alignment horizontal="center" vertical="center" wrapText="1"/>
    </xf>
    <xf numFmtId="0" fontId="6" fillId="2" borderId="4" applyAlignment="1" pivotButton="0" quotePrefix="0" xfId="0">
      <alignment horizontal="left" vertical="center" wrapText="1"/>
    </xf>
    <xf numFmtId="0" fontId="0" fillId="2" borderId="4" applyAlignment="1" pivotButton="0" quotePrefix="0" xfId="0">
      <alignment horizontal="center" vertical="center" wrapText="1"/>
    </xf>
    <xf numFmtId="14" fontId="41" fillId="23" borderId="1" applyAlignment="1" pivotButton="0" quotePrefix="0" xfId="0">
      <alignment horizontal="center" vertical="center" wrapText="1"/>
    </xf>
    <xf numFmtId="14" fontId="41" fillId="23" borderId="1" applyAlignment="1" pivotButton="0" quotePrefix="0" xfId="0">
      <alignment horizontal="justify" vertical="center" wrapText="1"/>
    </xf>
    <xf numFmtId="0" fontId="41" fillId="23" borderId="4" applyAlignment="1" pivotButton="0" quotePrefix="0" xfId="0">
      <alignment horizontal="justify" vertical="center" wrapText="1"/>
    </xf>
    <xf numFmtId="0" fontId="6" fillId="0" borderId="1" applyAlignment="1" pivotButton="0" quotePrefix="0" xfId="0">
      <alignment horizontal="left" vertical="center" wrapText="1"/>
    </xf>
    <xf numFmtId="17" fontId="6" fillId="2" borderId="1" applyAlignment="1" pivotButton="0" quotePrefix="0" xfId="0">
      <alignment horizontal="center" vertical="center"/>
    </xf>
    <xf numFmtId="0" fontId="6" fillId="0" borderId="1" applyAlignment="1" pivotButton="0" quotePrefix="0" xfId="0">
      <alignment vertical="center"/>
    </xf>
    <xf numFmtId="0" fontId="7" fillId="2" borderId="0" applyAlignment="1" pivotButton="0" quotePrefix="0" xfId="0">
      <alignment horizontal="justify" vertical="center"/>
    </xf>
    <xf numFmtId="0" fontId="6" fillId="4" borderId="0" applyAlignment="1" pivotButton="0" quotePrefix="0" xfId="0">
      <alignment horizontal="justify" vertical="center"/>
    </xf>
    <xf numFmtId="0" fontId="28" fillId="2" borderId="0" applyAlignment="1" pivotButton="0" quotePrefix="0" xfId="0">
      <alignment horizontal="center" vertical="center"/>
    </xf>
    <xf numFmtId="0" fontId="6" fillId="2" borderId="0" applyAlignment="1" pivotButton="0" quotePrefix="0" xfId="0">
      <alignment horizontal="justify" vertical="center"/>
    </xf>
    <xf numFmtId="0" fontId="41" fillId="26" borderId="0" pivotButton="0" quotePrefix="0" xfId="0"/>
    <xf numFmtId="0" fontId="25" fillId="26" borderId="0" pivotButton="0" quotePrefix="0" xfId="0"/>
    <xf numFmtId="0" fontId="48" fillId="26" borderId="0" applyAlignment="1" pivotButton="0" quotePrefix="0" xfId="0">
      <alignment horizontal="justify"/>
    </xf>
    <xf numFmtId="0" fontId="41" fillId="2" borderId="0" pivotButton="0" quotePrefix="0" xfId="0"/>
    <xf numFmtId="0" fontId="6" fillId="2" borderId="0" applyAlignment="1" pivotButton="0" quotePrefix="0" xfId="0">
      <alignment horizontal="center" vertical="center" wrapText="1"/>
    </xf>
    <xf numFmtId="0" fontId="6" fillId="2" borderId="0" applyAlignment="1" pivotButton="0" quotePrefix="0" xfId="0">
      <alignment horizontal="justify" vertical="center" wrapText="1"/>
    </xf>
    <xf numFmtId="0" fontId="27" fillId="2" borderId="0" applyAlignment="1" pivotButton="0" quotePrefix="0" xfId="0">
      <alignment horizontal="justify" vertical="center" wrapText="1"/>
    </xf>
    <xf numFmtId="0" fontId="27" fillId="2" borderId="0" applyAlignment="1" pivotButton="0" quotePrefix="0" xfId="0">
      <alignment horizontal="center" vertical="center" wrapText="1"/>
    </xf>
    <xf numFmtId="0" fontId="41" fillId="2" borderId="0" applyAlignment="1" pivotButton="0" quotePrefix="0" xfId="0">
      <alignment horizontal="center" vertical="center" wrapText="1"/>
    </xf>
    <xf numFmtId="0" fontId="7" fillId="4" borderId="0" applyAlignment="1" pivotButton="0" quotePrefix="0" xfId="0">
      <alignment horizontal="justify" vertical="center"/>
    </xf>
    <xf numFmtId="0" fontId="28" fillId="4" borderId="0" applyAlignment="1" pivotButton="0" quotePrefix="0" xfId="0">
      <alignment horizontal="center" vertical="center"/>
    </xf>
    <xf numFmtId="0" fontId="6" fillId="4" borderId="0" applyAlignment="1" pivotButton="0" quotePrefix="0" xfId="0">
      <alignment horizontal="justify" vertical="center" wrapText="1"/>
    </xf>
    <xf numFmtId="0" fontId="6" fillId="4" borderId="0" applyAlignment="1" pivotButton="0" quotePrefix="0" xfId="0">
      <alignment horizontal="center" vertical="center" wrapText="1"/>
    </xf>
    <xf numFmtId="0" fontId="30" fillId="4" borderId="0" applyAlignment="1" pivotButton="0" quotePrefix="0" xfId="0">
      <alignment horizontal="center" vertical="center" wrapText="1"/>
    </xf>
    <xf numFmtId="0" fontId="27" fillId="4" borderId="0" applyAlignment="1" pivotButton="0" quotePrefix="0" xfId="0">
      <alignment horizontal="justify" vertical="center" wrapText="1"/>
    </xf>
    <xf numFmtId="0" fontId="27" fillId="4" borderId="0" applyAlignment="1" pivotButton="0" quotePrefix="0" xfId="0">
      <alignment horizontal="center" vertical="center" wrapText="1"/>
    </xf>
    <xf numFmtId="0" fontId="6" fillId="4" borderId="0" applyAlignment="1" pivotButton="0" quotePrefix="0" xfId="0">
      <alignment horizontal="center" vertical="center"/>
    </xf>
    <xf numFmtId="0" fontId="6" fillId="4" borderId="0" applyAlignment="1" pivotButton="0" quotePrefix="0" xfId="0">
      <alignment vertical="center" wrapText="1"/>
    </xf>
    <xf numFmtId="0" fontId="6" fillId="4" borderId="0" applyAlignment="1" pivotButton="0" quotePrefix="0" xfId="0">
      <alignment vertical="center"/>
    </xf>
    <xf numFmtId="0" fontId="0" fillId="4" borderId="0" applyAlignment="1" pivotButton="0" quotePrefix="0" xfId="0">
      <alignment horizontal="center" vertical="center"/>
    </xf>
    <xf numFmtId="0" fontId="0" fillId="4" borderId="0" applyAlignment="1" pivotButton="0" quotePrefix="0" xfId="0">
      <alignment horizontal="justify" vertical="center" wrapText="1"/>
    </xf>
    <xf numFmtId="0" fontId="0" fillId="4" borderId="0" pivotButton="0" quotePrefix="0" xfId="0"/>
    <xf numFmtId="0" fontId="58" fillId="2" borderId="1" applyAlignment="1" pivotButton="0" quotePrefix="0" xfId="0">
      <alignment horizontal="center" vertical="center" wrapText="1"/>
    </xf>
    <xf numFmtId="14" fontId="26" fillId="2" borderId="1" applyAlignment="1" pivotButton="0" quotePrefix="0" xfId="0">
      <alignment horizontal="center" vertical="center" wrapText="1"/>
    </xf>
    <xf numFmtId="0" fontId="26" fillId="2" borderId="1" applyAlignment="1" pivotButton="0" quotePrefix="0" xfId="0">
      <alignment horizontal="center" vertical="center" wrapText="1"/>
    </xf>
    <xf numFmtId="0" fontId="6" fillId="2" borderId="1" applyAlignment="1" pivotButton="0" quotePrefix="0" xfId="0">
      <alignment horizontal="justify" wrapText="1"/>
    </xf>
    <xf numFmtId="0" fontId="6" fillId="2" borderId="4" applyAlignment="1" pivotButton="0" quotePrefix="0" xfId="0">
      <alignment horizontal="justify" vertical="center" wrapText="1"/>
    </xf>
    <xf numFmtId="0" fontId="6" fillId="2" borderId="6" applyAlignment="1" pivotButton="0" quotePrefix="0" xfId="0">
      <alignment horizontal="justify" vertical="center" wrapText="1"/>
    </xf>
    <xf numFmtId="0" fontId="6" fillId="2" borderId="6" applyAlignment="1" pivotButton="0" quotePrefix="0" xfId="0">
      <alignment horizontal="center" vertical="center" wrapText="1"/>
    </xf>
    <xf numFmtId="14" fontId="6" fillId="2" borderId="4" applyAlignment="1" pivotButton="0" quotePrefix="0" xfId="0">
      <alignment horizontal="center" vertical="center"/>
    </xf>
    <xf numFmtId="14" fontId="6" fillId="2" borderId="8" applyAlignment="1" pivotButton="0" quotePrefix="0" xfId="0">
      <alignment horizontal="center" vertical="center"/>
    </xf>
    <xf numFmtId="0" fontId="6" fillId="2" borderId="8" applyAlignment="1" pivotButton="0" quotePrefix="0" xfId="0">
      <alignment wrapText="1"/>
    </xf>
    <xf numFmtId="0" fontId="6" fillId="2" borderId="8" applyAlignment="1" pivotButton="0" quotePrefix="0" xfId="0">
      <alignment horizontal="justify" vertical="justify" wrapText="1"/>
    </xf>
    <xf numFmtId="0" fontId="33" fillId="2" borderId="8" applyAlignment="1" pivotButton="0" quotePrefix="0" xfId="0">
      <alignment vertical="center"/>
    </xf>
    <xf numFmtId="0" fontId="33" fillId="2" borderId="8" applyAlignment="1" pivotButton="0" quotePrefix="0" xfId="0">
      <alignment horizontal="justify" vertical="center" wrapText="1"/>
    </xf>
    <xf numFmtId="14" fontId="6" fillId="2" borderId="0" applyAlignment="1" pivotButton="0" quotePrefix="0" xfId="0">
      <alignment horizontal="center" vertical="center"/>
    </xf>
    <xf numFmtId="0" fontId="33" fillId="2" borderId="0" applyAlignment="1" pivotButton="0" quotePrefix="0" xfId="0">
      <alignment horizontal="justify" vertical="center" wrapText="1"/>
    </xf>
    <xf numFmtId="0" fontId="6" fillId="2" borderId="0" applyAlignment="1" pivotButton="0" quotePrefix="0" xfId="0">
      <alignment horizontal="center" vertical="center" wrapText="1"/>
    </xf>
    <xf numFmtId="0" fontId="61" fillId="2" borderId="0" applyAlignment="1" pivotButton="0" quotePrefix="0" xfId="0">
      <alignment vertical="center" wrapText="1"/>
    </xf>
    <xf numFmtId="0" fontId="61" fillId="27" borderId="0" applyAlignment="1" pivotButton="0" quotePrefix="0" xfId="0">
      <alignment vertical="center" wrapText="1"/>
    </xf>
    <xf numFmtId="0" fontId="0" fillId="27" borderId="0" pivotButton="0" quotePrefix="0" xfId="0"/>
    <xf numFmtId="0" fontId="61" fillId="2" borderId="0" pivotButton="0" quotePrefix="0" xfId="0"/>
    <xf numFmtId="0" fontId="61" fillId="27" borderId="0" pivotButton="0" quotePrefix="0" xfId="0"/>
    <xf numFmtId="0" fontId="61" fillId="2" borderId="0" applyAlignment="1" pivotButton="0" quotePrefix="0" xfId="0">
      <alignment wrapText="1"/>
    </xf>
    <xf numFmtId="0" fontId="61" fillId="27" borderId="0" applyAlignment="1" pivotButton="0" quotePrefix="0" xfId="0">
      <alignment wrapText="1"/>
    </xf>
    <xf numFmtId="0" fontId="6" fillId="27" borderId="0" pivotButton="0" quotePrefix="0" xfId="0"/>
    <xf numFmtId="0" fontId="25" fillId="0" borderId="8" applyAlignment="1" pivotButton="0" quotePrefix="0" xfId="0">
      <alignment horizontal="center" vertical="top" wrapText="1"/>
    </xf>
    <xf numFmtId="0" fontId="58" fillId="0" borderId="8" applyAlignment="1" pivotButton="0" quotePrefix="0" xfId="0">
      <alignment horizontal="center" vertical="center" wrapText="1"/>
    </xf>
    <xf numFmtId="0" fontId="41" fillId="0" borderId="0" applyAlignment="1" pivotButton="0" quotePrefix="0" xfId="0">
      <alignment horizontal="center" wrapText="1"/>
    </xf>
    <xf numFmtId="0" fontId="48" fillId="0" borderId="0" applyAlignment="1" pivotButton="0" quotePrefix="0" xfId="0">
      <alignment horizontal="right" wrapText="1"/>
    </xf>
    <xf numFmtId="0" fontId="57" fillId="10" borderId="14" applyAlignment="1" pivotButton="0" quotePrefix="0" xfId="0">
      <alignment horizontal="center" vertical="center"/>
    </xf>
    <xf numFmtId="0" fontId="57" fillId="10" borderId="9" applyAlignment="1" pivotButton="0" quotePrefix="0" xfId="0">
      <alignment horizontal="center" vertical="center"/>
    </xf>
    <xf numFmtId="0" fontId="57" fillId="10" borderId="15" applyAlignment="1" pivotButton="0" quotePrefix="0" xfId="0">
      <alignment horizontal="center" vertical="center"/>
    </xf>
    <xf numFmtId="0" fontId="57" fillId="10" borderId="16" applyAlignment="1" pivotButton="0" quotePrefix="0" xfId="0">
      <alignment horizontal="center" vertical="center"/>
    </xf>
    <xf numFmtId="0" fontId="57" fillId="10" borderId="0" applyAlignment="1" pivotButton="0" quotePrefix="0" xfId="0">
      <alignment horizontal="center" vertical="center"/>
    </xf>
    <xf numFmtId="0" fontId="57" fillId="10" borderId="17" applyAlignment="1" pivotButton="0" quotePrefix="0" xfId="0">
      <alignment horizontal="center" vertical="center"/>
    </xf>
    <xf numFmtId="0" fontId="57" fillId="10" borderId="18" applyAlignment="1" pivotButton="0" quotePrefix="0" xfId="0">
      <alignment horizontal="center" vertical="center"/>
    </xf>
    <xf numFmtId="0" fontId="57" fillId="10" borderId="19" applyAlignment="1" pivotButton="0" quotePrefix="0" xfId="0">
      <alignment horizontal="center" vertical="center"/>
    </xf>
    <xf numFmtId="0" fontId="57" fillId="10" borderId="20" applyAlignment="1" pivotButton="0" quotePrefix="0" xfId="0">
      <alignment horizontal="center" vertical="center"/>
    </xf>
    <xf numFmtId="0" fontId="44" fillId="11" borderId="14" applyAlignment="1" pivotButton="0" quotePrefix="0" xfId="0">
      <alignment horizontal="center" vertical="top"/>
    </xf>
    <xf numFmtId="0" fontId="44" fillId="11" borderId="9" applyAlignment="1" pivotButton="0" quotePrefix="0" xfId="0">
      <alignment horizontal="center" vertical="top"/>
    </xf>
    <xf numFmtId="0" fontId="44" fillId="11" borderId="15" applyAlignment="1" pivotButton="0" quotePrefix="0" xfId="0">
      <alignment horizontal="center" vertical="top"/>
    </xf>
    <xf numFmtId="0" fontId="45" fillId="11" borderId="16" applyAlignment="1" pivotButton="0" quotePrefix="0" xfId="0">
      <alignment horizontal="center" vertical="top"/>
    </xf>
    <xf numFmtId="0" fontId="45" fillId="11" borderId="0" applyAlignment="1" pivotButton="0" quotePrefix="0" xfId="0">
      <alignment horizontal="center" vertical="top"/>
    </xf>
    <xf numFmtId="0" fontId="45" fillId="11" borderId="17" applyAlignment="1" pivotButton="0" quotePrefix="0" xfId="0">
      <alignment horizontal="center" vertical="top"/>
    </xf>
    <xf numFmtId="0" fontId="45" fillId="11" borderId="18" applyAlignment="1" pivotButton="0" quotePrefix="0" xfId="0">
      <alignment horizontal="center" vertical="top"/>
    </xf>
    <xf numFmtId="0" fontId="45" fillId="11" borderId="19" applyAlignment="1" pivotButton="0" quotePrefix="0" xfId="0">
      <alignment horizontal="center" vertical="top"/>
    </xf>
    <xf numFmtId="0" fontId="45" fillId="11" borderId="20" applyAlignment="1" pivotButton="0" quotePrefix="0" xfId="0">
      <alignment horizontal="center" vertical="top"/>
    </xf>
    <xf numFmtId="0" fontId="44" fillId="11" borderId="16" applyAlignment="1" pivotButton="0" quotePrefix="0" xfId="0">
      <alignment horizontal="center" vertical="top"/>
    </xf>
    <xf numFmtId="0" fontId="44" fillId="11" borderId="0" applyAlignment="1" pivotButton="0" quotePrefix="0" xfId="0">
      <alignment horizontal="center" vertical="top"/>
    </xf>
    <xf numFmtId="0" fontId="44" fillId="11" borderId="17" applyAlignment="1" pivotButton="0" quotePrefix="0" xfId="0">
      <alignment horizontal="center" vertical="top"/>
    </xf>
    <xf numFmtId="0" fontId="44" fillId="11" borderId="18" applyAlignment="1" pivotButton="0" quotePrefix="0" xfId="0">
      <alignment horizontal="center" vertical="top"/>
    </xf>
    <xf numFmtId="0" fontId="44" fillId="11" borderId="19" applyAlignment="1" pivotButton="0" quotePrefix="0" xfId="0">
      <alignment horizontal="center" vertical="top"/>
    </xf>
    <xf numFmtId="0" fontId="44" fillId="11" borderId="20" applyAlignment="1" pivotButton="0" quotePrefix="0" xfId="0">
      <alignment horizontal="center" vertical="top"/>
    </xf>
    <xf numFmtId="0" fontId="59" fillId="13" borderId="0" applyAlignment="1" pivotButton="0" quotePrefix="0" xfId="1">
      <alignment horizontal="center" wrapText="1"/>
    </xf>
    <xf numFmtId="0" fontId="61" fillId="0" borderId="0" applyAlignment="1" pivotButton="0" quotePrefix="0" xfId="0">
      <alignment horizontal="center" vertical="center" wrapText="1"/>
    </xf>
    <xf numFmtId="0" fontId="61" fillId="0" borderId="0" applyAlignment="1" pivotButton="0" quotePrefix="0" xfId="0">
      <alignment horizontal="right" vertical="top" wrapText="1"/>
    </xf>
    <xf numFmtId="0" fontId="36" fillId="10" borderId="14" applyAlignment="1" pivotButton="0" quotePrefix="0" xfId="0">
      <alignment horizontal="center" vertical="center"/>
    </xf>
    <xf numFmtId="0" fontId="36" fillId="10" borderId="9" applyAlignment="1" pivotButton="0" quotePrefix="0" xfId="0">
      <alignment horizontal="center" vertical="center"/>
    </xf>
    <xf numFmtId="0" fontId="36" fillId="10" borderId="15" applyAlignment="1" pivotButton="0" quotePrefix="0" xfId="0">
      <alignment horizontal="center" vertical="center"/>
    </xf>
    <xf numFmtId="0" fontId="36" fillId="10" borderId="16" applyAlignment="1" pivotButton="0" quotePrefix="0" xfId="0">
      <alignment horizontal="center" vertical="center"/>
    </xf>
    <xf numFmtId="0" fontId="36" fillId="10" borderId="0" applyAlignment="1" pivotButton="0" quotePrefix="0" xfId="0">
      <alignment horizontal="center" vertical="center"/>
    </xf>
    <xf numFmtId="0" fontId="36" fillId="10" borderId="17" applyAlignment="1" pivotButton="0" quotePrefix="0" xfId="0">
      <alignment horizontal="center" vertical="center"/>
    </xf>
    <xf numFmtId="0" fontId="36" fillId="10" borderId="18" applyAlignment="1" pivotButton="0" quotePrefix="0" xfId="0">
      <alignment horizontal="center" vertical="center"/>
    </xf>
    <xf numFmtId="0" fontId="36" fillId="10" borderId="19" applyAlignment="1" pivotButton="0" quotePrefix="0" xfId="0">
      <alignment horizontal="center" vertical="center"/>
    </xf>
    <xf numFmtId="0" fontId="36" fillId="10" borderId="20" applyAlignment="1" pivotButton="0" quotePrefix="0" xfId="0">
      <alignment horizontal="center" vertical="center"/>
    </xf>
    <xf numFmtId="0" fontId="58" fillId="0" borderId="37" applyAlignment="1" pivotButton="0" quotePrefix="0" xfId="0">
      <alignment horizontal="center" vertical="center" wrapText="1"/>
    </xf>
    <xf numFmtId="0" fontId="58" fillId="0" borderId="38" applyAlignment="1" pivotButton="0" quotePrefix="0" xfId="0">
      <alignment horizontal="center" vertical="center" wrapText="1"/>
    </xf>
    <xf numFmtId="0" fontId="58" fillId="0" borderId="7" applyAlignment="1" pivotButton="0" quotePrefix="0" xfId="0">
      <alignment horizontal="center" vertical="center" wrapText="1"/>
    </xf>
    <xf numFmtId="0" fontId="58" fillId="0" borderId="57" applyAlignment="1" pivotButton="0" quotePrefix="0" xfId="0">
      <alignment horizontal="center" vertical="center" wrapText="1"/>
    </xf>
    <xf numFmtId="0" fontId="58" fillId="0" borderId="58" applyAlignment="1" pivotButton="0" quotePrefix="0" xfId="0">
      <alignment horizontal="center" vertical="center" wrapText="1"/>
    </xf>
    <xf numFmtId="0" fontId="58" fillId="0" borderId="59" applyAlignment="1" pivotButton="0" quotePrefix="0" xfId="0">
      <alignment horizontal="center" vertical="center" wrapText="1"/>
    </xf>
    <xf numFmtId="0" fontId="58" fillId="0" borderId="60" applyAlignment="1" pivotButton="0" quotePrefix="0" xfId="0">
      <alignment horizontal="center" vertical="center" wrapText="1"/>
    </xf>
    <xf numFmtId="0" fontId="58" fillId="0" borderId="21" applyAlignment="1" pivotButton="0" quotePrefix="0" xfId="0">
      <alignment horizontal="center" vertical="center" wrapText="1"/>
    </xf>
    <xf numFmtId="0" fontId="58" fillId="0" borderId="61" applyAlignment="1" pivotButton="0" quotePrefix="0" xfId="0">
      <alignment horizontal="center" vertical="center" wrapText="1"/>
    </xf>
    <xf numFmtId="0" fontId="42" fillId="12" borderId="8" applyAlignment="1" pivotButton="0" quotePrefix="0" xfId="0">
      <alignment horizontal="center" vertical="center" wrapText="1"/>
    </xf>
    <xf numFmtId="0" fontId="0" fillId="0" borderId="6" applyAlignment="1" pivotButton="0" quotePrefix="0" xfId="0">
      <alignment horizontal="center" vertical="center" wrapText="1"/>
    </xf>
    <xf numFmtId="0" fontId="0" fillId="0" borderId="1" applyAlignment="1" pivotButton="0" quotePrefix="0" xfId="0">
      <alignment horizontal="center" vertical="center" wrapText="1"/>
    </xf>
    <xf numFmtId="0" fontId="48" fillId="0" borderId="0" applyAlignment="1" pivotButton="0" quotePrefix="0" xfId="0">
      <alignment horizontal="right" vertical="top" wrapText="1"/>
    </xf>
    <xf numFmtId="0" fontId="38" fillId="0" borderId="0" applyAlignment="1" applyProtection="1" pivotButton="0" quotePrefix="0" xfId="1">
      <alignment horizontal="left" vertical="center" wrapText="1"/>
      <protection locked="0" hidden="0"/>
    </xf>
    <xf numFmtId="0" fontId="38" fillId="0" borderId="21" applyAlignment="1" applyProtection="1" pivotButton="0" quotePrefix="0" xfId="1">
      <alignment horizontal="left" vertical="center" wrapText="1"/>
      <protection locked="0" hidden="0"/>
    </xf>
    <xf numFmtId="0" fontId="42" fillId="10" borderId="8" applyAlignment="1" pivotButton="0" quotePrefix="0" xfId="0">
      <alignment horizontal="center" vertical="center" wrapText="1"/>
    </xf>
    <xf numFmtId="0" fontId="26" fillId="11" borderId="1" applyAlignment="1" applyProtection="1" pivotButton="0" quotePrefix="0" xfId="0">
      <alignment horizontal="center" vertical="center" wrapText="1"/>
      <protection locked="0" hidden="0"/>
    </xf>
    <xf numFmtId="0" fontId="40" fillId="10" borderId="1" applyAlignment="1" applyProtection="1" pivotButton="0" quotePrefix="0" xfId="0">
      <alignment horizontal="center" vertical="center" wrapText="1"/>
      <protection locked="0" hidden="0"/>
    </xf>
    <xf numFmtId="0" fontId="25" fillId="0" borderId="8" applyAlignment="1" applyProtection="1" pivotButton="0" quotePrefix="0" xfId="0">
      <alignment horizontal="center" vertical="top" wrapText="1"/>
      <protection locked="0" hidden="0"/>
    </xf>
    <xf numFmtId="0" fontId="58" fillId="0" borderId="60" applyAlignment="1" applyProtection="1" pivotButton="0" quotePrefix="0" xfId="0">
      <alignment horizontal="center" vertical="center" wrapText="1"/>
      <protection locked="0" hidden="0"/>
    </xf>
    <xf numFmtId="0" fontId="58" fillId="0" borderId="21" applyAlignment="1" applyProtection="1" pivotButton="0" quotePrefix="0" xfId="0">
      <alignment horizontal="center" vertical="center" wrapText="1"/>
      <protection locked="0" hidden="0"/>
    </xf>
    <xf numFmtId="0" fontId="58" fillId="0" borderId="61" applyAlignment="1" applyProtection="1" pivotButton="0" quotePrefix="0" xfId="0">
      <alignment horizontal="center" vertical="center" wrapText="1"/>
      <protection locked="0" hidden="0"/>
    </xf>
    <xf numFmtId="0" fontId="58" fillId="0" borderId="8" applyAlignment="1" applyProtection="1" pivotButton="0" quotePrefix="0" xfId="0">
      <alignment horizontal="center" vertical="center" wrapText="1"/>
      <protection locked="0" hidden="0"/>
    </xf>
    <xf numFmtId="0" fontId="58" fillId="0" borderId="37" applyAlignment="1" applyProtection="1" pivotButton="0" quotePrefix="0" xfId="0">
      <alignment horizontal="center" vertical="center" wrapText="1"/>
      <protection locked="0" hidden="0"/>
    </xf>
    <xf numFmtId="0" fontId="58" fillId="0" borderId="38" applyAlignment="1" applyProtection="1" pivotButton="0" quotePrefix="0" xfId="0">
      <alignment horizontal="center" vertical="center" wrapText="1"/>
      <protection locked="0" hidden="0"/>
    </xf>
    <xf numFmtId="0" fontId="58" fillId="0" borderId="7" applyAlignment="1" applyProtection="1" pivotButton="0" quotePrefix="0" xfId="0">
      <alignment horizontal="center" vertical="center" wrapText="1"/>
      <protection locked="0" hidden="0"/>
    </xf>
    <xf numFmtId="0" fontId="58" fillId="0" borderId="57" applyAlignment="1" applyProtection="1" pivotButton="0" quotePrefix="0" xfId="0">
      <alignment horizontal="center" vertical="center" wrapText="1"/>
      <protection locked="0" hidden="0"/>
    </xf>
    <xf numFmtId="0" fontId="58" fillId="0" borderId="58" applyAlignment="1" applyProtection="1" pivotButton="0" quotePrefix="0" xfId="0">
      <alignment horizontal="center" vertical="center" wrapText="1"/>
      <protection locked="0" hidden="0"/>
    </xf>
    <xf numFmtId="0" fontId="58" fillId="0" borderId="59" applyAlignment="1" applyProtection="1" pivotButton="0" quotePrefix="0" xfId="0">
      <alignment horizontal="center" vertical="center" wrapText="1"/>
      <protection locked="0" hidden="0"/>
    </xf>
    <xf numFmtId="0" fontId="28" fillId="0" borderId="0" applyAlignment="1" pivotButton="0" quotePrefix="0" xfId="0">
      <alignment horizontal="center" vertical="center"/>
    </xf>
    <xf numFmtId="0" fontId="6" fillId="0" borderId="0" applyAlignment="1" pivotButton="0" quotePrefix="0" xfId="0">
      <alignment horizontal="center" vertical="center"/>
    </xf>
    <xf numFmtId="0" fontId="21" fillId="11" borderId="10" applyAlignment="1" pivotButton="0" quotePrefix="0" xfId="0">
      <alignment horizontal="center" vertical="center" wrapText="1"/>
    </xf>
    <xf numFmtId="0" fontId="21" fillId="11" borderId="11" applyAlignment="1" pivotButton="0" quotePrefix="0" xfId="0">
      <alignment horizontal="center" vertical="center" wrapText="1"/>
    </xf>
    <xf numFmtId="0" fontId="47" fillId="0" borderId="10" applyAlignment="1" pivotButton="0" quotePrefix="0" xfId="0">
      <alignment horizontal="center" vertical="center"/>
    </xf>
    <xf numFmtId="0" fontId="47" fillId="0" borderId="12" applyAlignment="1" pivotButton="0" quotePrefix="0" xfId="0">
      <alignment horizontal="center" vertical="center"/>
    </xf>
    <xf numFmtId="0" fontId="47" fillId="0" borderId="13" applyAlignment="1" pivotButton="0" quotePrefix="0" xfId="0">
      <alignment horizontal="center" vertical="center"/>
    </xf>
    <xf numFmtId="0" fontId="20" fillId="22" borderId="47" applyAlignment="1" pivotButton="0" quotePrefix="0" xfId="0">
      <alignment horizontal="center"/>
    </xf>
    <xf numFmtId="0" fontId="20" fillId="22" borderId="48" applyAlignment="1" pivotButton="0" quotePrefix="0" xfId="0">
      <alignment horizontal="center"/>
    </xf>
    <xf numFmtId="0" fontId="20" fillId="22" borderId="49" applyAlignment="1" pivotButton="0" quotePrefix="0" xfId="0">
      <alignment horizontal="center"/>
    </xf>
    <xf numFmtId="0" fontId="20" fillId="12" borderId="47" applyAlignment="1" pivotButton="0" quotePrefix="0" xfId="0">
      <alignment horizontal="center"/>
    </xf>
    <xf numFmtId="0" fontId="20" fillId="12" borderId="48" applyAlignment="1" pivotButton="0" quotePrefix="0" xfId="0">
      <alignment horizontal="center"/>
    </xf>
    <xf numFmtId="0" fontId="20" fillId="12" borderId="49" applyAlignment="1" pivotButton="0" quotePrefix="0" xfId="0">
      <alignment horizontal="center"/>
    </xf>
    <xf numFmtId="0" fontId="21" fillId="11" borderId="22" applyAlignment="1" pivotButton="0" quotePrefix="0" xfId="0">
      <alignment horizontal="center"/>
    </xf>
    <xf numFmtId="0" fontId="4" fillId="8" borderId="8" applyAlignment="1" pivotButton="0" quotePrefix="0" xfId="0">
      <alignment horizontal="center"/>
    </xf>
    <xf numFmtId="0" fontId="4" fillId="8" borderId="8" applyAlignment="1" pivotButton="0" quotePrefix="0" xfId="0">
      <alignment horizontal="center" wrapText="1"/>
    </xf>
    <xf numFmtId="0" fontId="28" fillId="2" borderId="8" applyAlignment="1" pivotButton="0" quotePrefix="0" xfId="0">
      <alignment horizontal="center" vertical="center"/>
    </xf>
    <xf numFmtId="0" fontId="6" fillId="9" borderId="8" applyAlignment="1" pivotButton="0" quotePrefix="0" xfId="0">
      <alignment horizontal="justify" vertical="center" wrapText="1"/>
    </xf>
    <xf numFmtId="0" fontId="21" fillId="8" borderId="8" applyAlignment="1" pivotButton="0" quotePrefix="0" xfId="0">
      <alignment horizontal="center"/>
    </xf>
    <xf numFmtId="0" fontId="28" fillId="2" borderId="8" applyAlignment="1" pivotButton="0" quotePrefix="0" xfId="0">
      <alignment horizontal="center" vertical="center" wrapText="1"/>
    </xf>
    <xf numFmtId="0" fontId="28" fillId="2" borderId="8" applyAlignment="1" pivotButton="0" quotePrefix="0" xfId="0">
      <alignment horizontal="center" wrapText="1"/>
    </xf>
    <xf numFmtId="0" fontId="51" fillId="2" borderId="0" applyAlignment="1" pivotButton="0" quotePrefix="0" xfId="0">
      <alignment horizontal="center" vertical="center" wrapText="1"/>
    </xf>
    <xf numFmtId="0" fontId="6" fillId="2" borderId="8" applyAlignment="1" pivotButton="0" quotePrefix="0" xfId="0">
      <alignment horizontal="center" vertical="center" wrapText="1"/>
    </xf>
    <xf numFmtId="0" fontId="6" fillId="9" borderId="8" applyAlignment="1" pivotButton="0" quotePrefix="0" xfId="0">
      <alignment horizontal="center" vertical="center" wrapText="1"/>
    </xf>
    <xf numFmtId="0" fontId="4" fillId="8" borderId="8" applyAlignment="1" pivotButton="0" quotePrefix="0" xfId="0">
      <alignment horizontal="center" vertical="center"/>
    </xf>
    <xf numFmtId="0" fontId="6" fillId="2" borderId="8" applyAlignment="1" pivotButton="0" quotePrefix="0" xfId="0">
      <alignment horizontal="justify" vertical="center" wrapText="1"/>
    </xf>
    <xf numFmtId="0" fontId="4" fillId="8" borderId="8" applyAlignment="1" pivotButton="0" quotePrefix="0" xfId="0">
      <alignment horizontal="center" vertical="center" wrapText="1"/>
    </xf>
    <xf numFmtId="0" fontId="28" fillId="2" borderId="37" applyAlignment="1" pivotButton="0" quotePrefix="0" xfId="0">
      <alignment horizontal="center" wrapText="1"/>
    </xf>
    <xf numFmtId="0" fontId="28" fillId="2" borderId="38" applyAlignment="1" pivotButton="0" quotePrefix="0" xfId="0">
      <alignment horizontal="center" wrapText="1"/>
    </xf>
    <xf numFmtId="0" fontId="28" fillId="2" borderId="7" applyAlignment="1" pivotButton="0" quotePrefix="0" xfId="0">
      <alignment horizontal="center" wrapText="1"/>
    </xf>
    <xf numFmtId="0" fontId="28" fillId="2" borderId="0" applyAlignment="1" pivotButton="0" quotePrefix="0" xfId="0">
      <alignment horizontal="center" vertical="center" textRotation="90" wrapText="1"/>
    </xf>
    <xf numFmtId="0" fontId="28" fillId="2" borderId="0" applyAlignment="1" pivotButton="0" quotePrefix="0" xfId="0">
      <alignment horizontal="center" vertical="center" textRotation="90"/>
    </xf>
    <xf numFmtId="0" fontId="4" fillId="11" borderId="37" applyAlignment="1" pivotButton="0" quotePrefix="0" xfId="0">
      <alignment horizontal="center" vertical="center"/>
    </xf>
    <xf numFmtId="0" fontId="4" fillId="11" borderId="7" applyAlignment="1" pivotButton="0" quotePrefix="0" xfId="0">
      <alignment horizontal="center" vertical="center"/>
    </xf>
    <xf numFmtId="0" fontId="28" fillId="2" borderId="0" applyAlignment="1" pivotButton="0" quotePrefix="0" xfId="0">
      <alignment horizontal="center" vertical="center"/>
    </xf>
    <xf numFmtId="0" fontId="6" fillId="2" borderId="8" applyAlignment="1" pivotButton="0" quotePrefix="0" xfId="0">
      <alignment horizontal="center" vertical="center"/>
    </xf>
    <xf numFmtId="0" fontId="6" fillId="2" borderId="36" applyAlignment="1" pivotButton="0" quotePrefix="0" xfId="0">
      <alignment horizontal="center" vertical="center"/>
    </xf>
    <xf numFmtId="0" fontId="6" fillId="2" borderId="39" applyAlignment="1" pivotButton="0" quotePrefix="0" xfId="0">
      <alignment horizontal="center" vertical="center"/>
    </xf>
    <xf numFmtId="0" fontId="6" fillId="2" borderId="33" applyAlignment="1" pivotButton="0" quotePrefix="0" xfId="0">
      <alignment horizontal="center" vertical="center"/>
    </xf>
    <xf numFmtId="0" fontId="28" fillId="0" borderId="37" applyAlignment="1" pivotButton="0" quotePrefix="0" xfId="0">
      <alignment horizontal="center" vertical="center"/>
    </xf>
    <xf numFmtId="0" fontId="28" fillId="0" borderId="38" applyAlignment="1" pivotButton="0" quotePrefix="0" xfId="0">
      <alignment horizontal="center" vertical="center"/>
    </xf>
    <xf numFmtId="0" fontId="28" fillId="0" borderId="7" applyAlignment="1" pivotButton="0" quotePrefix="0" xfId="0">
      <alignment horizontal="center" vertical="center"/>
    </xf>
    <xf numFmtId="0" fontId="4" fillId="11" borderId="8" applyAlignment="1" pivotButton="0" quotePrefix="0" xfId="0">
      <alignment horizontal="center" vertical="center" wrapText="1"/>
    </xf>
    <xf numFmtId="49" fontId="6" fillId="2" borderId="8" applyAlignment="1" pivotButton="0" quotePrefix="0" xfId="0">
      <alignment horizontal="justify" vertical="center" wrapText="1"/>
    </xf>
    <xf numFmtId="0" fontId="28" fillId="2" borderId="8" applyAlignment="1" pivotButton="0" quotePrefix="0" xfId="0">
      <alignment horizontal="left" vertical="center"/>
    </xf>
    <xf numFmtId="0" fontId="4" fillId="11" borderId="38" applyAlignment="1" pivotButton="0" quotePrefix="0" xfId="0">
      <alignment horizontal="center" vertical="center"/>
    </xf>
    <xf numFmtId="0" fontId="25" fillId="0" borderId="8" applyAlignment="1" pivotButton="0" quotePrefix="0" xfId="0">
      <alignment horizontal="center" vertical="top" wrapText="1"/>
    </xf>
    <xf numFmtId="0" fontId="58" fillId="0" borderId="37" applyAlignment="1" pivotButton="0" quotePrefix="0" xfId="0">
      <alignment horizontal="center" vertical="center" wrapText="1"/>
    </xf>
    <xf numFmtId="0" fontId="58" fillId="0" borderId="38" applyAlignment="1" pivotButton="0" quotePrefix="0" xfId="0">
      <alignment horizontal="center" vertical="center" wrapText="1"/>
    </xf>
    <xf numFmtId="0" fontId="58" fillId="0" borderId="7" applyAlignment="1" pivotButton="0" quotePrefix="0" xfId="0">
      <alignment horizontal="center" vertical="center" wrapText="1"/>
    </xf>
    <xf numFmtId="0" fontId="58" fillId="0" borderId="57" applyAlignment="1" pivotButton="0" quotePrefix="0" xfId="0">
      <alignment horizontal="center" vertical="center" wrapText="1"/>
    </xf>
    <xf numFmtId="0" fontId="58" fillId="0" borderId="58" applyAlignment="1" pivotButton="0" quotePrefix="0" xfId="0">
      <alignment horizontal="center" vertical="center" wrapText="1"/>
    </xf>
    <xf numFmtId="0" fontId="58" fillId="0" borderId="59" applyAlignment="1" pivotButton="0" quotePrefix="0" xfId="0">
      <alignment horizontal="center" vertical="center" wrapText="1"/>
    </xf>
    <xf numFmtId="0" fontId="58" fillId="0" borderId="60" applyAlignment="1" pivotButton="0" quotePrefix="0" xfId="0">
      <alignment horizontal="center" vertical="center" wrapText="1"/>
    </xf>
    <xf numFmtId="0" fontId="58" fillId="0" borderId="21" applyAlignment="1" pivotButton="0" quotePrefix="0" xfId="0">
      <alignment horizontal="center" vertical="center" wrapText="1"/>
    </xf>
    <xf numFmtId="0" fontId="58" fillId="0" borderId="61" applyAlignment="1" pivotButton="0" quotePrefix="0" xfId="0">
      <alignment horizontal="center" vertical="center" wrapText="1"/>
    </xf>
    <xf numFmtId="0" fontId="4" fillId="11" borderId="29" applyAlignment="1" pivotButton="0" quotePrefix="0" xfId="0">
      <alignment horizontal="center" vertical="center"/>
    </xf>
    <xf numFmtId="0" fontId="4" fillId="11" borderId="8" applyAlignment="1" pivotButton="0" quotePrefix="0" xfId="0">
      <alignment horizontal="center" vertical="center"/>
    </xf>
    <xf numFmtId="9" fontId="4" fillId="11" borderId="29" applyAlignment="1" pivotButton="0" quotePrefix="0" xfId="2">
      <alignment horizontal="center" vertical="center"/>
    </xf>
    <xf numFmtId="9" fontId="4" fillId="11" borderId="8" applyAlignment="1" pivotButton="0" quotePrefix="0" xfId="2">
      <alignment horizontal="center" vertical="center"/>
    </xf>
    <xf numFmtId="0" fontId="41" fillId="23" borderId="0" applyAlignment="1" pivotButton="0" quotePrefix="0" xfId="0">
      <alignment horizontal="center" wrapText="1"/>
    </xf>
    <xf numFmtId="0" fontId="48" fillId="23" borderId="0" applyAlignment="1" pivotButton="0" quotePrefix="0" xfId="0">
      <alignment horizontal="right" vertical="top" wrapText="1"/>
    </xf>
    <xf numFmtId="0" fontId="28" fillId="12" borderId="30" applyAlignment="1" pivotButton="0" quotePrefix="0" xfId="0">
      <alignment horizontal="center" vertical="center" wrapText="1"/>
    </xf>
    <xf numFmtId="0" fontId="28" fillId="12" borderId="24" applyAlignment="1" pivotButton="0" quotePrefix="0" xfId="0">
      <alignment horizontal="center" vertical="center" wrapText="1"/>
    </xf>
    <xf numFmtId="0" fontId="28" fillId="12" borderId="27" applyAlignment="1" pivotButton="0" quotePrefix="0" xfId="0">
      <alignment horizontal="center" vertical="center" wrapText="1"/>
    </xf>
    <xf numFmtId="0" fontId="28" fillId="12" borderId="28" applyAlignment="1" pivotButton="0" quotePrefix="0" xfId="0">
      <alignment horizontal="center" vertical="center" wrapText="1"/>
    </xf>
    <xf numFmtId="0" fontId="28" fillId="12" borderId="29" applyAlignment="1" pivotButton="0" quotePrefix="0" xfId="0">
      <alignment horizontal="center" vertical="center" wrapText="1"/>
    </xf>
    <xf numFmtId="0" fontId="28" fillId="12" borderId="23" applyAlignment="1" pivotButton="0" quotePrefix="0" xfId="0">
      <alignment horizontal="center" vertical="center" wrapText="1"/>
    </xf>
    <xf numFmtId="0" fontId="28" fillId="12" borderId="8" applyAlignment="1" pivotButton="0" quotePrefix="0" xfId="0">
      <alignment horizontal="center" vertical="center" wrapText="1"/>
    </xf>
    <xf numFmtId="0" fontId="4" fillId="11" borderId="29" applyAlignment="1" pivotButton="0" quotePrefix="0" xfId="0">
      <alignment horizontal="center"/>
    </xf>
    <xf numFmtId="0" fontId="46" fillId="11" borderId="62" applyAlignment="1" pivotButton="0" quotePrefix="0" xfId="0">
      <alignment horizontal="center" vertical="center" wrapText="1"/>
    </xf>
    <xf numFmtId="0" fontId="46" fillId="11" borderId="33" applyAlignment="1" pivotButton="0" quotePrefix="0" xfId="0">
      <alignment horizontal="center" vertical="center" wrapText="1"/>
    </xf>
    <xf numFmtId="9" fontId="6" fillId="2" borderId="8" applyAlignment="1" pivotButton="0" quotePrefix="0" xfId="0">
      <alignment horizontal="center" vertical="center" wrapText="1"/>
    </xf>
    <xf numFmtId="14" fontId="6" fillId="2" borderId="8" applyAlignment="1" applyProtection="1" pivotButton="0" quotePrefix="0" xfId="0">
      <alignment horizontal="center" vertical="center" wrapText="1"/>
      <protection locked="0" hidden="0"/>
    </xf>
    <xf numFmtId="0" fontId="6" fillId="2" borderId="8" applyAlignment="1" applyProtection="1" pivotButton="0" quotePrefix="0" xfId="0">
      <alignment horizontal="center" vertical="center" wrapText="1"/>
      <protection locked="0" hidden="0"/>
    </xf>
    <xf numFmtId="14" fontId="6" fillId="2" borderId="8" applyAlignment="1" pivotButton="0" quotePrefix="0" xfId="0">
      <alignment horizontal="center" vertical="center" wrapText="1"/>
    </xf>
    <xf numFmtId="14" fontId="6" fillId="2" borderId="8" applyAlignment="1" pivotButton="0" quotePrefix="0" xfId="0">
      <alignment horizontal="justify" vertical="center" wrapText="1"/>
    </xf>
    <xf numFmtId="0" fontId="6" fillId="2" borderId="8" applyAlignment="1" pivotButton="0" quotePrefix="0" xfId="0">
      <alignment horizontal="justify" vertical="center" wrapText="1"/>
    </xf>
    <xf numFmtId="14" fontId="6" fillId="2" borderId="8" applyAlignment="1" pivotButton="0" quotePrefix="0" xfId="0">
      <alignment horizontal="center" vertical="center" wrapText="1"/>
    </xf>
    <xf numFmtId="0" fontId="6" fillId="2" borderId="36" applyAlignment="1" pivotButton="0" quotePrefix="0" xfId="0">
      <alignment horizontal="center" vertical="center" wrapText="1"/>
    </xf>
    <xf numFmtId="0" fontId="6" fillId="2" borderId="39" applyAlignment="1" pivotButton="0" quotePrefix="0" xfId="0">
      <alignment horizontal="center" vertical="center" wrapText="1"/>
    </xf>
    <xf numFmtId="0" fontId="6" fillId="2" borderId="33" applyAlignment="1" pivotButton="0" quotePrefix="0" xfId="0">
      <alignment horizontal="center" vertical="center" wrapText="1"/>
    </xf>
    <xf numFmtId="0" fontId="20" fillId="12" borderId="44" applyAlignment="1" pivotButton="0" quotePrefix="0" xfId="0">
      <alignment horizontal="center" vertical="center" wrapText="1"/>
    </xf>
    <xf numFmtId="0" fontId="20" fillId="12" borderId="5" applyAlignment="1" pivotButton="0" quotePrefix="0" xfId="0">
      <alignment horizontal="center" vertical="center" wrapText="1"/>
    </xf>
    <xf numFmtId="0" fontId="20" fillId="12" borderId="3" applyAlignment="1" pivotButton="0" quotePrefix="0" xfId="0">
      <alignment horizontal="center" vertical="center" wrapText="1"/>
    </xf>
    <xf numFmtId="0" fontId="6" fillId="2" borderId="8" applyAlignment="1" applyProtection="1" pivotButton="0" quotePrefix="0" xfId="0">
      <alignment horizontal="justify" vertical="center" wrapText="1"/>
      <protection locked="0" hidden="0"/>
    </xf>
    <xf numFmtId="0" fontId="41" fillId="26" borderId="0" applyAlignment="1" pivotButton="0" quotePrefix="0" xfId="0">
      <alignment horizontal="center" wrapText="1"/>
    </xf>
    <xf numFmtId="0" fontId="25" fillId="0" borderId="36" applyAlignment="1" pivotButton="0" quotePrefix="0" xfId="0">
      <alignment horizontal="center" vertical="top" wrapText="1"/>
    </xf>
    <xf numFmtId="0" fontId="25" fillId="0" borderId="39" applyAlignment="1" pivotButton="0" quotePrefix="0" xfId="0">
      <alignment horizontal="center" vertical="top" wrapText="1"/>
    </xf>
    <xf numFmtId="0" fontId="25" fillId="0" borderId="33" applyAlignment="1" pivotButton="0" quotePrefix="0" xfId="0">
      <alignment horizontal="center" vertical="top" wrapText="1"/>
    </xf>
    <xf numFmtId="0" fontId="58" fillId="0" borderId="0" applyAlignment="1" pivotButton="0" quotePrefix="0" xfId="0">
      <alignment horizontal="center" vertical="center" wrapText="1"/>
    </xf>
    <xf numFmtId="0" fontId="58" fillId="0" borderId="31" applyAlignment="1" pivotButton="0" quotePrefix="0" xfId="0">
      <alignment horizontal="center" vertical="center" wrapText="1"/>
    </xf>
    <xf numFmtId="14" fontId="6" fillId="2" borderId="8" applyAlignment="1" pivotButton="0" quotePrefix="0" xfId="0">
      <alignment horizontal="center" vertical="center"/>
    </xf>
    <xf numFmtId="0" fontId="30" fillId="2" borderId="8" applyAlignment="1" pivotButton="0" quotePrefix="0" xfId="0">
      <alignment horizontal="center" vertical="center" wrapText="1"/>
    </xf>
    <xf numFmtId="14" fontId="6" fillId="0" borderId="8" applyAlignment="1" pivotButton="0" quotePrefix="0" xfId="0">
      <alignment horizontal="center" vertical="center" wrapText="1"/>
    </xf>
    <xf numFmtId="0" fontId="6" fillId="0" borderId="8" applyAlignment="1" pivotButton="0" quotePrefix="0" xfId="0">
      <alignment horizontal="center" vertical="center" wrapText="1"/>
    </xf>
    <xf numFmtId="9" fontId="6" fillId="2" borderId="8" applyAlignment="1" pivotButton="0" quotePrefix="0" xfId="2">
      <alignment horizontal="center" vertical="center" wrapText="1"/>
    </xf>
    <xf numFmtId="0" fontId="25" fillId="0" borderId="8" applyAlignment="1" applyProtection="1" pivotButton="0" quotePrefix="0" xfId="0">
      <alignment horizontal="justify" vertical="center" wrapText="1"/>
      <protection locked="0" hidden="0"/>
    </xf>
    <xf numFmtId="1" fontId="6" fillId="0" borderId="8" applyAlignment="1" pivotButton="0" quotePrefix="0" xfId="0">
      <alignment horizontal="center" vertical="center" wrapText="1"/>
    </xf>
    <xf numFmtId="0" fontId="28" fillId="2" borderId="42" applyAlignment="1" pivotButton="0" quotePrefix="0" xfId="0">
      <alignment horizontal="center" vertical="center" wrapText="1"/>
    </xf>
    <xf numFmtId="0" fontId="28" fillId="2" borderId="2" applyAlignment="1" pivotButton="0" quotePrefix="0" xfId="0">
      <alignment horizontal="center" vertical="center" wrapText="1"/>
    </xf>
    <xf numFmtId="1" fontId="6" fillId="2" borderId="8" applyAlignment="1" pivotButton="0" quotePrefix="0" xfId="0">
      <alignment horizontal="center" vertical="center" wrapText="1"/>
    </xf>
    <xf numFmtId="0" fontId="60" fillId="26" borderId="0" applyAlignment="1" pivotButton="0" quotePrefix="0" xfId="0">
      <alignment horizontal="right" wrapText="1"/>
    </xf>
    <xf numFmtId="0" fontId="25" fillId="0" borderId="8" applyAlignment="1" pivotButton="0" quotePrefix="0" xfId="0">
      <alignment horizontal="justify" vertical="center" wrapText="1"/>
    </xf>
    <xf numFmtId="0" fontId="6" fillId="2" borderId="8" applyAlignment="1" pivotButton="0" quotePrefix="0" xfId="0">
      <alignment horizontal="center" vertical="center" wrapText="1"/>
    </xf>
    <xf numFmtId="0" fontId="21" fillId="11" borderId="1" applyAlignment="1" pivotButton="0" quotePrefix="0" xfId="0">
      <alignment horizontal="center" vertical="center"/>
    </xf>
    <xf numFmtId="0" fontId="21" fillId="11" borderId="40" applyAlignment="1" pivotButton="0" quotePrefix="0" xfId="0">
      <alignment horizontal="center" vertical="center" wrapText="1"/>
    </xf>
    <xf numFmtId="0" fontId="21" fillId="11" borderId="41" applyAlignment="1" pivotButton="0" quotePrefix="0" xfId="0">
      <alignment horizontal="center" vertical="center" wrapText="1"/>
    </xf>
    <xf numFmtId="14" fontId="6" fillId="2" borderId="8" applyAlignment="1" pivotButton="0" quotePrefix="0" xfId="4">
      <alignment horizontal="center" vertical="center" wrapText="1"/>
    </xf>
    <xf numFmtId="0" fontId="28" fillId="15" borderId="73" applyAlignment="1" pivotButton="0" quotePrefix="0" xfId="0">
      <alignment horizontal="center" vertical="center" wrapText="1"/>
    </xf>
    <xf numFmtId="0" fontId="28" fillId="15" borderId="74" applyAlignment="1" pivotButton="0" quotePrefix="0" xfId="0">
      <alignment horizontal="center" vertical="center" wrapText="1"/>
    </xf>
    <xf numFmtId="0" fontId="28" fillId="15" borderId="75" applyAlignment="1" pivotButton="0" quotePrefix="0" xfId="0">
      <alignment horizontal="center" vertical="center" wrapText="1"/>
    </xf>
    <xf numFmtId="0" fontId="21" fillId="11" borderId="2" applyAlignment="1" pivotButton="0" quotePrefix="0" xfId="0">
      <alignment horizontal="center" vertical="center"/>
    </xf>
    <xf numFmtId="0" fontId="21" fillId="11" borderId="5" applyAlignment="1" pivotButton="0" quotePrefix="0" xfId="0">
      <alignment horizontal="center" vertical="center"/>
    </xf>
    <xf numFmtId="0" fontId="21" fillId="11" borderId="3" applyAlignment="1" pivotButton="0" quotePrefix="0" xfId="0">
      <alignment horizontal="center" vertical="center"/>
    </xf>
    <xf numFmtId="0" fontId="21" fillId="21" borderId="2" applyAlignment="1" pivotButton="0" quotePrefix="0" xfId="0">
      <alignment horizontal="center" vertical="center"/>
    </xf>
    <xf numFmtId="0" fontId="21" fillId="21" borderId="5" applyAlignment="1" pivotButton="0" quotePrefix="0" xfId="0">
      <alignment horizontal="center" vertical="center"/>
    </xf>
    <xf numFmtId="0" fontId="6" fillId="0" borderId="8" applyAlignment="1" pivotButton="0" quotePrefix="0" xfId="0">
      <alignment horizontal="left" vertical="center" wrapText="1"/>
    </xf>
    <xf numFmtId="0" fontId="21" fillId="21" borderId="69" applyAlignment="1" pivotButton="0" quotePrefix="0" xfId="0">
      <alignment horizontal="center" vertical="center"/>
    </xf>
    <xf numFmtId="0" fontId="21" fillId="21" borderId="56" applyAlignment="1" pivotButton="0" quotePrefix="0" xfId="0">
      <alignment horizontal="center" vertical="center"/>
    </xf>
    <xf numFmtId="0" fontId="21" fillId="21" borderId="70" applyAlignment="1" pivotButton="0" quotePrefix="0" xfId="0">
      <alignment horizontal="center" vertical="center"/>
    </xf>
    <xf numFmtId="0" fontId="33" fillId="15" borderId="14" applyAlignment="1" pivotButton="0" quotePrefix="0" xfId="0">
      <alignment horizontal="center" vertical="center"/>
    </xf>
    <xf numFmtId="0" fontId="33" fillId="15" borderId="16" applyAlignment="1" pivotButton="0" quotePrefix="0" xfId="0">
      <alignment horizontal="center" vertical="center"/>
    </xf>
    <xf numFmtId="0" fontId="33" fillId="15" borderId="18" applyAlignment="1" pivotButton="0" quotePrefix="0" xfId="0">
      <alignment horizontal="center" vertical="center"/>
    </xf>
    <xf numFmtId="0" fontId="6" fillId="0" borderId="8" applyAlignment="1" pivotButton="0" quotePrefix="0" xfId="0">
      <alignment horizontal="justify" vertical="center" wrapText="1"/>
    </xf>
    <xf numFmtId="0" fontId="10" fillId="0" borderId="1" applyAlignment="1" applyProtection="1" pivotButton="0" quotePrefix="0" xfId="0">
      <alignment horizontal="left" vertical="center" wrapText="1"/>
      <protection locked="1" hidden="1"/>
    </xf>
    <xf numFmtId="0" fontId="10" fillId="20" borderId="2" applyAlignment="1" applyProtection="1" pivotButton="0" quotePrefix="0" xfId="0">
      <alignment horizontal="center" vertical="center" wrapText="1"/>
      <protection locked="1" hidden="1"/>
    </xf>
    <xf numFmtId="0" fontId="10" fillId="20" borderId="3" applyAlignment="1" applyProtection="1" pivotButton="0" quotePrefix="0" xfId="0">
      <alignment horizontal="center" vertical="center" wrapText="1"/>
      <protection locked="1" hidden="1"/>
    </xf>
    <xf numFmtId="0" fontId="2" fillId="11" borderId="1" applyAlignment="1" applyProtection="1" pivotButton="0" quotePrefix="0" xfId="0">
      <alignment vertical="center" wrapText="1"/>
      <protection locked="1" hidden="1"/>
    </xf>
    <xf numFmtId="0" fontId="8" fillId="11" borderId="1" applyAlignment="1" applyProtection="1" pivotButton="0" quotePrefix="0" xfId="0">
      <alignment horizontal="center"/>
      <protection locked="1" hidden="1"/>
    </xf>
    <xf numFmtId="0" fontId="9" fillId="11" borderId="4" applyAlignment="1" applyProtection="1" pivotButton="0" quotePrefix="0" xfId="0">
      <alignment horizontal="right" vertical="center" wrapText="1"/>
      <protection locked="1" hidden="1"/>
    </xf>
    <xf numFmtId="0" fontId="9" fillId="11" borderId="6" applyAlignment="1" applyProtection="1" pivotButton="0" quotePrefix="0" xfId="0">
      <alignment wrapText="1"/>
      <protection locked="1" hidden="1"/>
    </xf>
    <xf numFmtId="0" fontId="10" fillId="6" borderId="2" applyAlignment="1" applyProtection="1" pivotButton="0" quotePrefix="0" xfId="0">
      <alignment horizontal="center" vertical="center" wrapText="1"/>
      <protection locked="1" hidden="1"/>
    </xf>
    <xf numFmtId="0" fontId="10" fillId="6" borderId="3" applyAlignment="1" applyProtection="1" pivotButton="0" quotePrefix="0" xfId="0">
      <alignment horizontal="center" vertical="center" wrapText="1"/>
      <protection locked="1" hidden="1"/>
    </xf>
    <xf numFmtId="0" fontId="2" fillId="11" borderId="4" applyAlignment="1" applyProtection="1" pivotButton="0" quotePrefix="0" xfId="0">
      <alignment horizontal="center" vertical="center" wrapText="1"/>
      <protection locked="1" hidden="1"/>
    </xf>
    <xf numFmtId="0" fontId="2" fillId="11" borderId="6" applyAlignment="1" applyProtection="1" pivotButton="0" quotePrefix="0" xfId="0">
      <alignment horizontal="center" vertical="center" wrapText="1"/>
      <protection locked="1" hidden="1"/>
    </xf>
    <xf numFmtId="0" fontId="2" fillId="11" borderId="40" applyAlignment="1" applyProtection="1" pivotButton="0" quotePrefix="0" xfId="0">
      <alignment horizontal="center" vertical="center" wrapText="1"/>
      <protection locked="1" hidden="1"/>
    </xf>
    <xf numFmtId="0" fontId="2" fillId="11" borderId="41" applyAlignment="1" applyProtection="1" pivotButton="0" quotePrefix="0" xfId="0">
      <alignment horizontal="center" vertical="center" wrapText="1"/>
      <protection locked="1" hidden="1"/>
    </xf>
    <xf numFmtId="0" fontId="2" fillId="11" borderId="42" applyAlignment="1" applyProtection="1" pivotButton="0" quotePrefix="0" xfId="0">
      <alignment horizontal="center" vertical="center" wrapText="1"/>
      <protection locked="1" hidden="1"/>
    </xf>
    <xf numFmtId="0" fontId="2" fillId="11" borderId="43" applyAlignment="1" applyProtection="1" pivotButton="0" quotePrefix="0" xfId="0">
      <alignment horizontal="center" vertical="center" wrapText="1"/>
      <protection locked="1" hidden="1"/>
    </xf>
    <xf numFmtId="0" fontId="41" fillId="26" borderId="55" applyAlignment="1" pivotButton="0" quotePrefix="0" xfId="0">
      <alignment horizontal="center" wrapText="1"/>
    </xf>
    <xf numFmtId="0" fontId="48" fillId="26" borderId="0" applyAlignment="1" pivotButton="0" quotePrefix="0" xfId="0">
      <alignment horizontal="right" wrapText="1"/>
    </xf>
    <xf numFmtId="0" fontId="13" fillId="11" borderId="1" applyAlignment="1" applyProtection="1" pivotButton="0" quotePrefix="0" xfId="0">
      <alignment horizontal="center" vertical="center" wrapText="1"/>
      <protection locked="1" hidden="1"/>
    </xf>
    <xf numFmtId="0" fontId="11" fillId="20" borderId="1" applyAlignment="1" applyProtection="1" pivotButton="0" quotePrefix="0" xfId="0">
      <alignment horizontal="center" vertical="center" wrapText="1"/>
      <protection locked="1" hidden="1"/>
    </xf>
    <xf numFmtId="1" fontId="13" fillId="11" borderId="2" applyAlignment="1" applyProtection="1" pivotButton="0" quotePrefix="0" xfId="0">
      <alignment horizontal="center" vertical="center" wrapText="1"/>
      <protection locked="1" hidden="1"/>
    </xf>
    <xf numFmtId="1" fontId="13" fillId="11" borderId="3" applyAlignment="1" applyProtection="1" pivotButton="0" quotePrefix="0" xfId="0">
      <alignment horizontal="center" vertical="center" wrapText="1"/>
      <protection locked="1" hidden="1"/>
    </xf>
    <xf numFmtId="1" fontId="10" fillId="0" borderId="40" applyAlignment="1" applyProtection="1" pivotButton="0" quotePrefix="0" xfId="0">
      <alignment horizontal="center" vertical="center" wrapText="1"/>
      <protection locked="1" hidden="1"/>
    </xf>
    <xf numFmtId="1" fontId="10" fillId="0" borderId="41" applyAlignment="1" applyProtection="1" pivotButton="0" quotePrefix="0" xfId="0">
      <alignment horizontal="center" vertical="center" wrapText="1"/>
      <protection locked="1" hidden="1"/>
    </xf>
    <xf numFmtId="1" fontId="10" fillId="0" borderId="45" applyAlignment="1" applyProtection="1" pivotButton="0" quotePrefix="0" xfId="0">
      <alignment horizontal="center" vertical="center" wrapText="1"/>
      <protection locked="1" hidden="1"/>
    </xf>
    <xf numFmtId="1" fontId="10" fillId="0" borderId="46" applyAlignment="1" applyProtection="1" pivotButton="0" quotePrefix="0" xfId="0">
      <alignment horizontal="center" vertical="center" wrapText="1"/>
      <protection locked="1" hidden="1"/>
    </xf>
    <xf numFmtId="1" fontId="10" fillId="0" borderId="42" applyAlignment="1" applyProtection="1" pivotButton="0" quotePrefix="0" xfId="0">
      <alignment horizontal="center" vertical="center" wrapText="1"/>
      <protection locked="1" hidden="1"/>
    </xf>
    <xf numFmtId="1" fontId="10" fillId="0" borderId="43" applyAlignment="1" applyProtection="1" pivotButton="0" quotePrefix="0" xfId="0">
      <alignment horizontal="center" vertical="center" wrapText="1"/>
      <protection locked="1" hidden="1"/>
    </xf>
    <xf numFmtId="0" fontId="10" fillId="6" borderId="1" applyAlignment="1" applyProtection="1" pivotButton="0" quotePrefix="0" xfId="0">
      <alignment horizontal="center" vertical="center" wrapText="1"/>
      <protection locked="1" hidden="1"/>
    </xf>
    <xf numFmtId="1" fontId="10" fillId="0" borderId="1" applyAlignment="1" applyProtection="1" pivotButton="0" quotePrefix="0" xfId="0">
      <alignment horizontal="center" vertical="center" wrapText="1"/>
      <protection locked="1" hidden="1"/>
    </xf>
    <xf numFmtId="0" fontId="41" fillId="26" borderId="55" applyAlignment="1" pivotButton="0" quotePrefix="0" xfId="0">
      <alignment horizontal="center" wrapText="1"/>
    </xf>
    <xf numFmtId="0" fontId="48" fillId="26" borderId="0" applyAlignment="1" pivotButton="0" quotePrefix="0" xfId="0">
      <alignment horizontal="right" vertical="top" wrapText="1"/>
    </xf>
    <xf numFmtId="0" fontId="25" fillId="0" borderId="36" applyAlignment="1" pivotButton="0" quotePrefix="0" xfId="0">
      <alignment horizontal="center" vertical="top" wrapText="1"/>
    </xf>
    <xf numFmtId="0" fontId="25" fillId="0" borderId="39" applyAlignment="1" pivotButton="0" quotePrefix="0" xfId="0">
      <alignment horizontal="center" vertical="top" wrapText="1"/>
    </xf>
    <xf numFmtId="0" fontId="25" fillId="0" borderId="33" applyAlignment="1" pivotButton="0" quotePrefix="0" xfId="0">
      <alignment horizontal="center" vertical="top" wrapText="1"/>
    </xf>
    <xf numFmtId="0" fontId="58" fillId="0" borderId="0" applyAlignment="1" pivotButton="0" quotePrefix="0" xfId="0">
      <alignment horizontal="center" vertical="center" wrapText="1"/>
    </xf>
    <xf numFmtId="0" fontId="58" fillId="0" borderId="31" applyAlignment="1" pivotButton="0" quotePrefix="0" xfId="0">
      <alignment horizontal="center" vertical="center" wrapText="1"/>
    </xf>
    <xf numFmtId="0" fontId="21" fillId="11" borderId="1" applyAlignment="1" pivotButton="0" quotePrefix="0" xfId="0">
      <alignment horizontal="center" vertical="center"/>
    </xf>
    <xf numFmtId="0" fontId="21" fillId="21" borderId="1" applyAlignment="1" pivotButton="0" quotePrefix="0" xfId="0">
      <alignment horizontal="center" vertical="center"/>
    </xf>
    <xf numFmtId="0" fontId="58" fillId="0" borderId="8" applyAlignment="1" pivotButton="0" quotePrefix="0" xfId="0">
      <alignment horizontal="center" vertical="center" wrapText="1"/>
    </xf>
    <xf numFmtId="0" fontId="20" fillId="10" borderId="2" applyAlignment="1" pivotButton="0" quotePrefix="0" xfId="0">
      <alignment horizontal="center" vertical="center" wrapText="1"/>
    </xf>
    <xf numFmtId="0" fontId="20" fillId="10" borderId="5" applyAlignment="1" pivotButton="0" quotePrefix="0" xfId="0">
      <alignment horizontal="center" vertical="center" wrapText="1"/>
    </xf>
    <xf numFmtId="0" fontId="20" fillId="10" borderId="3" applyAlignment="1" pivotButton="0" quotePrefix="0" xfId="0">
      <alignment horizontal="center" vertical="center" wrapText="1"/>
    </xf>
    <xf numFmtId="0" fontId="15" fillId="20" borderId="1" applyAlignment="1" applyProtection="1" pivotButton="0" quotePrefix="0" xfId="0">
      <alignment horizontal="center" vertical="center" wrapText="1"/>
      <protection locked="1" hidden="1"/>
    </xf>
    <xf numFmtId="0" fontId="15" fillId="3" borderId="1" applyAlignment="1" applyProtection="1" pivotButton="0" quotePrefix="0" xfId="0">
      <alignment horizontal="center" vertical="center" wrapText="1"/>
      <protection locked="1" hidden="1"/>
    </xf>
    <xf numFmtId="0" fontId="15" fillId="5" borderId="1" applyAlignment="1" applyProtection="1" pivotButton="0" quotePrefix="0" xfId="0">
      <alignment horizontal="center" vertical="center" wrapText="1"/>
      <protection locked="1" hidden="1"/>
    </xf>
    <xf numFmtId="0" fontId="6" fillId="2" borderId="4" applyAlignment="1" pivotButton="0" quotePrefix="0" xfId="0">
      <alignment horizontal="center" vertical="center" wrapText="1"/>
    </xf>
    <xf numFmtId="0" fontId="6" fillId="2" borderId="6" applyAlignment="1" pivotButton="0" quotePrefix="0" xfId="0">
      <alignment horizontal="center" vertical="center" wrapText="1"/>
    </xf>
    <xf numFmtId="14" fontId="6" fillId="2" borderId="4" applyAlignment="1" pivotButton="0" quotePrefix="0" xfId="0">
      <alignment horizontal="center" vertical="center"/>
    </xf>
    <xf numFmtId="14" fontId="6" fillId="2" borderId="54" applyAlignment="1" pivotButton="0" quotePrefix="0" xfId="0">
      <alignment horizontal="center" vertical="center"/>
    </xf>
    <xf numFmtId="14" fontId="6" fillId="2" borderId="42" applyAlignment="1" pivotButton="0" quotePrefix="0" xfId="0">
      <alignment horizontal="center" vertical="center"/>
    </xf>
    <xf numFmtId="0" fontId="6" fillId="2" borderId="55" applyAlignment="1" pivotButton="0" quotePrefix="0" xfId="0">
      <alignment horizontal="center" vertical="center" wrapText="1"/>
    </xf>
    <xf numFmtId="0" fontId="6" fillId="2" borderId="0" applyAlignment="1" pivotButton="0" quotePrefix="0" xfId="0">
      <alignment horizontal="center" vertical="center" wrapText="1"/>
    </xf>
    <xf numFmtId="0" fontId="6" fillId="2" borderId="21" applyAlignment="1" pivotButton="0" quotePrefix="0" xfId="0">
      <alignment horizontal="center" vertical="center" wrapText="1"/>
    </xf>
    <xf numFmtId="14" fontId="6" fillId="2" borderId="8" applyAlignment="1" pivotButton="0" quotePrefix="0" xfId="0">
      <alignment horizontal="center" vertical="center"/>
    </xf>
    <xf numFmtId="0" fontId="6" fillId="2" borderId="8" applyAlignment="1" pivotButton="0" quotePrefix="0" xfId="0">
      <alignment horizontal="left" wrapText="1"/>
    </xf>
    <xf numFmtId="14" fontId="6" fillId="2" borderId="6" applyAlignment="1" pivotButton="0" quotePrefix="0" xfId="0">
      <alignment horizontal="center" vertical="center"/>
    </xf>
    <xf numFmtId="0" fontId="58" fillId="2" borderId="2" applyAlignment="1" pivotButton="0" quotePrefix="0" xfId="0">
      <alignment horizontal="center" vertical="center" wrapText="1"/>
    </xf>
    <xf numFmtId="0" fontId="58" fillId="2" borderId="3" applyAlignment="1" pivotButton="0" quotePrefix="0" xfId="0">
      <alignment horizontal="center" vertical="center" wrapText="1"/>
    </xf>
    <xf numFmtId="0" fontId="58" fillId="2" borderId="40" applyAlignment="1" pivotButton="0" quotePrefix="0" xfId="0">
      <alignment horizontal="center" vertical="center" wrapText="1"/>
    </xf>
    <xf numFmtId="0" fontId="58" fillId="2" borderId="41" applyAlignment="1" pivotButton="0" quotePrefix="0" xfId="0">
      <alignment horizontal="center" vertical="center" wrapText="1"/>
    </xf>
    <xf numFmtId="0" fontId="58" fillId="2" borderId="42" applyAlignment="1" pivotButton="0" quotePrefix="0" xfId="0">
      <alignment horizontal="center" vertical="center" wrapText="1"/>
    </xf>
    <xf numFmtId="0" fontId="58" fillId="2" borderId="43" applyAlignment="1" pivotButton="0" quotePrefix="0" xfId="0">
      <alignment horizontal="center" vertical="center" wrapText="1"/>
    </xf>
    <xf numFmtId="0" fontId="25" fillId="2" borderId="1" applyAlignment="1" pivotButton="0" quotePrefix="0" xfId="0">
      <alignment vertical="top" wrapText="1"/>
    </xf>
    <xf numFmtId="0" fontId="61" fillId="2" borderId="0" applyAlignment="1" pivotButton="0" quotePrefix="0" xfId="0">
      <alignment horizontal="center" vertical="center" wrapText="1"/>
    </xf>
    <xf numFmtId="0" fontId="61" fillId="2" borderId="0" applyAlignment="1" pivotButton="0" quotePrefix="0" xfId="0">
      <alignment horizontal="right" vertical="top" wrapText="1"/>
    </xf>
    <xf numFmtId="0" fontId="6" fillId="2" borderId="36" applyAlignment="1" pivotButton="0" quotePrefix="0" xfId="0">
      <alignment horizontal="justify" vertical="justify" wrapText="1"/>
    </xf>
    <xf numFmtId="0" fontId="6" fillId="2" borderId="39" applyAlignment="1" pivotButton="0" quotePrefix="0" xfId="0">
      <alignment horizontal="justify" vertical="justify" wrapText="1"/>
    </xf>
    <xf numFmtId="0" fontId="6" fillId="2" borderId="33" applyAlignment="1" pivotButton="0" quotePrefix="0" xfId="0">
      <alignment horizontal="justify" vertical="justify" wrapText="1"/>
    </xf>
    <xf numFmtId="14" fontId="6" fillId="2" borderId="36" applyAlignment="1" pivotButton="0" quotePrefix="0" xfId="0">
      <alignment horizontal="center" vertical="center" wrapText="1"/>
    </xf>
    <xf numFmtId="14" fontId="6" fillId="2" borderId="39" applyAlignment="1" pivotButton="0" quotePrefix="0" xfId="0">
      <alignment horizontal="center" vertical="center" wrapText="1"/>
    </xf>
    <xf numFmtId="14" fontId="6" fillId="2" borderId="33" applyAlignment="1" pivotButton="0" quotePrefix="0" xfId="0">
      <alignment horizontal="center" vertical="center" wrapText="1"/>
    </xf>
    <xf numFmtId="0" fontId="49" fillId="2" borderId="31" applyAlignment="1" pivotButton="0" quotePrefix="0" xfId="0">
      <alignment horizontal="center" vertical="center"/>
    </xf>
    <xf numFmtId="0" fontId="33" fillId="2" borderId="8" applyAlignment="1" pivotButton="0" quotePrefix="0" xfId="0">
      <alignment horizontal="center" vertical="center" wrapText="1"/>
    </xf>
    <xf numFmtId="0" fontId="0" fillId="0" borderId="59" pivotButton="0" quotePrefix="0" xfId="0"/>
    <xf numFmtId="0" fontId="0" fillId="0" borderId="38" pivotButton="0" quotePrefix="0" xfId="0"/>
    <xf numFmtId="0" fontId="0" fillId="0" borderId="7" pivotButton="0" quotePrefix="0" xfId="0"/>
    <xf numFmtId="0" fontId="0" fillId="0" borderId="79" pivotButton="0" quotePrefix="0" xfId="0"/>
    <xf numFmtId="0" fontId="0" fillId="0" borderId="31" pivotButton="0" quotePrefix="0" xfId="0"/>
    <xf numFmtId="0" fontId="0" fillId="0" borderId="58" pivotButton="0" quotePrefix="0" xfId="0"/>
    <xf numFmtId="0" fontId="0" fillId="0" borderId="60" pivotButton="0" quotePrefix="0" xfId="0"/>
    <xf numFmtId="0" fontId="0" fillId="0" borderId="61" pivotButton="0" quotePrefix="0" xfId="0"/>
    <xf numFmtId="0" fontId="0" fillId="0" borderId="21" pivotButton="0" quotePrefix="0" xfId="0"/>
    <xf numFmtId="0" fontId="57" fillId="10" borderId="76" applyAlignment="1" pivotButton="0" quotePrefix="0" xfId="0">
      <alignment horizontal="center" vertical="center"/>
    </xf>
    <xf numFmtId="0" fontId="0" fillId="0" borderId="9" pivotButton="0" quotePrefix="0" xfId="0"/>
    <xf numFmtId="0" fontId="0" fillId="0" borderId="15" pivotButton="0" quotePrefix="0" xfId="0"/>
    <xf numFmtId="0" fontId="0" fillId="0" borderId="16" pivotButton="0" quotePrefix="0" xfId="0"/>
    <xf numFmtId="0" fontId="0" fillId="0" borderId="17" pivotButton="0" quotePrefix="0" xfId="0"/>
    <xf numFmtId="0" fontId="57" fillId="10" borderId="77" applyAlignment="1" pivotButton="0" quotePrefix="0" xfId="0">
      <alignment horizontal="center" vertical="center"/>
    </xf>
    <xf numFmtId="0" fontId="0" fillId="0" borderId="18" pivotButton="0" quotePrefix="0" xfId="0"/>
    <xf numFmtId="0" fontId="0" fillId="0" borderId="19" pivotButton="0" quotePrefix="0" xfId="0"/>
    <xf numFmtId="0" fontId="0" fillId="0" borderId="20" pivotButton="0" quotePrefix="0" xfId="0"/>
    <xf numFmtId="0" fontId="44" fillId="11" borderId="78" applyAlignment="1" pivotButton="0" quotePrefix="0" xfId="0">
      <alignment horizontal="center" vertical="top"/>
    </xf>
    <xf numFmtId="0" fontId="36" fillId="10" borderId="76" applyAlignment="1" pivotButton="0" quotePrefix="0" xfId="0">
      <alignment horizontal="center" vertical="center"/>
    </xf>
    <xf numFmtId="0" fontId="36" fillId="10" borderId="77" applyAlignment="1" pivotButton="0" quotePrefix="0" xfId="0">
      <alignment horizontal="center" vertical="center"/>
    </xf>
    <xf numFmtId="0" fontId="0" fillId="0" borderId="21" applyProtection="1" pivotButton="0" quotePrefix="0" xfId="0">
      <protection locked="0" hidden="0"/>
    </xf>
    <xf numFmtId="0" fontId="0" fillId="0" borderId="54" pivotButton="0" quotePrefix="0" xfId="0"/>
    <xf numFmtId="0" fontId="0" fillId="0" borderId="6" pivotButton="0" quotePrefix="0" xfId="0"/>
    <xf numFmtId="0" fontId="0" fillId="0" borderId="59" applyProtection="1" pivotButton="0" quotePrefix="0" xfId="0">
      <protection locked="0" hidden="0"/>
    </xf>
    <xf numFmtId="0" fontId="58" fillId="0" borderId="33" applyAlignment="1" applyProtection="1" pivotButton="0" quotePrefix="0" xfId="0">
      <alignment horizontal="center" vertical="center" wrapText="1"/>
      <protection locked="0" hidden="0"/>
    </xf>
    <xf numFmtId="0" fontId="0" fillId="0" borderId="61" applyProtection="1" pivotButton="0" quotePrefix="0" xfId="0">
      <protection locked="0" hidden="0"/>
    </xf>
    <xf numFmtId="0" fontId="0" fillId="0" borderId="7" applyProtection="1" pivotButton="0" quotePrefix="0" xfId="0">
      <protection locked="0" hidden="0"/>
    </xf>
    <xf numFmtId="0" fontId="0" fillId="0" borderId="79" applyProtection="1" pivotButton="0" quotePrefix="0" xfId="0">
      <protection locked="0" hidden="0"/>
    </xf>
    <xf numFmtId="0" fontId="0" fillId="0" borderId="31" applyProtection="1" pivotButton="0" quotePrefix="0" xfId="0">
      <protection locked="0" hidden="0"/>
    </xf>
    <xf numFmtId="0" fontId="0" fillId="0" borderId="38" applyProtection="1" pivotButton="0" quotePrefix="0" xfId="0">
      <protection locked="0" hidden="0"/>
    </xf>
    <xf numFmtId="0" fontId="0" fillId="0" borderId="58" applyProtection="1" pivotButton="0" quotePrefix="0" xfId="0">
      <protection locked="0" hidden="0"/>
    </xf>
    <xf numFmtId="0" fontId="0" fillId="0" borderId="60" applyProtection="1" pivotButton="0" quotePrefix="0" xfId="0">
      <protection locked="0" hidden="0"/>
    </xf>
    <xf numFmtId="0" fontId="0" fillId="0" borderId="5" applyProtection="1" pivotButton="0" quotePrefix="0" xfId="0">
      <protection locked="0" hidden="0"/>
    </xf>
    <xf numFmtId="0" fontId="0" fillId="0" borderId="3" applyProtection="1" pivotButton="0" quotePrefix="0" xfId="0">
      <protection locked="0" hidden="0"/>
    </xf>
    <xf numFmtId="0" fontId="58" fillId="0" borderId="33" applyAlignment="1" pivotButton="0" quotePrefix="0" xfId="0">
      <alignment horizontal="center" vertical="center" wrapText="1"/>
    </xf>
    <xf numFmtId="0" fontId="0" fillId="0" borderId="83" pivotButton="0" quotePrefix="0" xfId="0"/>
    <xf numFmtId="0" fontId="0" fillId="0" borderId="5" pivotButton="0" quotePrefix="0" xfId="0"/>
    <xf numFmtId="0" fontId="0" fillId="0" borderId="48" pivotButton="0" quotePrefix="0" xfId="0"/>
    <xf numFmtId="0" fontId="0" fillId="0" borderId="49" pivotButton="0" quotePrefix="0" xfId="0"/>
    <xf numFmtId="0" fontId="20" fillId="22" borderId="22" applyAlignment="1" pivotButton="0" quotePrefix="0" xfId="0">
      <alignment horizontal="center"/>
    </xf>
    <xf numFmtId="0" fontId="20" fillId="12" borderId="22" applyAlignment="1" pivotButton="0" quotePrefix="0" xfId="0">
      <alignment horizontal="center"/>
    </xf>
    <xf numFmtId="0" fontId="0" fillId="0" borderId="33" pivotButton="0" quotePrefix="0" xfId="0"/>
    <xf numFmtId="0" fontId="0" fillId="0" borderId="39" pivotButton="0" quotePrefix="0" xfId="0"/>
    <xf numFmtId="0" fontId="28" fillId="0" borderId="8" applyAlignment="1" pivotButton="0" quotePrefix="0" xfId="0">
      <alignment horizontal="center" vertical="center"/>
    </xf>
    <xf numFmtId="0" fontId="0" fillId="0" borderId="85" pivotButton="0" quotePrefix="0" xfId="0"/>
    <xf numFmtId="0" fontId="46" fillId="11" borderId="29" applyAlignment="1" pivotButton="0" quotePrefix="0" xfId="0">
      <alignment horizontal="center" vertical="center" wrapText="1"/>
    </xf>
    <xf numFmtId="0" fontId="0" fillId="0" borderId="87" pivotButton="0" quotePrefix="0" xfId="0"/>
    <xf numFmtId="0" fontId="0" fillId="0" borderId="88" pivotButton="0" quotePrefix="0" xfId="0"/>
    <xf numFmtId="0" fontId="0" fillId="0" borderId="86" pivotButton="0" quotePrefix="0" xfId="0"/>
    <xf numFmtId="0" fontId="0" fillId="0" borderId="84" pivotButton="0" quotePrefix="0" xfId="0"/>
    <xf numFmtId="0" fontId="0" fillId="0" borderId="34" pivotButton="0" quotePrefix="0" xfId="0"/>
    <xf numFmtId="0" fontId="0" fillId="0" borderId="3" pivotButton="0" quotePrefix="0" xfId="0"/>
    <xf numFmtId="0" fontId="21" fillId="21" borderId="90" applyAlignment="1" pivotButton="0" quotePrefix="0" xfId="0">
      <alignment horizontal="center" vertical="center"/>
    </xf>
    <xf numFmtId="0" fontId="0" fillId="0" borderId="56" pivotButton="0" quotePrefix="0" xfId="0"/>
    <xf numFmtId="0" fontId="0" fillId="0" borderId="70" pivotButton="0" quotePrefix="0" xfId="0"/>
    <xf numFmtId="0" fontId="20" fillId="12" borderId="92" applyAlignment="1" pivotButton="0" quotePrefix="0" xfId="0">
      <alignment horizontal="center" vertical="center" wrapText="1"/>
    </xf>
    <xf numFmtId="0" fontId="0" fillId="0" borderId="41" pivotButton="0" quotePrefix="0" xfId="0"/>
    <xf numFmtId="0" fontId="0" fillId="0" borderId="39" applyProtection="1" pivotButton="0" quotePrefix="0" xfId="0">
      <protection locked="0" hidden="0"/>
    </xf>
    <xf numFmtId="0" fontId="0" fillId="0" borderId="33" applyProtection="1" pivotButton="0" quotePrefix="0" xfId="0">
      <protection locked="0" hidden="0"/>
    </xf>
    <xf numFmtId="0" fontId="33" fillId="15" borderId="89" applyAlignment="1" pivotButton="0" quotePrefix="0" xfId="0">
      <alignment horizontal="center" vertical="center"/>
    </xf>
    <xf numFmtId="0" fontId="0" fillId="0" borderId="45" pivotButton="0" quotePrefix="0" xfId="0"/>
    <xf numFmtId="0" fontId="0" fillId="0" borderId="42" pivotButton="0" quotePrefix="0" xfId="0"/>
    <xf numFmtId="0" fontId="0" fillId="0" borderId="55" applyProtection="1" pivotButton="0" quotePrefix="0" xfId="0">
      <protection locked="1" hidden="1"/>
    </xf>
    <xf numFmtId="0" fontId="0" fillId="0" borderId="41" applyProtection="1" pivotButton="0" quotePrefix="0" xfId="0">
      <protection locked="1" hidden="1"/>
    </xf>
    <xf numFmtId="0" fontId="0" fillId="0" borderId="42" applyProtection="1" pivotButton="0" quotePrefix="0" xfId="0">
      <protection locked="1" hidden="1"/>
    </xf>
    <xf numFmtId="0" fontId="0" fillId="0" borderId="56" applyProtection="1" pivotButton="0" quotePrefix="0" xfId="0">
      <protection locked="1" hidden="1"/>
    </xf>
    <xf numFmtId="0" fontId="0" fillId="0" borderId="43" applyProtection="1" pivotButton="0" quotePrefix="0" xfId="0">
      <protection locked="1" hidden="1"/>
    </xf>
    <xf numFmtId="0" fontId="2" fillId="11" borderId="1" applyAlignment="1" applyProtection="1" pivotButton="0" quotePrefix="0" xfId="0">
      <alignment horizontal="center" vertical="center" wrapText="1"/>
      <protection locked="1" hidden="1"/>
    </xf>
    <xf numFmtId="0" fontId="0" fillId="0" borderId="6" applyProtection="1" pivotButton="0" quotePrefix="0" xfId="0">
      <protection locked="1" hidden="1"/>
    </xf>
    <xf numFmtId="0" fontId="0" fillId="0" borderId="3" applyProtection="1" pivotButton="0" quotePrefix="0" xfId="0">
      <protection locked="1" hidden="1"/>
    </xf>
    <xf numFmtId="0" fontId="0" fillId="0" borderId="5" applyProtection="1" pivotButton="0" quotePrefix="0" xfId="0">
      <protection locked="1" hidden="1"/>
    </xf>
    <xf numFmtId="1" fontId="13" fillId="11" borderId="1" applyAlignment="1" applyProtection="1" pivotButton="0" quotePrefix="0" xfId="0">
      <alignment horizontal="center" vertical="center" wrapText="1"/>
      <protection locked="1" hidden="1"/>
    </xf>
    <xf numFmtId="0" fontId="0" fillId="0" borderId="54" applyProtection="1" pivotButton="0" quotePrefix="0" xfId="0">
      <protection locked="1" hidden="1"/>
    </xf>
    <xf numFmtId="0" fontId="0" fillId="0" borderId="45" applyProtection="1" pivotButton="0" quotePrefix="0" xfId="0">
      <protection locked="1" hidden="1"/>
    </xf>
    <xf numFmtId="0" fontId="0" fillId="0" borderId="46" applyProtection="1" pivotButton="0" quotePrefix="0" xfId="0">
      <protection locked="1" hidden="1"/>
    </xf>
    <xf numFmtId="0" fontId="0" fillId="0" borderId="55" pivotButton="0" quotePrefix="0" xfId="0"/>
    <xf numFmtId="0" fontId="20" fillId="10" borderId="1" applyAlignment="1" pivotButton="0" quotePrefix="0" xfId="0">
      <alignment horizontal="center" vertical="center" wrapText="1"/>
    </xf>
    <xf numFmtId="0" fontId="0" fillId="0" borderId="43" pivotButton="0" quotePrefix="0" xfId="0"/>
    <xf numFmtId="0" fontId="6" fillId="2" borderId="93" applyAlignment="1" pivotButton="0" quotePrefix="0" xfId="0">
      <alignment horizontal="center" vertical="center" wrapText="1"/>
    </xf>
  </cellXfs>
  <cellStyles count="5">
    <cellStyle name="Normal" xfId="0" builtinId="0"/>
    <cellStyle name="Hipervínculo" xfId="1" builtinId="8"/>
    <cellStyle name="Porcentaje" xfId="2" builtinId="5"/>
    <cellStyle name="Normal 2 2" xfId="3"/>
    <cellStyle name="Moneda" xfId="4" builtinId="4"/>
  </cellStyles>
  <dxfs count="401">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B050"/>
        </patternFill>
      </fill>
    </dxf>
    <dxf>
      <fill>
        <patternFill>
          <bgColor rgb="FFFFFF00"/>
        </patternFill>
      </fill>
    </dxf>
    <dxf>
      <fill>
        <patternFill>
          <bgColor rgb="FFFF0000"/>
        </patternFill>
      </fill>
    </dxf>
    <dxf>
      <fill>
        <patternFill>
          <bgColor rgb="FFFF6600"/>
        </patternFill>
      </fill>
    </dxf>
    <dxf>
      <font>
        <color theme="0"/>
      </font>
    </dxf>
    <dxf>
      <font>
        <color theme="0"/>
      </font>
    </dxf>
    <dxf>
      <font>
        <color theme="0"/>
      </font>
    </dxf>
    <dxf>
      <font>
        <color theme="0"/>
      </font>
    </dxf>
    <dxf>
      <font>
        <color theme="0"/>
      </font>
    </dxf>
    <dxf>
      <font>
        <color theme="0"/>
      </font>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66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ill>
        <patternFill>
          <bgColor rgb="FF00B050"/>
        </patternFill>
      </fill>
    </dxf>
    <dxf>
      <fill>
        <patternFill>
          <bgColor rgb="FFFFFF00"/>
        </patternFill>
      </fill>
    </dxf>
    <dxf>
      <fill>
        <patternFill>
          <bgColor rgb="FFFC5D04"/>
        </patternFill>
      </fill>
    </dxf>
    <dxf>
      <fill>
        <patternFill>
          <bgColor rgb="FFFF0000"/>
        </patternFill>
      </fill>
    </dxf>
    <dxf>
      <font>
        <color theme="1"/>
      </font>
      <fill>
        <patternFill>
          <bgColor auto="1"/>
        </patternFill>
      </fill>
    </dxf>
    <dxf>
      <font>
        <color theme="0"/>
      </font>
    </dxf>
    <dxf>
      <fill>
        <patternFill>
          <bgColor rgb="FF00B050"/>
        </patternFill>
      </fill>
    </dxf>
    <dxf>
      <fill>
        <patternFill>
          <bgColor rgb="FFFFFF00"/>
        </patternFill>
      </fill>
    </dxf>
    <dxf>
      <fill>
        <patternFill>
          <bgColor rgb="FFFC5D04"/>
        </patternFill>
      </fill>
    </dxf>
    <dxf>
      <fill>
        <patternFill>
          <bgColor rgb="FFFF0000"/>
        </patternFill>
      </fill>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ill>
        <patternFill>
          <bgColor rgb="FF00B050"/>
        </patternFill>
      </fill>
    </dxf>
    <dxf>
      <fill>
        <patternFill>
          <bgColor rgb="FFFFFF00"/>
        </patternFill>
      </fill>
    </dxf>
    <dxf>
      <fill>
        <patternFill>
          <bgColor rgb="FFFC5D04"/>
        </patternFill>
      </fill>
    </dxf>
    <dxf>
      <fill>
        <patternFill>
          <bgColor rgb="FFFF0000"/>
        </patternFill>
      </fill>
    </dxf>
    <dxf>
      <font>
        <color theme="1"/>
      </font>
      <fill>
        <patternFill>
          <bgColor auto="1"/>
        </patternFill>
      </fill>
    </dxf>
    <dxf>
      <font>
        <color theme="0"/>
      </font>
    </dxf>
    <dxf>
      <fill>
        <patternFill>
          <bgColor rgb="FF00B050"/>
        </patternFill>
      </fill>
    </dxf>
    <dxf>
      <fill>
        <patternFill>
          <bgColor rgb="FFFFFF00"/>
        </patternFill>
      </fill>
    </dxf>
    <dxf>
      <fill>
        <patternFill>
          <bgColor rgb="FFFC5D04"/>
        </patternFill>
      </fill>
    </dxf>
    <dxf>
      <fill>
        <patternFill>
          <bgColor rgb="FFFF0000"/>
        </patternFill>
      </fill>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1"/>
      </font>
      <fill>
        <patternFill>
          <bgColor auto="1"/>
        </patternFill>
      </fill>
    </dxf>
    <dxf>
      <font>
        <color theme="0"/>
      </font>
    </dxf>
    <dxf>
      <font>
        <color theme="0"/>
      </font>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1"/>
      </font>
      <fill>
        <patternFill>
          <bgColor auto="1"/>
        </patternFill>
      </fill>
    </dxf>
    <dxf>
      <font>
        <color theme="0"/>
      </font>
    </dxf>
    <dxf>
      <font>
        <color theme="0"/>
      </font>
    </dxf>
    <dxf>
      <font>
        <color theme="1"/>
      </font>
      <fill>
        <patternFill>
          <bgColor auto="1"/>
        </patternFill>
      </fill>
    </dxf>
    <dxf>
      <font>
        <color theme="1"/>
      </font>
      <fill>
        <patternFill>
          <bgColor auto="1"/>
        </patternFill>
      </fill>
    </dxf>
    <dxf>
      <font>
        <color theme="0"/>
      </font>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ont>
        <color theme="1"/>
      </font>
      <fill>
        <patternFill>
          <bgColor auto="1"/>
        </patternFill>
      </fill>
    </dxf>
    <dxf>
      <font>
        <color theme="0"/>
      </font>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EA00"/>
        </patternFill>
      </fill>
    </dxf>
    <dxf>
      <fill>
        <patternFill>
          <bgColor rgb="FFFFFF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C5D04"/>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EA00"/>
        </patternFill>
      </fill>
    </dxf>
    <dxf>
      <fill>
        <patternFill>
          <bgColor rgb="FF00B050"/>
        </patternFill>
      </fill>
    </dxf>
    <dxf>
      <fill>
        <patternFill>
          <bgColor rgb="FFFFFF00"/>
        </patternFill>
      </fill>
    </dxf>
    <dxf>
      <fill>
        <patternFill>
          <bgColor rgb="FFFC5D0A"/>
        </patternFill>
      </fill>
    </dxf>
    <dxf>
      <fill>
        <patternFill>
          <bgColor rgb="FFFF0000"/>
        </patternFill>
      </fill>
    </dxf>
    <dxf>
      <fill>
        <patternFill>
          <bgColor rgb="FF00B050"/>
        </patternFill>
      </fill>
    </dxf>
    <dxf>
      <fill>
        <patternFill>
          <bgColor rgb="FFFFFF00"/>
        </patternFill>
      </fill>
    </dxf>
    <dxf>
      <fill>
        <patternFill>
          <bgColor rgb="FFFF66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externalLink" Target="/xl/externalLinks/externalLink1.xml" Id="rId17"/><Relationship Type="http://schemas.openxmlformats.org/officeDocument/2006/relationships/externalLink" Target="/xl/externalLinks/externalLink2.xml" Id="rId18"/><Relationship Type="http://schemas.openxmlformats.org/officeDocument/2006/relationships/styles" Target="styles.xml" Id="rId19"/><Relationship Type="http://schemas.openxmlformats.org/officeDocument/2006/relationships/theme" Target="theme/theme1.xml" Id="rId20"/></Relationships>
</file>

<file path=xl/comments/comment1.xml><?xml version="1.0" encoding="utf-8"?>
<comments xmlns="http://schemas.openxmlformats.org/spreadsheetml/2006/main">
  <authors>
    <author>JAIME ELDER ACOSTA RAMIREZ</author>
  </authors>
  <commentList>
    <comment ref="BF7" authorId="0" shapeId="0">
      <text>
        <t>Describir Avances en la gestión del riesgo comparativamente con seguimientos anteriores o con la condición inherente del riesgo; plantear mejoras potenciales en la gestión del riesgo (Recomendaciones para la mejora)</t>
      </text>
    </comment>
    <comment ref="BH7" authorId="0" shapeId="0">
      <text>
        <t>Describir Avances en la gestión del riesgo comparativamente con seguimientos anteriores o con la condición inherente del riesgo; plantear mejoras potenciales en la gestión del riesgo (Recomendaciones para la mejora)</t>
      </text>
    </comment>
    <comment ref="BJ7" authorId="0" shapeId="0">
      <text>
        <t>Describir Avances en la gestión del riesgo comparativamente con seguimientos anteriores o con la condición inherente del riesgo; plantear mejoras potenciales en la gestión del riesgo (Recomendaciones para la mejora)</t>
      </text>
    </comment>
    <comment ref="BL7" authorId="0" shapeId="0">
      <text>
        <t>Describir Avances en la gestión del riesgo comparativamente con seguimientos anteriores o con la condición inherente del riesgo; plantear mejoras potenciales en la gestión del riesgo (Recomendaciones para la mejora)</t>
      </text>
    </comment>
    <comment ref="BN7" authorId="0" shapeId="0">
      <text>
        <t>Describir Avances en la gestión del riesgo comparativamente con seguimientos anteriores o con la condición inherente del riesgo; plantear mejoras potenciales en la gestión del riesgo (Recomendaciones para la mejora)</t>
      </text>
    </comment>
    <comment ref="BP7" authorId="0" shapeId="0">
      <text>
        <t>Describir Avances en la gestión del riesgo comparativamente con seguimientos anteriores o con la condición inherente del riesgo; plantear mejoras potenciales en la gestión del riesgo (Recomendaciones para la mejora)</t>
      </text>
    </comment>
    <comment ref="BR7" authorId="0" shapeId="0">
      <text>
        <t>Describir Avances en la gestión del riesgo comparativamente con seguimientos anteriores o con la condición inherente del riesgo; plantear mejoras potenciales en la gestión del riesgo (Recomendaciones para la mejora)</t>
      </text>
    </comment>
    <comment ref="BT7" authorId="0" shapeId="0">
      <text>
        <t>Describir Avances en la gestión del riesgo comparativamente con seguimientos anteriores o con la condición inherente del riesgo; plantear mejoras potenciales en la gestión del riesgo (Recomendaciones para la mejora)</t>
      </text>
    </comment>
    <comment ref="BV7" authorId="0" shapeId="0">
      <text>
        <t>Describir Avances en la gestión del riesgo comparativamente con seguimientos anteriores o con la condición inherente del riesgo; plantear mejoras potenciales en la gestión del riesgo (Recomendaciones para la mejora)</t>
      </text>
    </comment>
    <comment ref="BX7" authorId="0" shapeId="0">
      <text>
        <t>Describir Avances en la gestión del riesgo comparativamente con seguimientos anteriores o con la condición inherente del riesgo; plantear mejoras potenciales en la gestión del riesgo (Recomendaciones para la mejora)</t>
      </text>
    </comment>
    <comment ref="CB7" authorId="0" shapeId="0">
      <text>
        <t>Describir Avances en la gestión del riesgo comparativamente con seguimientos anteriores o con la condición inherente del riesgo; plantear mejoras potenciales en la gestión del riesgo (Recomendaciones para la mejora)</t>
      </text>
    </comment>
    <comment ref="CD7" authorId="0" shapeId="0">
      <text>
        <t>Describir Avances en la gestión del riesgo comparativamente con seguimientos anteriores o con la condición inherente del riesgo; plantear mejoras potenciales en la gestión del riesgo (Recomendaciones para la mejora)</t>
      </text>
    </comment>
  </commentList>
</comments>
</file>

<file path=xl/comments/comment2.xml><?xml version="1.0" encoding="utf-8"?>
<comments xmlns="http://schemas.openxmlformats.org/spreadsheetml/2006/main">
  <authors>
    <author>JAIME ELDER ACOSTA RAMIREZ</author>
  </authors>
  <commentList>
    <comment ref="V9" authorId="0" shapeId="0">
      <text>
        <t>JAIME ELDER ACOSTA RAMIREZ:
Describa la evidencia encontrada que justifique la valoración de los controles</t>
      </text>
    </comment>
    <comment ref="Z9" authorId="0" shapeId="0">
      <text>
        <t>JAIME ELDER ACOSTA RAMIREZ:
Describa la evidencia encontrada que justifique la valoración de los controles</t>
      </text>
    </comment>
    <comment ref="AB9" authorId="0" shapeId="0">
      <text>
        <t>JAIME ELDER ACOSTA RAMIREZ:
Describa la evidencia encontrada que justifique la valoración de los controles</t>
      </text>
    </comment>
    <comment ref="AD9" authorId="0" shapeId="0">
      <text>
        <t>JAIME ELDER ACOSTA RAMIREZ:
Describa la evidencia encontrada que justifique la valoración de los controles</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s>
</file>

<file path=xl/drawings/_rels/drawing10.xml.rels><Relationships xmlns="http://schemas.openxmlformats.org/package/2006/relationships"><Relationship Type="http://schemas.openxmlformats.org/officeDocument/2006/relationships/image" Target="/xl/media/image17.png" Id="rId1"/></Relationships>
</file>

<file path=xl/drawings/_rels/drawing11.xml.rels><Relationships xmlns="http://schemas.openxmlformats.org/package/2006/relationships"><Relationship Type="http://schemas.openxmlformats.org/officeDocument/2006/relationships/image" Target="/xl/media/image18.png" Id="rId1"/><Relationship Type="http://schemas.openxmlformats.org/officeDocument/2006/relationships/image" Target="/xl/media/image19.png" Id="rId2"/></Relationships>
</file>

<file path=xl/drawings/_rels/drawing2.xml.rels><Relationships xmlns="http://schemas.openxmlformats.org/package/2006/relationships"><Relationship Type="http://schemas.openxmlformats.org/officeDocument/2006/relationships/image" Target="/xl/media/image7.png" Id="rId1"/><Relationship Type="http://schemas.openxmlformats.org/officeDocument/2006/relationships/image" Target="/xl/media/image8.png" Id="rId2"/><Relationship Type="http://schemas.openxmlformats.org/officeDocument/2006/relationships/image" Target="/xl/media/image9.png" Id="rId3"/></Relationships>
</file>

<file path=xl/drawings/_rels/drawing3.xml.rels><Relationships xmlns="http://schemas.openxmlformats.org/package/2006/relationships"><Relationship Type="http://schemas.openxmlformats.org/officeDocument/2006/relationships/image" Target="/xl/media/image10.png" Id="rId1"/></Relationships>
</file>

<file path=xl/drawings/_rels/drawing4.xml.rels><Relationships xmlns="http://schemas.openxmlformats.org/package/2006/relationships"><Relationship Type="http://schemas.openxmlformats.org/officeDocument/2006/relationships/image" Target="/xl/media/image11.png" Id="rId1"/></Relationships>
</file>

<file path=xl/drawings/_rels/drawing5.xml.rels><Relationships xmlns="http://schemas.openxmlformats.org/package/2006/relationships"><Relationship Type="http://schemas.openxmlformats.org/officeDocument/2006/relationships/image" Target="/xl/media/image12.png" Id="rId1"/></Relationships>
</file>

<file path=xl/drawings/_rels/drawing6.xml.rels><Relationships xmlns="http://schemas.openxmlformats.org/package/2006/relationships"><Relationship Type="http://schemas.openxmlformats.org/officeDocument/2006/relationships/image" Target="/xl/media/image13.png" Id="rId1"/></Relationships>
</file>

<file path=xl/drawings/_rels/drawing7.xml.rels><Relationships xmlns="http://schemas.openxmlformats.org/package/2006/relationships"><Relationship Type="http://schemas.openxmlformats.org/officeDocument/2006/relationships/image" Target="/xl/media/image14.png" Id="rId1"/></Relationships>
</file>

<file path=xl/drawings/_rels/drawing8.xml.rels><Relationships xmlns="http://schemas.openxmlformats.org/package/2006/relationships"><Relationship Type="http://schemas.openxmlformats.org/officeDocument/2006/relationships/image" Target="/xl/media/image15.png" Id="rId1"/></Relationships>
</file>

<file path=xl/drawings/_rels/drawing9.xml.rels><Relationships xmlns="http://schemas.openxmlformats.org/package/2006/relationships"><Relationship Type="http://schemas.openxmlformats.org/officeDocument/2006/relationships/image" Target="/xl/media/image16.png" Id="rId1"/></Relationships>
</file>

<file path=xl/drawings/drawing1.xml><?xml version="1.0" encoding="utf-8"?>
<wsDr xmlns="http://schemas.openxmlformats.org/drawingml/2006/spreadsheetDrawing">
  <twoCellAnchor editAs="oneCell">
    <from>
      <col>4</col>
      <colOff>679844</colOff>
      <row>13</row>
      <rowOff>38100</rowOff>
    </from>
    <to>
      <col>6</col>
      <colOff>55844</colOff>
      <row>17</row>
      <rowOff>176099</rowOff>
    </to>
    <pic>
      <nvPicPr>
        <cNvPr id="5" name="Imagen 4">
          <a:hlinkClick xmlns:a="http://schemas.openxmlformats.org/drawingml/2006/main" xmlns:r="http://schemas.openxmlformats.org/officeDocument/2006/relationships" r:id="rId1"/>
        </cNvPr>
        <cNvPicPr>
          <a:picLocks xmlns:a="http://schemas.openxmlformats.org/drawingml/2006/main" noChangeAspect="1"/>
        </cNvPicPr>
      </nvPicPr>
      <blipFill>
        <a:blip xmlns:a="http://schemas.openxmlformats.org/drawingml/2006/main" xmlns:r="http://schemas.openxmlformats.org/officeDocument/2006/relationships" cstate="print" r:embed="rId1">
          <duotone/>
        </a:blip>
        <a:stretch xmlns:a="http://schemas.openxmlformats.org/drawingml/2006/main">
          <a:fillRect/>
        </a:stretch>
      </blipFill>
      <spPr>
        <a:xfrm xmlns:a="http://schemas.openxmlformats.org/drawingml/2006/main">
          <a:off x="3127769" y="1590675"/>
          <a:ext cx="900000" cy="900000"/>
        </a:xfrm>
        <a:prstGeom xmlns:a="http://schemas.openxmlformats.org/drawingml/2006/main" prst="rect">
          <avLst/>
        </a:prstGeom>
        <a:ln xmlns:a="http://schemas.openxmlformats.org/drawingml/2006/main">
          <a:prstDash val="solid"/>
        </a:ln>
      </spPr>
    </pic>
    <clientData/>
  </twoCellAnchor>
  <twoCellAnchor editAs="oneCell">
    <from>
      <col>11</col>
      <colOff>333375</colOff>
      <row>13</row>
      <rowOff>57150</rowOff>
    </from>
    <to>
      <col>13</col>
      <colOff>396732</colOff>
      <row>17</row>
      <rowOff>123149</rowOff>
    </to>
    <pic>
      <nvPicPr>
        <cNvPr id="17" name="Imagen 16">
          <a:hlinkClick xmlns:a="http://schemas.openxmlformats.org/drawingml/2006/main" xmlns:r="http://schemas.openxmlformats.org/officeDocument/2006/relationships" r:id="rId4"/>
        </cNvPr>
        <cNvPicPr>
          <a:picLocks xmlns:a="http://schemas.openxmlformats.org/drawingml/2006/main" noChangeAspect="1"/>
        </cNvPicPr>
      </nvPicPr>
      <blipFill>
        <a:blip xmlns:a="http://schemas.openxmlformats.org/drawingml/2006/main" xmlns:r="http://schemas.openxmlformats.org/officeDocument/2006/relationships" r:embed="rId2">
          <lum bright="70000" contrast="-70000"/>
        </a:blip>
        <a:stretch xmlns:a="http://schemas.openxmlformats.org/drawingml/2006/main">
          <a:fillRect/>
        </a:stretch>
      </blipFill>
      <spPr>
        <a:xfrm xmlns:a="http://schemas.openxmlformats.org/drawingml/2006/main">
          <a:off x="8115300" y="1609725"/>
          <a:ext cx="1587357" cy="828000"/>
        </a:xfrm>
        <a:prstGeom xmlns:a="http://schemas.openxmlformats.org/drawingml/2006/main" prst="rect">
          <avLst/>
        </a:prstGeom>
        <a:ln xmlns:a="http://schemas.openxmlformats.org/drawingml/2006/main">
          <a:prstDash val="solid"/>
        </a:ln>
      </spPr>
    </pic>
    <clientData/>
  </twoCellAnchor>
  <twoCellAnchor editAs="oneCell">
    <from>
      <col>4</col>
      <colOff>600077</colOff>
      <row>21</row>
      <rowOff>140621</rowOff>
    </from>
    <to>
      <col>6</col>
      <colOff>204996</colOff>
      <row>26</row>
      <rowOff>135333</rowOff>
    </to>
    <pic>
      <nvPicPr>
        <cNvPr id="21" name="Imagen 20">
          <a:hlinkClick xmlns:a="http://schemas.openxmlformats.org/drawingml/2006/main" xmlns:r="http://schemas.openxmlformats.org/officeDocument/2006/relationships" r:id="rId6"/>
        </cNvPr>
        <cNvPicPr>
          <a:picLocks xmlns:a="http://schemas.openxmlformats.org/drawingml/2006/main" noChangeAspect="1"/>
        </cNvPicPr>
      </nvPicPr>
      <blipFill>
        <a:blip xmlns:a="http://schemas.openxmlformats.org/drawingml/2006/main" xmlns:r="http://schemas.openxmlformats.org/officeDocument/2006/relationships" cstate="print" r:embed="rId3">
          <duotone/>
        </a:blip>
        <a:stretch xmlns:a="http://schemas.openxmlformats.org/drawingml/2006/main">
          <a:fillRect/>
        </a:stretch>
      </blipFill>
      <spPr>
        <a:xfrm xmlns:a="http://schemas.openxmlformats.org/drawingml/2006/main">
          <a:off x="3048002" y="3236246"/>
          <a:ext cx="1128919" cy="1080000"/>
        </a:xfrm>
        <a:prstGeom xmlns:a="http://schemas.openxmlformats.org/drawingml/2006/main" prst="rect">
          <avLst/>
        </a:prstGeom>
        <a:ln xmlns:a="http://schemas.openxmlformats.org/drawingml/2006/main">
          <a:prstDash val="solid"/>
        </a:ln>
      </spPr>
    </pic>
    <clientData/>
  </twoCellAnchor>
  <twoCellAnchor editAs="oneCell">
    <from>
      <col>11</col>
      <colOff>381000</colOff>
      <row>22</row>
      <rowOff>66674</rowOff>
    </from>
    <to>
      <col>13</col>
      <colOff>441659</colOff>
      <row>25</row>
      <rowOff>189378</rowOff>
    </to>
    <pic>
      <nvPicPr>
        <cNvPr id="22" name="Imagen 21">
          <a:hlinkClick xmlns:a="http://schemas.openxmlformats.org/drawingml/2006/main" xmlns:r="http://schemas.openxmlformats.org/officeDocument/2006/relationships" r:id="rId8"/>
        </cNvPr>
        <cNvPicPr>
          <a:picLocks xmlns:a="http://schemas.openxmlformats.org/drawingml/2006/main" noChangeAspect="1"/>
        </cNvPicPr>
      </nvPicPr>
      <blipFill rotWithShape="1">
        <a:blip xmlns:a="http://schemas.openxmlformats.org/drawingml/2006/main" xmlns:r="http://schemas.openxmlformats.org/officeDocument/2006/relationships" cstate="print" r:embed="rId4">
          <duotone/>
        </a:blip>
        <a:srcRect xmlns:a="http://schemas.openxmlformats.org/drawingml/2006/main" l="8521" t="14040" r="7046" b="12497"/>
        <a:stretch xmlns:a="http://schemas.openxmlformats.org/drawingml/2006/main">
          <a:fillRect/>
        </a:stretch>
      </blipFill>
      <spPr>
        <a:xfrm xmlns:a="http://schemas.openxmlformats.org/drawingml/2006/main">
          <a:off x="8162925" y="3352799"/>
          <a:ext cx="1584659" cy="828675"/>
        </a:xfrm>
        <a:prstGeom xmlns:a="http://schemas.openxmlformats.org/drawingml/2006/main" prst="roundRect">
          <avLst/>
        </a:prstGeom>
        <a:ln xmlns:a="http://schemas.openxmlformats.org/drawingml/2006/main">
          <a:prstDash val="solid"/>
        </a:ln>
      </spPr>
    </pic>
    <clientData/>
  </twoCellAnchor>
  <twoCellAnchor editAs="oneCell">
    <from>
      <col>1</col>
      <colOff>466725</colOff>
      <row>0</row>
      <rowOff>66675</rowOff>
    </from>
    <to>
      <col>2</col>
      <colOff>324971</colOff>
      <row>3</row>
      <rowOff>112059</rowOff>
    </to>
    <pic>
      <nvPicPr>
        <cNvPr id="2" name="Imagen 1"/>
        <cNvPicPr/>
      </nvPicPr>
      <blipFill>
        <a:blip xmlns:a="http://schemas.openxmlformats.org/drawingml/2006/main" xmlns:r="http://schemas.openxmlformats.org/officeDocument/2006/relationships" cstate="print" r:embed="rId5"/>
        <a:stretch xmlns:a="http://schemas.openxmlformats.org/drawingml/2006/main">
          <a:fillRect/>
        </a:stretch>
      </blipFill>
      <spPr>
        <a:xfrm xmlns:a="http://schemas.openxmlformats.org/drawingml/2006/main">
          <a:off x="623607" y="66675"/>
          <a:ext cx="620246" cy="807384"/>
        </a:xfrm>
        <a:prstGeom xmlns:a="http://schemas.openxmlformats.org/drawingml/2006/main" prst="rect">
          <avLst/>
        </a:prstGeom>
        <a:ln xmlns:a="http://schemas.openxmlformats.org/drawingml/2006/main">
          <a:prstDash val="solid"/>
        </a:ln>
      </spPr>
    </pic>
    <clientData/>
  </twoCellAnchor>
  <twoCellAnchor editAs="oneCell">
    <from>
      <col>2</col>
      <colOff>100853</colOff>
      <row>6</row>
      <rowOff>78442</rowOff>
    </from>
    <to>
      <col>2</col>
      <colOff>597226</colOff>
      <row>9</row>
      <rowOff>169454</rowOff>
    </to>
    <pic>
      <nvPicPr>
        <cNvPr id="8" name="Imagen 7"/>
        <cNvPicPr/>
      </nvPicPr>
      <blipFill>
        <a:blip xmlns:a="http://schemas.openxmlformats.org/drawingml/2006/main" xmlns:r="http://schemas.openxmlformats.org/officeDocument/2006/relationships" cstate="print" r:embed="rId6"/>
        <a:stretch xmlns:a="http://schemas.openxmlformats.org/drawingml/2006/main">
          <a:fillRect/>
        </a:stretch>
      </blipFill>
      <spPr>
        <a:xfrm xmlns:a="http://schemas.openxmlformats.org/drawingml/2006/main">
          <a:off x="1019735" y="1423148"/>
          <a:ext cx="496373" cy="696130"/>
        </a:xfrm>
        <a:prstGeom xmlns:a="http://schemas.openxmlformats.org/drawingml/2006/main" prst="rect">
          <avLst/>
        </a:prstGeom>
        <a:ln xmlns:a="http://schemas.openxmlformats.org/drawingml/2006/main">
          <a:prstDash val="solid"/>
        </a:ln>
      </spPr>
    </pic>
    <clientData/>
  </twoCellAnchor>
</wsDr>
</file>

<file path=xl/drawings/drawing10.xml><?xml version="1.0" encoding="utf-8"?>
<wsDr xmlns="http://schemas.openxmlformats.org/drawingml/2006/spreadsheetDrawing">
  <twoCellAnchor editAs="oneCell">
    <from>
      <col>2</col>
      <colOff>312963</colOff>
      <row>0</row>
      <rowOff>40822</rowOff>
    </from>
    <to>
      <col>2</col>
      <colOff>789142</colOff>
      <row>2</row>
      <rowOff>244761</rowOff>
    </to>
    <pic>
      <nvPicPr>
        <cNvPr id="3" name="Imagen 2"/>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1636938" y="40822"/>
          <a:ext cx="476179" cy="674586"/>
        </a:xfrm>
        <a:prstGeom xmlns:a="http://schemas.openxmlformats.org/drawingml/2006/main" prst="rect">
          <avLst/>
        </a:prstGeom>
        <a:ln xmlns:a="http://schemas.openxmlformats.org/drawingml/2006/main">
          <a:prstDash val="solid"/>
        </a:ln>
      </spPr>
    </pic>
    <clientData/>
  </twoCellAnchor>
</wsDr>
</file>

<file path=xl/drawings/drawing11.xml><?xml version="1.0" encoding="utf-8"?>
<wsDr xmlns="http://schemas.openxmlformats.org/drawingml/2006/spreadsheetDrawing">
  <twoCellAnchor editAs="oneCell">
    <from>
      <col>0</col>
      <colOff>31750</colOff>
      <row>0</row>
      <rowOff>127000</rowOff>
    </from>
    <to>
      <col>0</col>
      <colOff>463750</colOff>
      <row>2</row>
      <rowOff>162032</rowOff>
    </to>
    <pic>
      <nvPicPr>
        <cNvPr id="7" name="Imagen 6">
          <a:hlinkClick xmlns:a="http://schemas.openxmlformats.org/drawingml/2006/main" xmlns:r="http://schemas.openxmlformats.org/officeDocument/2006/relationships" r:id="rId1"/>
        </cNvPr>
        <cNvPicPr>
          <a:picLocks xmlns:a="http://schemas.openxmlformats.org/drawingml/2006/main" noChangeAspect="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31750" y="127000"/>
          <a:ext cx="432000" cy="427238"/>
        </a:xfrm>
        <a:prstGeom xmlns:a="http://schemas.openxmlformats.org/drawingml/2006/main" prst="rect">
          <avLst/>
        </a:prstGeom>
        <a:ln xmlns:a="http://schemas.openxmlformats.org/drawingml/2006/main">
          <a:prstDash val="solid"/>
        </a:ln>
      </spPr>
    </pic>
    <clientData/>
  </twoCellAnchor>
  <twoCellAnchor editAs="oneCell">
    <from>
      <col>1</col>
      <colOff>309254</colOff>
      <row>1</row>
      <rowOff>54429</rowOff>
    </from>
    <to>
      <col>1</col>
      <colOff>880683</colOff>
      <row>4</row>
      <rowOff>151434</rowOff>
    </to>
    <pic>
      <nvPicPr>
        <cNvPr id="2" name="Imagen 1"/>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794163" y="244929"/>
          <a:ext cx="571429" cy="841687"/>
        </a:xfrm>
        <a:prstGeom xmlns:a="http://schemas.openxmlformats.org/drawingml/2006/main" prst="rect">
          <avLst/>
        </a:prstGeom>
        <a:ln xmlns:a="http://schemas.openxmlformats.org/drawingml/2006/main">
          <a:prstDash val="solid"/>
        </a:ln>
      </spPr>
    </pic>
    <clientData/>
  </twoCellAnchor>
</wsDr>
</file>

<file path=xl/drawings/drawing2.xml><?xml version="1.0" encoding="utf-8"?>
<wsDr xmlns="http://schemas.openxmlformats.org/drawingml/2006/spreadsheetDrawing">
  <twoCellAnchor editAs="oneCell">
    <from>
      <col>1</col>
      <colOff>171450</colOff>
      <row>5</row>
      <rowOff>0</rowOff>
    </from>
    <to>
      <col>1</col>
      <colOff>603450</colOff>
      <row>7</row>
      <rowOff>36714</rowOff>
    </to>
    <pic>
      <nvPicPr>
        <cNvPr id="17" name="Imagen 16">
          <a:hlinkClick xmlns:a="http://schemas.openxmlformats.org/drawingml/2006/main" xmlns:r="http://schemas.openxmlformats.org/officeDocument/2006/relationships" r:id="rId6"/>
        </cNvPr>
        <cNvPicPr>
          <a:picLocks xmlns:a="http://schemas.openxmlformats.org/drawingml/2006/main" noChangeAspect="1"/>
        </cNvPicPr>
      </nvPicPr>
      <blipFill>
        <a:blip xmlns:a="http://schemas.openxmlformats.org/drawingml/2006/main" xmlns:r="http://schemas.openxmlformats.org/officeDocument/2006/relationships" cstate="print" r:embed="rId1">
          <lum bright="70000" contrast="-70000"/>
        </a:blip>
        <a:stretch xmlns:a="http://schemas.openxmlformats.org/drawingml/2006/main">
          <a:fillRect/>
        </a:stretch>
      </blipFill>
      <spPr>
        <a:xfrm xmlns:a="http://schemas.openxmlformats.org/drawingml/2006/main">
          <a:off x="333375" y="0"/>
          <a:ext cx="432000" cy="427238"/>
        </a:xfrm>
        <a:prstGeom xmlns:a="http://schemas.openxmlformats.org/drawingml/2006/main" prst="rect">
          <avLst/>
        </a:prstGeom>
        <a:ln xmlns:a="http://schemas.openxmlformats.org/drawingml/2006/main">
          <a:prstDash val="solid"/>
        </a:ln>
      </spPr>
    </pic>
    <clientData/>
  </twoCellAnchor>
  <twoCellAnchor editAs="oneCell">
    <from>
      <col>1</col>
      <colOff>388283</colOff>
      <row>0</row>
      <rowOff>66675</rowOff>
    </from>
    <to>
      <col>2</col>
      <colOff>257735</colOff>
      <row>3</row>
      <rowOff>145676</rowOff>
    </to>
    <pic>
      <nvPicPr>
        <cNvPr id="2" name="Imagen 1"/>
        <cNvPicPr/>
      </nvPicPr>
      <blipFill>
        <a:blip xmlns:a="http://schemas.openxmlformats.org/drawingml/2006/main" xmlns:r="http://schemas.openxmlformats.org/officeDocument/2006/relationships" cstate="print" r:embed="rId2"/>
        <a:stretch xmlns:a="http://schemas.openxmlformats.org/drawingml/2006/main">
          <a:fillRect/>
        </a:stretch>
      </blipFill>
      <spPr>
        <a:xfrm xmlns:a="http://schemas.openxmlformats.org/drawingml/2006/main">
          <a:off x="545165" y="66675"/>
          <a:ext cx="631452" cy="841001"/>
        </a:xfrm>
        <a:prstGeom xmlns:a="http://schemas.openxmlformats.org/drawingml/2006/main" prst="rect">
          <avLst/>
        </a:prstGeom>
        <a:ln xmlns:a="http://schemas.openxmlformats.org/drawingml/2006/main">
          <a:prstDash val="solid"/>
        </a:ln>
      </spPr>
    </pic>
    <clientData/>
  </twoCellAnchor>
  <twoCellAnchor editAs="oneCell">
    <from>
      <col>2</col>
      <colOff>145677</colOff>
      <row>6</row>
      <rowOff>78441</rowOff>
    </from>
    <to>
      <col>2</col>
      <colOff>642050</colOff>
      <row>9</row>
      <rowOff>167773</rowOff>
    </to>
    <pic>
      <nvPicPr>
        <cNvPr id="9" name="Imagen 8"/>
        <cNvPicPr/>
      </nvPicPr>
      <blipFill>
        <a:blip xmlns:a="http://schemas.openxmlformats.org/drawingml/2006/main" xmlns:r="http://schemas.openxmlformats.org/officeDocument/2006/relationships" cstate="print" r:embed="rId3"/>
        <a:stretch xmlns:a="http://schemas.openxmlformats.org/drawingml/2006/main">
          <a:fillRect/>
        </a:stretch>
      </blipFill>
      <spPr>
        <a:xfrm xmlns:a="http://schemas.openxmlformats.org/drawingml/2006/main">
          <a:off x="1064559" y="1423147"/>
          <a:ext cx="496373" cy="705655"/>
        </a:xfrm>
        <a:prstGeom xmlns:a="http://schemas.openxmlformats.org/drawingml/2006/main" prst="rect">
          <avLst/>
        </a:prstGeom>
        <a:ln xmlns:a="http://schemas.openxmlformats.org/drawingml/2006/main">
          <a:prstDash val="solid"/>
        </a:ln>
      </spPr>
    </pic>
    <clientData/>
  </twoCellAnchor>
</wsDr>
</file>

<file path=xl/drawings/drawing3.xml><?xml version="1.0" encoding="utf-8"?>
<wsDr xmlns="http://schemas.openxmlformats.org/drawingml/2006/spreadsheetDrawing">
  <twoCellAnchor editAs="oneCell">
    <from>
      <col>2</col>
      <colOff>1056408</colOff>
      <row>0</row>
      <rowOff>0</rowOff>
    </from>
    <to>
      <col>2</col>
      <colOff>1679864</colOff>
      <row>3</row>
      <rowOff>125226</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1731817" y="0"/>
          <a:ext cx="623456" cy="887226"/>
        </a:xfrm>
        <a:prstGeom xmlns:a="http://schemas.openxmlformats.org/drawingml/2006/main" prst="rect">
          <avLst/>
        </a:prstGeom>
        <a:ln xmlns:a="http://schemas.openxmlformats.org/drawingml/2006/main">
          <a:prstDash val="solid"/>
        </a:ln>
      </spPr>
    </pic>
    <clientData/>
  </twoCellAnchor>
</wsDr>
</file>

<file path=xl/drawings/drawing4.xml><?xml version="1.0" encoding="utf-8"?>
<wsDr xmlns="http://schemas.openxmlformats.org/drawingml/2006/spreadsheetDrawing">
  <twoCellAnchor editAs="oneCell">
    <from>
      <col>2</col>
      <colOff>121226</colOff>
      <row>0</row>
      <rowOff>1</rowOff>
    </from>
    <to>
      <col>2</col>
      <colOff>761999</colOff>
      <row>3</row>
      <rowOff>149871</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710044" y="1"/>
          <a:ext cx="640773" cy="911870"/>
        </a:xfrm>
        <a:prstGeom xmlns:a="http://schemas.openxmlformats.org/drawingml/2006/main" prst="rect">
          <avLst/>
        </a:prstGeom>
        <a:ln xmlns:a="http://schemas.openxmlformats.org/drawingml/2006/main">
          <a:prstDash val="solid"/>
        </a:ln>
      </spPr>
    </pic>
    <clientData/>
  </twoCellAnchor>
</wsDr>
</file>

<file path=xl/drawings/drawing5.xml><?xml version="1.0" encoding="utf-8"?>
<wsDr xmlns="http://schemas.openxmlformats.org/drawingml/2006/spreadsheetDrawing">
  <twoCellAnchor editAs="oneCell">
    <from>
      <col>1</col>
      <colOff>917863</colOff>
      <row>0</row>
      <rowOff>0</rowOff>
    </from>
    <to>
      <col>2</col>
      <colOff>484909</colOff>
      <row>3</row>
      <rowOff>225137</rowOff>
    </to>
    <pic>
      <nvPicPr>
        <cNvPr id="3" name="Imagen 2"/>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073727" y="0"/>
          <a:ext cx="744682" cy="987137"/>
        </a:xfrm>
        <a:prstGeom xmlns:a="http://schemas.openxmlformats.org/drawingml/2006/main" prst="rect">
          <avLst/>
        </a:prstGeom>
        <a:ln xmlns:a="http://schemas.openxmlformats.org/drawingml/2006/main">
          <a:prstDash val="solid"/>
        </a:ln>
      </spPr>
    </pic>
    <clientData/>
  </twoCellAnchor>
</wsDr>
</file>

<file path=xl/drawings/drawing6.xml><?xml version="1.0" encoding="utf-8"?>
<wsDr xmlns="http://schemas.openxmlformats.org/drawingml/2006/spreadsheetDrawing">
  <twoCellAnchor editAs="oneCell">
    <from>
      <col>1</col>
      <colOff>1867889</colOff>
      <row>0</row>
      <rowOff>86255</rowOff>
    </from>
    <to>
      <col>1</col>
      <colOff>2511136</colOff>
      <row>3</row>
      <rowOff>247067</rowOff>
    </to>
    <pic>
      <nvPicPr>
        <cNvPr id="4" name="Imagen 3"/>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2458439" y="86255"/>
          <a:ext cx="643247" cy="922812"/>
        </a:xfrm>
        <a:prstGeom xmlns:a="http://schemas.openxmlformats.org/drawingml/2006/main" prst="rect">
          <avLst/>
        </a:prstGeom>
        <a:ln xmlns:a="http://schemas.openxmlformats.org/drawingml/2006/main">
          <a:prstDash val="solid"/>
        </a:ln>
      </spPr>
    </pic>
    <clientData/>
  </twoCellAnchor>
</wsDr>
</file>

<file path=xl/drawings/drawing7.xml><?xml version="1.0" encoding="utf-8"?>
<wsDr xmlns="http://schemas.openxmlformats.org/drawingml/2006/spreadsheetDrawing">
  <twoCellAnchor editAs="oneCell">
    <from>
      <col>4</col>
      <colOff>1223102</colOff>
      <row>0</row>
      <rowOff>58448</rowOff>
    </from>
    <to>
      <col>4</col>
      <colOff>2119312</colOff>
      <row>3</row>
      <rowOff>283724</rowOff>
    </to>
    <pic>
      <nvPicPr>
        <cNvPr id="2" name="Imagen 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1842227" y="58448"/>
          <a:ext cx="896210" cy="1273026"/>
        </a:xfrm>
        <a:prstGeom xmlns:a="http://schemas.openxmlformats.org/drawingml/2006/main" prst="rect">
          <avLst/>
        </a:prstGeom>
        <a:ln xmlns:a="http://schemas.openxmlformats.org/drawingml/2006/main">
          <a:prstDash val="solid"/>
        </a:ln>
      </spPr>
    </pic>
    <clientData/>
  </twoCellAnchor>
</wsDr>
</file>

<file path=xl/drawings/drawing8.xml><?xml version="1.0" encoding="utf-8"?>
<wsDr xmlns="http://schemas.openxmlformats.org/drawingml/2006/spreadsheetDrawing">
  <twoCellAnchor editAs="oneCell">
    <from>
      <col>2</col>
      <colOff>326571</colOff>
      <row>0</row>
      <rowOff>68036</rowOff>
    </from>
    <to>
      <col>2</col>
      <colOff>898000</colOff>
      <row>3</row>
      <rowOff>115560</rowOff>
    </to>
    <pic>
      <nvPicPr>
        <cNvPr id="2" name="Imagen 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1583871" y="68036"/>
          <a:ext cx="571429" cy="809524"/>
        </a:xfrm>
        <a:prstGeom xmlns:a="http://schemas.openxmlformats.org/drawingml/2006/main" prst="rect">
          <avLst/>
        </a:prstGeom>
        <a:ln xmlns:a="http://schemas.openxmlformats.org/drawingml/2006/main">
          <a:prstDash val="solid"/>
        </a:ln>
      </spPr>
    </pic>
    <clientData/>
  </twoCellAnchor>
</wsDr>
</file>

<file path=xl/drawings/drawing9.xml><?xml version="1.0" encoding="utf-8"?>
<wsDr xmlns="http://schemas.openxmlformats.org/drawingml/2006/spreadsheetDrawing">
  <twoCellAnchor editAs="oneCell">
    <from>
      <col>4</col>
      <colOff>1272070</colOff>
      <row>0</row>
      <rowOff>40722</rowOff>
    </from>
    <to>
      <col>4</col>
      <colOff>2063749</colOff>
      <row>3</row>
      <rowOff>253999</rowOff>
    </to>
    <pic>
      <nvPicPr>
        <cNvPr id="2" name="Imagen 1"/>
        <cNvPicPr/>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1621320" y="40722"/>
          <a:ext cx="791679" cy="1038777"/>
        </a:xfrm>
        <a:prstGeom xmlns:a="http://schemas.openxmlformats.org/drawingml/2006/main" prst="rect">
          <avLst/>
        </a:prstGeom>
        <a:ln xmlns:a="http://schemas.openxmlformats.org/drawingml/2006/main">
          <a:prstDash val="solid"/>
        </a:ln>
      </spPr>
    </pic>
    <clientData/>
  </twoCellAnchor>
</wsDr>
</file>

<file path=xl/externalLinks/_rels/externalLink1.xml.rels><Relationships xmlns="http://schemas.openxmlformats.org/package/2006/relationships"><Relationship Type="http://schemas.openxmlformats.org/officeDocument/2006/relationships/externalLinkPath" Target="https://mailunicundiedu-my.sharepoint.com/Users/mherazo/AppData/Local/Microsoft/Windows/Temporary%20Internet%20Files/Content.Outlook/PETBW4X1/2%20%20Mapa%20Anticorrupcion%20Definitivo%2002-02-17.xlsx" TargetMode="External" Id="rId1"/></Relationships>
</file>

<file path=xl/externalLinks/_rels/externalLink2.xml.rels><Relationships xmlns="http://schemas.openxmlformats.org/package/2006/relationships"><Relationship Type="http://schemas.openxmlformats.org/officeDocument/2006/relationships/externalLinkPath" Target="https://mailunicundiedu-my.sharepoint.com/Users/ymaguirre/AppData/Local/Microsoft/Windows/Temporary%20Internet%20Files/Content.Outlook/DH5A0Q16/Mapa%20riesgos%20Plan%20Anticorrupcion%202017.xlsx"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Contexto Estratégico"/>
      <sheetName val="Listas"/>
      <sheetName val="Gestión de riesgos"/>
      <sheetName val="Racionalización"/>
      <sheetName val="Rendición de cuentas"/>
      <sheetName val="Servicio al ciudadano"/>
      <sheetName val="Explicación de los campos"/>
      <sheetName val="Comprobación Riesgos Corrupción"/>
      <sheetName val="Hoja2"/>
      <sheetName val="ITEMS"/>
      <sheetName val="CRITERIOS"/>
    </sheetNames>
    <sheetDataSet>
      <sheetData sheetId="0"/>
      <sheetData sheetId="1"/>
      <sheetData sheetId="2"/>
      <sheetData sheetId="3"/>
      <sheetData sheetId="4"/>
      <sheetData sheetId="5"/>
      <sheetData sheetId="6">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7"/>
      <sheetData sheetId="8">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 sheetId="9" refreshError="1"/>
      <sheetData sheetId="1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exto Estratégico"/>
      <sheetName val="Mapa de Riesgos"/>
      <sheetName val="Explicación de los campos"/>
      <sheetName val="Comprobación Riesgos Corrupción"/>
      <sheetName val="Listas"/>
      <sheetName val="Hoja2"/>
    </sheetNames>
    <sheetDataSet>
      <sheetData sheetId="0"/>
      <sheetData sheetId="1"/>
      <sheetData sheetId="2">
        <row r="2">
          <cell r="B2" t="str">
            <v>Servidores públicos</v>
          </cell>
          <cell r="G2" t="str">
            <v>Estratégico</v>
          </cell>
        </row>
        <row r="3">
          <cell r="B3" t="str">
            <v>Método</v>
          </cell>
          <cell r="G3" t="str">
            <v>Imagen</v>
          </cell>
        </row>
        <row r="4">
          <cell r="B4" t="str">
            <v>Sistemas de información</v>
          </cell>
          <cell r="G4" t="str">
            <v>Operativo</v>
          </cell>
        </row>
        <row r="5">
          <cell r="B5" t="str">
            <v>Ambiente de trabajo</v>
          </cell>
          <cell r="G5" t="str">
            <v>Financiero</v>
          </cell>
        </row>
        <row r="6">
          <cell r="B6" t="str">
            <v>Información</v>
          </cell>
          <cell r="G6" t="str">
            <v>Cumplimiento</v>
          </cell>
        </row>
        <row r="7">
          <cell r="B7" t="str">
            <v>Recursos Financieros</v>
          </cell>
          <cell r="G7" t="str">
            <v>Tecnológico</v>
          </cell>
        </row>
        <row r="8">
          <cell r="B8" t="str">
            <v>Recursos Físicos</v>
          </cell>
          <cell r="G8" t="str">
            <v>Corrupción</v>
          </cell>
        </row>
        <row r="9">
          <cell r="B9" t="str">
            <v>Entorno</v>
          </cell>
        </row>
      </sheetData>
      <sheetData sheetId="3"/>
      <sheetData sheetId="4"/>
      <sheetData sheetId="5">
        <row r="3">
          <cell r="H3" t="str">
            <v>1-Raro</v>
          </cell>
          <cell r="AI3" t="str">
            <v>Preventivo</v>
          </cell>
          <cell r="AK3" t="str">
            <v>Si</v>
          </cell>
        </row>
        <row r="4">
          <cell r="H4" t="str">
            <v>2-Improbable</v>
          </cell>
          <cell r="AI4" t="str">
            <v>Correctivo</v>
          </cell>
          <cell r="AK4" t="str">
            <v>No</v>
          </cell>
        </row>
        <row r="5">
          <cell r="H5" t="str">
            <v>3-Posible</v>
          </cell>
          <cell r="AI5" t="str">
            <v>Detectivo</v>
          </cell>
        </row>
        <row r="6">
          <cell r="H6" t="str">
            <v>4-Probable</v>
          </cell>
          <cell r="AI6" t="str">
            <v>No hay control</v>
          </cell>
        </row>
        <row r="7">
          <cell r="H7" t="str">
            <v>5-Casi seguro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Relationships xmlns="http://schemas.openxmlformats.org/package/2006/relationships"><Relationship Type="http://schemas.openxmlformats.org/officeDocument/2006/relationships/drawing" Target="/xl/drawings/drawing7.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11.xml.rels><Relationships xmlns="http://schemas.openxmlformats.org/package/2006/relationships"><Relationship Type="http://schemas.openxmlformats.org/officeDocument/2006/relationships/drawing" Target="/xl/drawings/drawing8.xml" Id="rId1"/></Relationships>
</file>

<file path=xl/worksheets/_rels/sheet12.xml.rels><Relationships xmlns="http://schemas.openxmlformats.org/package/2006/relationships"><Relationship Type="http://schemas.openxmlformats.org/officeDocument/2006/relationships/drawing" Target="/xl/drawings/drawing9.xml" Id="rId1"/><Relationship Type="http://schemas.openxmlformats.org/officeDocument/2006/relationships/comments" Target="/xl/comments/comment2.xml" Id="comments"/><Relationship Type="http://schemas.openxmlformats.org/officeDocument/2006/relationships/vmlDrawing" Target="/xl/drawings/commentsDrawing2.vml" Id="anysvml"/></Relationships>
</file>

<file path=xl/worksheets/_rels/sheet13.xml.rels><Relationships xmlns="http://schemas.openxmlformats.org/package/2006/relationships"><Relationship Type="http://schemas.openxmlformats.org/officeDocument/2006/relationships/drawing" Target="/xl/drawings/drawing10.xml" Id="rId1"/></Relationships>
</file>

<file path=xl/worksheets/_rels/sheet14.xml.rels><Relationships xmlns="http://schemas.openxmlformats.org/package/2006/relationships"><Relationship Type="http://schemas.openxmlformats.org/officeDocument/2006/relationships/drawing" Target="/xl/drawings/drawing11.xml" Id="rId1"/></Relationships>
</file>

<file path=xl/worksheets/_rels/sheet2.xml.rels><Relationships xmlns="http://schemas.openxmlformats.org/package/2006/relationships"><Relationship Type="http://schemas.openxmlformats.org/officeDocument/2006/relationships/drawing" Target="/xl/drawings/drawing1.xml" Id="rId1"/></Relationships>
</file>

<file path=xl/worksheets/_rels/sheet3.xml.rels><Relationships xmlns="http://schemas.openxmlformats.org/package/2006/relationships"><Relationship Type="http://schemas.openxmlformats.org/officeDocument/2006/relationships/drawing" Target="/xl/drawings/drawing2.xml" Id="rId1"/></Relationships>
</file>

<file path=xl/worksheets/_rels/sheet4.xml.rels><Relationships xmlns="http://schemas.openxmlformats.org/package/2006/relationships"><Relationship Type="http://schemas.openxmlformats.org/officeDocument/2006/relationships/drawing" Target="/xl/drawings/drawing3.xml" Id="rId1"/></Relationships>
</file>

<file path=xl/worksheets/_rels/sheet5.xml.rels><Relationships xmlns="http://schemas.openxmlformats.org/package/2006/relationships"><Relationship Type="http://schemas.openxmlformats.org/officeDocument/2006/relationships/drawing" Target="/xl/drawings/drawing4.xml" Id="rId1"/></Relationships>
</file>

<file path=xl/worksheets/_rels/sheet6.xml.rels><Relationships xmlns="http://schemas.openxmlformats.org/package/2006/relationships"><Relationship Type="http://schemas.openxmlformats.org/officeDocument/2006/relationships/drawing" Target="/xl/drawings/drawing5.xml" Id="rId1"/></Relationships>
</file>

<file path=xl/worksheets/_rels/sheet9.xml.rels><Relationships xmlns="http://schemas.openxmlformats.org/package/2006/relationships"><Relationship Type="http://schemas.openxmlformats.org/officeDocument/2006/relationships/drawing" Target="/xl/drawings/drawing6.xml" Id="rId1"/></Relationships>
</file>

<file path=xl/worksheets/sheet1.xml><?xml version="1.0" encoding="utf-8"?>
<worksheet xmlns="http://schemas.openxmlformats.org/spreadsheetml/2006/main">
  <sheetPr codeName="Hoja8">
    <outlinePr summaryBelow="1" summaryRight="1"/>
    <pageSetUpPr/>
  </sheetPr>
  <dimension ref="A1:W6"/>
  <sheetViews>
    <sheetView topLeftCell="A20" zoomScale="55" zoomScaleNormal="55" workbookViewId="0">
      <selection activeCell="I5" sqref="I5"/>
    </sheetView>
  </sheetViews>
  <sheetFormatPr baseColWidth="10" defaultColWidth="11.42578125" defaultRowHeight="15"/>
  <cols>
    <col width="48.140625" customWidth="1" style="242" min="9" max="9"/>
    <col width="12" customWidth="1" style="242" min="12" max="12"/>
    <col width="45.28515625" customWidth="1" style="242" min="13" max="13"/>
  </cols>
  <sheetData>
    <row r="1" ht="120" customHeight="1" s="242">
      <c r="A1" t="inlineStr">
        <is>
          <t>RIESGO</t>
        </is>
      </c>
      <c r="D1" t="inlineStr">
        <is>
          <t>ALTA</t>
        </is>
      </c>
      <c r="F1" t="n">
        <v>1</v>
      </c>
      <c r="I1" s="1" t="inlineStr">
        <is>
          <t>Riesgo Estratégico: Se asocia con la forma en que se administra la Entidad. El manejo del riesgo estratégico se Enfoca a asuntos globales relacionados con la misión y el cumplimiento de los objetivos estratégicos, la clara definición de políticas, diseño y conceptualización de la entidad por parte de la alta gerencia.</t>
        </is>
      </c>
      <c r="L1" t="inlineStr">
        <is>
          <t>CORRECTIVO</t>
        </is>
      </c>
      <c r="M1" s="1" t="inlineStr">
        <is>
          <t>Oportunidad Estratégica: Se asocia con la forma en que se administra la Entidad. El manejo de la oportunidad estratégica se Enfoca a asuntos globales relacionados con la misión y el cumplimiento de los objetivos estratégicos, la clara definición de políticas, diseño y conceptualización de la entidad por parte de la alta gerencia.</t>
        </is>
      </c>
      <c r="P1" t="inlineStr">
        <is>
          <t>PROBABILIDAD</t>
        </is>
      </c>
      <c r="R1" t="n">
        <v>0</v>
      </c>
      <c r="S1" t="n">
        <v>0</v>
      </c>
      <c r="T1" t="n">
        <v>0</v>
      </c>
      <c r="U1" t="n">
        <v>0</v>
      </c>
      <c r="V1" t="n">
        <v>0</v>
      </c>
      <c r="W1" t="inlineStr">
        <is>
          <t>FUERTE</t>
        </is>
      </c>
    </row>
    <row r="2" ht="45" customHeight="1" s="242">
      <c r="A2" t="inlineStr">
        <is>
          <t>OPORTUNIDAD</t>
        </is>
      </c>
      <c r="D2" t="inlineStr">
        <is>
          <t>MEDIA</t>
        </is>
      </c>
      <c r="F2" t="n">
        <v>2</v>
      </c>
      <c r="I2" s="1" t="inlineStr">
        <is>
          <t>Riesgos de Imagen: Están relacionados con la percepción y la confianza por parte de la ciudadanía hacia la institución.</t>
        </is>
      </c>
      <c r="L2" t="inlineStr">
        <is>
          <t>PREVENTIVO</t>
        </is>
      </c>
      <c r="M2" s="1" t="inlineStr">
        <is>
          <t>Oportunidad de Imagen: Está relacionada con la percepción y la confianza por parte de la ciudadanía hacia la institución.</t>
        </is>
      </c>
      <c r="P2" t="inlineStr">
        <is>
          <t>IMPACTO</t>
        </is>
      </c>
      <c r="R2" t="n">
        <v>15</v>
      </c>
      <c r="S2" t="n">
        <v>30</v>
      </c>
      <c r="T2" t="n">
        <v>25</v>
      </c>
      <c r="U2" t="n">
        <v>10</v>
      </c>
      <c r="V2" t="n">
        <v>5</v>
      </c>
      <c r="W2" t="inlineStr">
        <is>
          <t>MODERADO</t>
        </is>
      </c>
    </row>
    <row r="3" ht="90" customHeight="1" s="242">
      <c r="D3" t="inlineStr">
        <is>
          <t>BAJA</t>
        </is>
      </c>
      <c r="F3" t="n">
        <v>3</v>
      </c>
      <c r="I3" s="1" t="inlineStr">
        <is>
          <t>Riesgos Operativos: Comprenden riesgos  provenientes del funcionamiento y operatividad de los sistemas de información institucional, de la definición de los procesos, de la estructura de la entidad, de la articulación entre dependencias.</t>
        </is>
      </c>
      <c r="M3" s="1" t="inlineStr">
        <is>
          <t>Oportunidad Operativa: Comprenden oportunidades  provenientes del funcionamiento y operatividad de los sistemas de información institucional, de la definición de los procesos, de la estructura de la entidad, de la articulación entre dependencias.</t>
        </is>
      </c>
      <c r="U3" t="n">
        <v>15</v>
      </c>
      <c r="V3" t="n">
        <v>10</v>
      </c>
      <c r="W3" t="inlineStr">
        <is>
          <t>DEBIL</t>
        </is>
      </c>
    </row>
    <row r="4" ht="90" customHeight="1" s="242">
      <c r="F4" t="n">
        <v>4</v>
      </c>
      <c r="I4" s="1" t="inlineStr">
        <is>
          <t>Riesgos Financieros: Se relacionan con el manejo de los recursos de la entidad que incluyen: la ejecución presupuestal, la elaboración de los estados financieros, los pagos, manejos de excedentes de tesorería y el manejo sobre los bienes.</t>
        </is>
      </c>
      <c r="M4" s="1" t="inlineStr">
        <is>
          <t>Oportunidades Financieras: Se relacionan con el manejo de los recursos de la entidad que incluyen: la ejecución presupuestal, la elaboración de los estados financieros, los pagos, manejos de excedentes de tesorería y el manejo sobre los bienes.</t>
        </is>
      </c>
    </row>
    <row r="5" ht="75" customHeight="1" s="242">
      <c r="F5" t="n">
        <v>5</v>
      </c>
      <c r="I5" s="1" t="inlineStr">
        <is>
          <t>Riesgos de Cumplimiento: Se asocian con la capacidad de la entidad para cumplir con los requisitos legales, contractuales, de ética pública y en general con su compromiso ante la comunidad.</t>
        </is>
      </c>
      <c r="M5" s="1" t="inlineStr">
        <is>
          <t>Oportunidades de Cumplimiento: Se asocian con la capacidad de la entidad para cumplir con los requisitos legales, contractuales, de ética pública y en general con su compromiso ante la comunidad.</t>
        </is>
      </c>
    </row>
    <row r="6" ht="60" customHeight="1" s="242">
      <c r="I6" s="1" t="inlineStr">
        <is>
          <t>Riesgos de Tecnología: Están relacionados con la capacidad tecnológica de la Entidad para satisfacer sus necesidades actuales y futuras y el cumplimiento de la misión.</t>
        </is>
      </c>
      <c r="M6" s="1" t="inlineStr">
        <is>
          <t>Oportunidades de Tecnología: Están relacionados con la capacidad tecnológica de la Entidad para satisfacer sus necesidades actuales y futuras y el cumplimiento de la misión.</t>
        </is>
      </c>
    </row>
  </sheetData>
  <pageMargins left="0.7" right="0.7" top="0.75" bottom="0.75" header="0.3" footer="0.3"/>
</worksheet>
</file>

<file path=xl/worksheets/sheet10.xml><?xml version="1.0" encoding="utf-8"?>
<worksheet xmlns="http://schemas.openxmlformats.org/spreadsheetml/2006/main">
  <sheetPr codeName="Hoja1">
    <tabColor rgb="FFD5C93D"/>
    <outlinePr summaryBelow="1" summaryRight="1"/>
    <pageSetUpPr/>
  </sheetPr>
  <dimension ref="A1:CE41"/>
  <sheetViews>
    <sheetView showGridLines="0" topLeftCell="D1" zoomScale="55" zoomScaleNormal="55" zoomScaleSheetLayoutView="25" workbookViewId="0">
      <pane xSplit="2" ySplit="7" topLeftCell="F11" activePane="bottomRight" state="frozen"/>
      <selection pane="topRight" activeCell="F1" sqref="F1"/>
      <selection pane="bottomLeft" activeCell="D4" sqref="D4"/>
      <selection pane="bottomRight" activeCell="D8" sqref="D8:D14"/>
    </sheetView>
  </sheetViews>
  <sheetFormatPr baseColWidth="10" defaultColWidth="11.42578125" defaultRowHeight="15"/>
  <cols>
    <col hidden="1" width="11.42578125" customWidth="1" style="398" min="1" max="3"/>
    <col width="9.28515625" customWidth="1" style="399" min="4" max="4"/>
    <col width="64.5703125" customWidth="1" style="386" min="5" max="5"/>
    <col width="37.7109375" customWidth="1" style="400" min="6" max="7"/>
    <col width="36.85546875" customWidth="1" style="400" min="8" max="8"/>
    <col width="31.7109375" customWidth="1" style="401" min="9" max="9"/>
    <col width="23.7109375" customWidth="1" style="400" min="10" max="10"/>
    <col width="12.42578125" customWidth="1" style="401" min="11" max="11"/>
    <col width="7.85546875" customWidth="1" style="401" min="12" max="12"/>
    <col width="27.42578125" customWidth="1" style="401" min="13" max="13"/>
    <col width="13.140625" customWidth="1" style="401" min="14" max="14"/>
    <col width="9" customWidth="1" style="401" min="15" max="15"/>
    <col width="18.28515625" customWidth="1" style="402" min="16" max="16"/>
    <col width="94.140625" customWidth="1" style="400" min="17" max="17"/>
    <col width="19.7109375" customWidth="1" style="400" min="18" max="18"/>
    <col width="36" customWidth="1" style="400" min="19" max="19"/>
    <col width="41.140625" customWidth="1" style="400" min="20" max="20"/>
    <col width="26.7109375" customWidth="1" style="401" min="21" max="21"/>
    <col width="32" customWidth="1" style="401" min="22" max="22"/>
    <col width="24.42578125" customWidth="1" style="401" min="23" max="23"/>
    <col width="22" customWidth="1" style="400" min="24" max="24"/>
    <col width="20.85546875" customWidth="1" style="156" min="25" max="25"/>
    <col width="20.85546875" customWidth="1" style="400" min="26" max="28"/>
    <col width="19.85546875" customWidth="1" style="403" min="29" max="29"/>
    <col hidden="1" width="19.85546875" customWidth="1" style="403" min="30" max="30"/>
    <col hidden="1" width="39.85546875" customWidth="1" style="403" min="31" max="31"/>
    <col hidden="1" width="19.85546875" customWidth="1" style="403" min="32" max="32"/>
    <col hidden="1" width="37.42578125" customWidth="1" style="403" min="33" max="33"/>
    <col hidden="1" width="19.85546875" customWidth="1" style="403" min="34" max="34"/>
    <col hidden="1" width="56" customWidth="1" style="403" min="35" max="35"/>
    <col hidden="1" width="19.85546875" customWidth="1" style="403" min="36" max="36"/>
    <col hidden="1" width="51" customWidth="1" style="403" min="37" max="37"/>
    <col hidden="1" width="19.85546875" customWidth="1" style="403" min="38" max="38"/>
    <col hidden="1" width="54.28515625" customWidth="1" style="403" min="39" max="39"/>
    <col hidden="1" width="20" customWidth="1" style="403" min="40" max="40"/>
    <col hidden="1" width="64.85546875" customWidth="1" style="403" min="41" max="41"/>
    <col hidden="1" width="24.85546875" customWidth="1" style="403" min="42" max="42"/>
    <col hidden="1" width="64.85546875" customWidth="1" style="403" min="43" max="43"/>
    <col hidden="1" width="23.5703125" customWidth="1" style="403" min="44" max="44"/>
    <col hidden="1" width="64.85546875" customWidth="1" style="403" min="45" max="45"/>
    <col width="24" customWidth="1" style="404" min="46" max="46"/>
    <col width="64.85546875" customWidth="1" style="403" min="47" max="47"/>
    <col width="24" customWidth="1" style="404" min="48" max="48"/>
    <col width="104.42578125" customWidth="1" style="403" min="49" max="49"/>
    <col width="24.42578125" customWidth="1" style="404" min="50" max="50"/>
    <col width="70.42578125" customWidth="1" style="403" min="51" max="51"/>
    <col width="23.42578125" customWidth="1" style="400" min="52" max="53"/>
    <col width="22.28515625" customWidth="1" style="400" min="54" max="54"/>
    <col width="23.42578125" customWidth="1" style="400" min="55" max="55"/>
    <col width="27.42578125" customWidth="1" style="158" min="56" max="56"/>
    <col hidden="1" width="17.140625" customWidth="1" style="159" min="57" max="57"/>
    <col hidden="1" width="41.42578125" customWidth="1" style="400" min="58" max="58"/>
    <col hidden="1" width="17.140625" customWidth="1" style="159" min="59" max="59"/>
    <col hidden="1" width="41.42578125" customWidth="1" style="400" min="60" max="60"/>
    <col hidden="1" width="17.140625" customWidth="1" style="159" min="61" max="61"/>
    <col hidden="1" width="41.42578125" customWidth="1" style="400" min="62" max="62"/>
    <col hidden="1" width="17.140625" customWidth="1" style="159" min="63" max="63"/>
    <col hidden="1" width="41.42578125" customWidth="1" style="400" min="64" max="64"/>
    <col hidden="1" width="17.140625" customWidth="1" style="159" min="65" max="65"/>
    <col hidden="1" width="41.42578125" customWidth="1" style="400" min="66" max="66"/>
    <col hidden="1" width="17.140625" customWidth="1" style="159" min="67" max="67"/>
    <col hidden="1" width="41.42578125" customWidth="1" style="400" min="68" max="68"/>
    <col hidden="1" width="16.5703125" customWidth="1" style="386" min="69" max="69"/>
    <col hidden="1" width="38.85546875" customWidth="1" style="386" min="70" max="72"/>
    <col width="16.85546875" customWidth="1" style="386" min="73" max="73"/>
    <col width="38.85546875" customWidth="1" style="386" min="74" max="80"/>
    <col width="16.5703125" customWidth="1" style="386" min="81" max="81"/>
    <col width="38.85546875" customWidth="1" style="386" min="82" max="82"/>
    <col width="11.42578125" customWidth="1" style="386" min="83" max="16384"/>
  </cols>
  <sheetData>
    <row r="1" ht="29.25" customFormat="1" customHeight="1" s="410">
      <c r="A1" s="298" t="n"/>
      <c r="B1" s="550" t="n"/>
      <c r="C1" s="347" t="n"/>
      <c r="D1" s="553" t="inlineStr">
        <is>
          <t xml:space="preserve"> </t>
        </is>
      </c>
      <c r="E1" s="702" t="n"/>
      <c r="F1" s="667" t="inlineStr">
        <is>
          <t>MACROPROCESO ESTRATÉGICO</t>
        </is>
      </c>
      <c r="G1" s="703" t="n"/>
      <c r="H1" s="703" t="n"/>
      <c r="I1" s="703" t="n"/>
      <c r="J1" s="703" t="n"/>
      <c r="K1" s="703" t="n"/>
      <c r="L1" s="703" t="n"/>
      <c r="M1" s="703" t="n"/>
      <c r="N1" s="703" t="n"/>
      <c r="O1" s="703" t="n"/>
      <c r="P1" s="703" t="n"/>
      <c r="Q1" s="703" t="n"/>
      <c r="R1" s="703" t="n"/>
      <c r="S1" s="703" t="n"/>
      <c r="T1" s="703" t="n"/>
      <c r="U1" s="703" t="n"/>
      <c r="V1" s="703" t="n"/>
      <c r="W1" s="703" t="n"/>
      <c r="X1" s="703" t="n"/>
      <c r="Y1" s="703" t="n"/>
      <c r="Z1" s="703" t="n"/>
      <c r="AA1" s="703" t="n"/>
      <c r="AB1" s="703" t="n"/>
      <c r="AC1" s="703" t="n"/>
      <c r="AD1" s="703" t="n"/>
      <c r="AE1" s="703" t="n"/>
      <c r="AF1" s="703" t="n"/>
      <c r="AG1" s="703" t="n"/>
      <c r="AH1" s="703" t="n"/>
      <c r="AI1" s="703" t="n"/>
      <c r="AJ1" s="703" t="n"/>
      <c r="AK1" s="703" t="n"/>
      <c r="AL1" s="703" t="n"/>
      <c r="AM1" s="703" t="n"/>
      <c r="AN1" s="703" t="n"/>
      <c r="AO1" s="703" t="n"/>
      <c r="AP1" s="703" t="n"/>
      <c r="AQ1" s="703" t="n"/>
      <c r="AR1" s="703" t="n"/>
      <c r="AS1" s="703" t="n"/>
      <c r="AT1" s="703" t="n"/>
      <c r="AU1" s="703" t="n"/>
      <c r="AV1" s="703" t="n"/>
      <c r="AW1" s="703" t="n"/>
      <c r="AX1" s="703" t="n"/>
      <c r="AY1" s="703" t="n"/>
      <c r="AZ1" s="703" t="n"/>
      <c r="BA1" s="703" t="n"/>
      <c r="BB1" s="703" t="n"/>
      <c r="BC1" s="703" t="n"/>
      <c r="BD1" s="703" t="n"/>
      <c r="BE1" s="703" t="n"/>
      <c r="BF1" s="703" t="n"/>
      <c r="BG1" s="703" t="n"/>
      <c r="BH1" s="703" t="n"/>
      <c r="BI1" s="703" t="n"/>
      <c r="BJ1" s="703" t="n"/>
      <c r="BK1" s="703" t="n"/>
      <c r="BL1" s="703" t="n"/>
      <c r="BM1" s="703" t="n"/>
      <c r="BN1" s="703" t="n"/>
      <c r="BO1" s="703" t="n"/>
      <c r="BP1" s="703" t="n"/>
      <c r="BQ1" s="703" t="n"/>
      <c r="BR1" s="703" t="n"/>
      <c r="BS1" s="703" t="n"/>
      <c r="BT1" s="703" t="n"/>
      <c r="BU1" s="703" t="n"/>
      <c r="BV1" s="703" t="n"/>
      <c r="BW1" s="703" t="n"/>
      <c r="BX1" s="703" t="n"/>
      <c r="BY1" s="703" t="n"/>
      <c r="BZ1" s="703" t="n"/>
      <c r="CA1" s="703" t="n"/>
      <c r="CB1" s="704" t="n"/>
      <c r="CC1" s="667" t="inlineStr">
        <is>
          <t>CÓDIGO: ESGr028</t>
        </is>
      </c>
      <c r="CD1" s="704" t="n"/>
      <c r="CE1" s="348" t="n"/>
    </row>
    <row r="2" ht="24" customFormat="1" customHeight="1" s="410">
      <c r="A2" s="298" t="n"/>
      <c r="B2" s="745" t="n"/>
      <c r="C2" s="347" t="n"/>
      <c r="E2" s="706" t="n"/>
      <c r="F2" s="667" t="inlineStr">
        <is>
          <t>PROCESO GESTIÓN SISTEMAS INTEGRADOS - CALIDAD</t>
        </is>
      </c>
      <c r="G2" s="703" t="n"/>
      <c r="H2" s="703" t="n"/>
      <c r="I2" s="703" t="n"/>
      <c r="J2" s="703" t="n"/>
      <c r="K2" s="703" t="n"/>
      <c r="L2" s="703" t="n"/>
      <c r="M2" s="703" t="n"/>
      <c r="N2" s="703" t="n"/>
      <c r="O2" s="703" t="n"/>
      <c r="P2" s="703" t="n"/>
      <c r="Q2" s="703" t="n"/>
      <c r="R2" s="703" t="n"/>
      <c r="S2" s="703" t="n"/>
      <c r="T2" s="703" t="n"/>
      <c r="U2" s="703" t="n"/>
      <c r="V2" s="703" t="n"/>
      <c r="W2" s="703" t="n"/>
      <c r="X2" s="703" t="n"/>
      <c r="Y2" s="703" t="n"/>
      <c r="Z2" s="703" t="n"/>
      <c r="AA2" s="703" t="n"/>
      <c r="AB2" s="703" t="n"/>
      <c r="AC2" s="703" t="n"/>
      <c r="AD2" s="703" t="n"/>
      <c r="AE2" s="703" t="n"/>
      <c r="AF2" s="703" t="n"/>
      <c r="AG2" s="703" t="n"/>
      <c r="AH2" s="703" t="n"/>
      <c r="AI2" s="703" t="n"/>
      <c r="AJ2" s="703" t="n"/>
      <c r="AK2" s="703" t="n"/>
      <c r="AL2" s="703" t="n"/>
      <c r="AM2" s="703" t="n"/>
      <c r="AN2" s="703" t="n"/>
      <c r="AO2" s="703" t="n"/>
      <c r="AP2" s="703" t="n"/>
      <c r="AQ2" s="703" t="n"/>
      <c r="AR2" s="703" t="n"/>
      <c r="AS2" s="703" t="n"/>
      <c r="AT2" s="703" t="n"/>
      <c r="AU2" s="703" t="n"/>
      <c r="AV2" s="703" t="n"/>
      <c r="AW2" s="703" t="n"/>
      <c r="AX2" s="703" t="n"/>
      <c r="AY2" s="703" t="n"/>
      <c r="AZ2" s="703" t="n"/>
      <c r="BA2" s="703" t="n"/>
      <c r="BB2" s="703" t="n"/>
      <c r="BC2" s="703" t="n"/>
      <c r="BD2" s="703" t="n"/>
      <c r="BE2" s="703" t="n"/>
      <c r="BF2" s="703" t="n"/>
      <c r="BG2" s="703" t="n"/>
      <c r="BH2" s="703" t="n"/>
      <c r="BI2" s="703" t="n"/>
      <c r="BJ2" s="703" t="n"/>
      <c r="BK2" s="703" t="n"/>
      <c r="BL2" s="703" t="n"/>
      <c r="BM2" s="703" t="n"/>
      <c r="BN2" s="703" t="n"/>
      <c r="BO2" s="703" t="n"/>
      <c r="BP2" s="703" t="n"/>
      <c r="BQ2" s="703" t="n"/>
      <c r="BR2" s="703" t="n"/>
      <c r="BS2" s="703" t="n"/>
      <c r="BT2" s="703" t="n"/>
      <c r="BU2" s="703" t="n"/>
      <c r="BV2" s="703" t="n"/>
      <c r="BW2" s="703" t="n"/>
      <c r="BX2" s="703" t="n"/>
      <c r="BY2" s="703" t="n"/>
      <c r="BZ2" s="703" t="n"/>
      <c r="CA2" s="703" t="n"/>
      <c r="CB2" s="704" t="n"/>
      <c r="CC2" s="667" t="inlineStr">
        <is>
          <t>VERSIÓN: 18</t>
        </is>
      </c>
      <c r="CD2" s="704" t="n"/>
      <c r="CE2" s="348" t="n"/>
    </row>
    <row r="3" ht="27.75" customFormat="1" customHeight="1" s="410">
      <c r="A3" s="298" t="n"/>
      <c r="B3" s="745" t="n"/>
      <c r="C3" s="349" t="n"/>
      <c r="E3" s="706" t="n"/>
      <c r="F3" s="667" t="inlineStr">
        <is>
          <t>GESTIÓN DEL RIESGO Y LAS OPORTUNIDADES</t>
        </is>
      </c>
      <c r="G3" s="707" t="n"/>
      <c r="H3" s="707" t="n"/>
      <c r="I3" s="707" t="n"/>
      <c r="J3" s="707" t="n"/>
      <c r="K3" s="707" t="n"/>
      <c r="L3" s="707" t="n"/>
      <c r="M3" s="707" t="n"/>
      <c r="N3" s="707" t="n"/>
      <c r="O3" s="707" t="n"/>
      <c r="P3" s="707" t="n"/>
      <c r="Q3" s="707" t="n"/>
      <c r="R3" s="707" t="n"/>
      <c r="S3" s="707" t="n"/>
      <c r="T3" s="707" t="n"/>
      <c r="U3" s="707" t="n"/>
      <c r="V3" s="707" t="n"/>
      <c r="W3" s="707" t="n"/>
      <c r="X3" s="707" t="n"/>
      <c r="Y3" s="707" t="n"/>
      <c r="Z3" s="707" t="n"/>
      <c r="AA3" s="707" t="n"/>
      <c r="AB3" s="707" t="n"/>
      <c r="AC3" s="707" t="n"/>
      <c r="AD3" s="707" t="n"/>
      <c r="AE3" s="707" t="n"/>
      <c r="AF3" s="707" t="n"/>
      <c r="AG3" s="707" t="n"/>
      <c r="AH3" s="707" t="n"/>
      <c r="AI3" s="707" t="n"/>
      <c r="AJ3" s="707" t="n"/>
      <c r="AK3" s="707" t="n"/>
      <c r="AL3" s="707" t="n"/>
      <c r="AM3" s="707" t="n"/>
      <c r="AN3" s="707" t="n"/>
      <c r="AO3" s="707" t="n"/>
      <c r="AP3" s="707" t="n"/>
      <c r="AQ3" s="707" t="n"/>
      <c r="AR3" s="707" t="n"/>
      <c r="AS3" s="707" t="n"/>
      <c r="AT3" s="707" t="n"/>
      <c r="AU3" s="707" t="n"/>
      <c r="AV3" s="707" t="n"/>
      <c r="AW3" s="707" t="n"/>
      <c r="AX3" s="707" t="n"/>
      <c r="AY3" s="707" t="n"/>
      <c r="AZ3" s="707" t="n"/>
      <c r="BA3" s="707" t="n"/>
      <c r="BB3" s="707" t="n"/>
      <c r="BC3" s="707" t="n"/>
      <c r="BD3" s="707" t="n"/>
      <c r="BE3" s="707" t="n"/>
      <c r="BF3" s="707" t="n"/>
      <c r="BG3" s="707" t="n"/>
      <c r="BH3" s="707" t="n"/>
      <c r="BI3" s="707" t="n"/>
      <c r="BJ3" s="707" t="n"/>
      <c r="BK3" s="707" t="n"/>
      <c r="BL3" s="707" t="n"/>
      <c r="BM3" s="707" t="n"/>
      <c r="BN3" s="707" t="n"/>
      <c r="BO3" s="707" t="n"/>
      <c r="BP3" s="707" t="n"/>
      <c r="BQ3" s="707" t="n"/>
      <c r="BR3" s="707" t="n"/>
      <c r="BS3" s="707" t="n"/>
      <c r="BT3" s="707" t="n"/>
      <c r="BU3" s="707" t="n"/>
      <c r="BV3" s="707" t="n"/>
      <c r="BW3" s="707" t="n"/>
      <c r="BX3" s="707" t="n"/>
      <c r="BY3" s="707" t="n"/>
      <c r="BZ3" s="707" t="n"/>
      <c r="CA3" s="707" t="n"/>
      <c r="CB3" s="702" t="n"/>
      <c r="CC3" s="667" t="inlineStr">
        <is>
          <t>VIGENCIA: 2025-04-11</t>
        </is>
      </c>
      <c r="CD3" s="704" t="n"/>
      <c r="CE3" s="348" t="n"/>
    </row>
    <row r="4" ht="25.5" customFormat="1" customHeight="1" s="410">
      <c r="A4" s="298" t="n"/>
      <c r="B4" s="744" t="n"/>
      <c r="C4" s="350" t="n"/>
      <c r="D4" s="710" t="n"/>
      <c r="E4" s="709" t="n"/>
      <c r="F4" s="708" t="n"/>
      <c r="G4" s="710" t="n"/>
      <c r="H4" s="710" t="n"/>
      <c r="I4" s="710" t="n"/>
      <c r="J4" s="710" t="n"/>
      <c r="K4" s="710" t="n"/>
      <c r="L4" s="710" t="n"/>
      <c r="M4" s="710" t="n"/>
      <c r="N4" s="710" t="n"/>
      <c r="O4" s="710" t="n"/>
      <c r="P4" s="710" t="n"/>
      <c r="Q4" s="710" t="n"/>
      <c r="R4" s="710" t="n"/>
      <c r="S4" s="710" t="n"/>
      <c r="T4" s="710" t="n"/>
      <c r="U4" s="710" t="n"/>
      <c r="V4" s="710" t="n"/>
      <c r="W4" s="710" t="n"/>
      <c r="X4" s="710" t="n"/>
      <c r="Y4" s="710" t="n"/>
      <c r="Z4" s="710" t="n"/>
      <c r="AA4" s="710" t="n"/>
      <c r="AB4" s="710" t="n"/>
      <c r="AC4" s="710" t="n"/>
      <c r="AD4" s="710" t="n"/>
      <c r="AE4" s="710" t="n"/>
      <c r="AF4" s="710" t="n"/>
      <c r="AG4" s="710" t="n"/>
      <c r="AH4" s="710" t="n"/>
      <c r="AI4" s="710" t="n"/>
      <c r="AJ4" s="710" t="n"/>
      <c r="AK4" s="710" t="n"/>
      <c r="AL4" s="710" t="n"/>
      <c r="AM4" s="710" t="n"/>
      <c r="AN4" s="710" t="n"/>
      <c r="AO4" s="710" t="n"/>
      <c r="AP4" s="710" t="n"/>
      <c r="AQ4" s="710" t="n"/>
      <c r="AR4" s="710" t="n"/>
      <c r="AS4" s="710" t="n"/>
      <c r="AT4" s="710" t="n"/>
      <c r="AU4" s="710" t="n"/>
      <c r="AV4" s="710" t="n"/>
      <c r="AW4" s="710" t="n"/>
      <c r="AX4" s="710" t="n"/>
      <c r="AY4" s="710" t="n"/>
      <c r="AZ4" s="710" t="n"/>
      <c r="BA4" s="710" t="n"/>
      <c r="BB4" s="710" t="n"/>
      <c r="BC4" s="710" t="n"/>
      <c r="BD4" s="710" t="n"/>
      <c r="BE4" s="710" t="n"/>
      <c r="BF4" s="710" t="n"/>
      <c r="BG4" s="710" t="n"/>
      <c r="BH4" s="710" t="n"/>
      <c r="BI4" s="710" t="n"/>
      <c r="BJ4" s="710" t="n"/>
      <c r="BK4" s="710" t="n"/>
      <c r="BL4" s="710" t="n"/>
      <c r="BM4" s="710" t="n"/>
      <c r="BN4" s="710" t="n"/>
      <c r="BO4" s="710" t="n"/>
      <c r="BP4" s="710" t="n"/>
      <c r="BQ4" s="710" t="n"/>
      <c r="BR4" s="710" t="n"/>
      <c r="BS4" s="710" t="n"/>
      <c r="BT4" s="710" t="n"/>
      <c r="BU4" s="710" t="n"/>
      <c r="BV4" s="710" t="n"/>
      <c r="BW4" s="710" t="n"/>
      <c r="BX4" s="710" t="n"/>
      <c r="BY4" s="710" t="n"/>
      <c r="BZ4" s="710" t="n"/>
      <c r="CA4" s="710" t="n"/>
      <c r="CB4" s="709" t="n"/>
      <c r="CC4" s="667" t="inlineStr">
        <is>
          <t>PÁGINA: 7 de 11</t>
        </is>
      </c>
      <c r="CD4" s="704" t="n"/>
      <c r="CE4" s="348" t="n"/>
    </row>
    <row r="5" ht="30" customHeight="1" s="242">
      <c r="D5" s="538" t="n"/>
      <c r="E5" s="244" t="inlineStr">
        <is>
          <t>REGRESAR</t>
        </is>
      </c>
      <c r="F5" s="394" t="n"/>
      <c r="G5" s="394" t="n"/>
      <c r="H5" s="394" t="n"/>
      <c r="I5" s="680" t="n"/>
      <c r="J5" s="394" t="n"/>
      <c r="K5" s="680" t="n"/>
      <c r="L5" s="680" t="n"/>
      <c r="M5" s="680" t="n"/>
      <c r="N5" s="680" t="n"/>
      <c r="O5" s="680" t="n"/>
      <c r="P5" s="245" t="n"/>
      <c r="Q5" s="394" t="n"/>
      <c r="R5" s="394" t="n"/>
      <c r="S5" s="394" t="n"/>
      <c r="T5" s="394" t="n"/>
      <c r="U5" s="680" t="n"/>
      <c r="V5" s="680" t="n"/>
      <c r="W5" s="680" t="n"/>
      <c r="X5" s="394" t="n"/>
      <c r="Y5" s="191" t="n"/>
      <c r="Z5" s="394" t="n"/>
      <c r="AA5" s="394" t="n"/>
      <c r="AB5" s="394" t="n"/>
      <c r="AC5" s="395" t="n"/>
      <c r="AD5" s="395" t="n"/>
      <c r="AE5" s="395" t="n"/>
      <c r="AF5" s="395" t="n"/>
      <c r="AG5" s="395" t="n"/>
      <c r="AH5" s="395" t="n"/>
      <c r="AI5" s="395" t="n"/>
      <c r="AJ5" s="395" t="n"/>
      <c r="AK5" s="395" t="n"/>
      <c r="AL5" s="395" t="n"/>
      <c r="AM5" s="395" t="n"/>
      <c r="AN5" s="395" t="n"/>
      <c r="AO5" s="395" t="n"/>
      <c r="AP5" s="395" t="n"/>
      <c r="AQ5" s="395" t="n"/>
      <c r="AR5" s="395" t="n"/>
      <c r="AS5" s="395" t="n"/>
      <c r="AT5" s="396" t="n"/>
      <c r="AU5" s="395" t="n"/>
      <c r="AV5" s="396" t="n"/>
      <c r="AW5" s="395" t="n"/>
      <c r="AX5" s="396" t="n"/>
      <c r="AY5" s="395" t="n"/>
      <c r="AZ5" s="394" t="n"/>
      <c r="BA5" s="394" t="n"/>
      <c r="BB5" s="394" t="n"/>
      <c r="BC5" s="394" t="n"/>
      <c r="BD5" s="194" t="n"/>
      <c r="BE5" s="195" t="n"/>
      <c r="BF5" s="394" t="n"/>
      <c r="BG5" s="195" t="n"/>
      <c r="BH5" s="394" t="n"/>
      <c r="BI5" s="195" t="n"/>
      <c r="BJ5" s="394" t="n"/>
      <c r="BK5" s="195" t="n"/>
      <c r="BL5" s="394" t="n"/>
      <c r="BM5" s="195" t="n"/>
      <c r="BN5" s="394" t="n"/>
      <c r="BO5" s="195" t="n"/>
      <c r="BP5" s="394" t="n"/>
      <c r="BQ5" s="388" t="n"/>
      <c r="BR5" s="388" t="n"/>
      <c r="BS5" s="388" t="n"/>
      <c r="BT5" s="388" t="n"/>
      <c r="BU5" s="388" t="n"/>
      <c r="BV5" s="388" t="n"/>
      <c r="BW5" s="388" t="n"/>
      <c r="BX5" s="388" t="n"/>
      <c r="BY5" s="388" t="n"/>
      <c r="BZ5" s="388" t="n"/>
      <c r="CA5" s="388" t="n"/>
      <c r="CB5" s="388" t="n"/>
      <c r="CC5" s="388" t="n"/>
      <c r="CD5" s="388" t="n"/>
      <c r="CE5" s="388" t="n"/>
    </row>
    <row r="6" ht="32.25" customFormat="1" customHeight="1" s="162">
      <c r="A6" s="161" t="n"/>
      <c r="B6" s="161" t="n"/>
      <c r="C6" s="161" t="n"/>
      <c r="D6" s="665" t="inlineStr">
        <is>
          <t>IDENTIFICACIÓN DEL RIESGO</t>
        </is>
      </c>
      <c r="E6" s="739" t="n"/>
      <c r="F6" s="739" t="n"/>
      <c r="G6" s="739" t="n"/>
      <c r="H6" s="754" t="n"/>
      <c r="I6" s="665" t="inlineStr">
        <is>
          <t>VALORACIÓN DEL RIESGO INHERENTE</t>
        </is>
      </c>
      <c r="J6" s="739" t="n"/>
      <c r="K6" s="739" t="n"/>
      <c r="L6" s="739" t="n"/>
      <c r="M6" s="739" t="n"/>
      <c r="N6" s="739" t="n"/>
      <c r="O6" s="739" t="n"/>
      <c r="P6" s="739" t="n"/>
      <c r="Q6" s="739" t="n"/>
      <c r="R6" s="739" t="n"/>
      <c r="S6" s="739" t="n"/>
      <c r="T6" s="754" t="n"/>
      <c r="U6" s="619" t="inlineStr">
        <is>
          <t>VALORACIÓN DE CONTROLES</t>
        </is>
      </c>
      <c r="V6" s="739" t="n"/>
      <c r="W6" s="739" t="n"/>
      <c r="X6" s="755" t="inlineStr">
        <is>
          <t>VALORACIÓN DE RIESGO RESIDUAL</t>
        </is>
      </c>
      <c r="Y6" s="756" t="n"/>
      <c r="Z6" s="756" t="n"/>
      <c r="AA6" s="756" t="n"/>
      <c r="AB6" s="756" t="n"/>
      <c r="AC6" s="756" t="n"/>
      <c r="AD6" s="756" t="n"/>
      <c r="AE6" s="756" t="n"/>
      <c r="AF6" s="756" t="n"/>
      <c r="AG6" s="756" t="n"/>
      <c r="AH6" s="756" t="n"/>
      <c r="AI6" s="756" t="n"/>
      <c r="AJ6" s="756" t="n"/>
      <c r="AK6" s="756" t="n"/>
      <c r="AL6" s="756" t="n"/>
      <c r="AM6" s="756" t="n"/>
      <c r="AN6" s="756" t="n"/>
      <c r="AO6" s="756" t="n"/>
      <c r="AP6" s="756" t="n"/>
      <c r="AQ6" s="756" t="n"/>
      <c r="AR6" s="756" t="n"/>
      <c r="AS6" s="756" t="n"/>
      <c r="AT6" s="756" t="n"/>
      <c r="AU6" s="756" t="n"/>
      <c r="AV6" s="756" t="n"/>
      <c r="AW6" s="756" t="n"/>
      <c r="AX6" s="756" t="n"/>
      <c r="AY6" s="756" t="n"/>
      <c r="AZ6" s="756" t="n"/>
      <c r="BA6" s="756" t="n"/>
      <c r="BB6" s="756" t="n"/>
      <c r="BC6" s="756" t="n"/>
      <c r="BD6" s="757" t="n"/>
      <c r="BE6" s="758" t="inlineStr">
        <is>
          <t>CONCLUSIONES DEL SEGUIMIENTO (DILIGENCIADO POR LA OFICINA DE CONTROL INTERNO)</t>
        </is>
      </c>
      <c r="BF6" s="739" t="n"/>
      <c r="BG6" s="739" t="n"/>
      <c r="BH6" s="739" t="n"/>
      <c r="BI6" s="739" t="n"/>
      <c r="BJ6" s="739" t="n"/>
      <c r="BK6" s="739" t="n"/>
      <c r="BL6" s="739" t="n"/>
      <c r="BM6" s="739" t="n"/>
      <c r="BN6" s="739" t="n"/>
      <c r="BO6" s="739" t="n"/>
      <c r="BP6" s="739" t="n"/>
      <c r="BQ6" s="739" t="n"/>
      <c r="BR6" s="739" t="n"/>
      <c r="BS6" s="739" t="n"/>
      <c r="BT6" s="739" t="n"/>
      <c r="BU6" s="739" t="n"/>
      <c r="BV6" s="739" t="n"/>
      <c r="BW6" s="739" t="n"/>
      <c r="BX6" s="739" t="n"/>
      <c r="BY6" s="739" t="n"/>
      <c r="BZ6" s="739" t="n"/>
      <c r="CA6" s="739" t="n"/>
      <c r="CB6" s="739" t="n"/>
      <c r="CC6" s="739" t="n"/>
      <c r="CD6" s="754" t="n"/>
      <c r="CE6" s="246" t="n"/>
    </row>
    <row r="7" ht="88.5" customFormat="1" customHeight="1" s="162" thickBot="1">
      <c r="A7" s="161" t="inlineStr">
        <is>
          <t>CUADRANTE</t>
        </is>
      </c>
      <c r="B7" s="161" t="inlineStr">
        <is>
          <t>DECIMAL</t>
        </is>
      </c>
      <c r="C7" s="161" t="inlineStr">
        <is>
          <t>SUMA</t>
        </is>
      </c>
      <c r="D7" s="217" t="inlineStr">
        <is>
          <t>ID</t>
        </is>
      </c>
      <c r="E7" s="218" t="inlineStr">
        <is>
          <t>CAUSAS (FACTORES DOFA)</t>
        </is>
      </c>
      <c r="F7" s="219" t="inlineStr">
        <is>
          <t>EVENTO (RIESGO)</t>
        </is>
      </c>
      <c r="G7" s="217" t="inlineStr">
        <is>
          <t>CONSECUENCIA</t>
        </is>
      </c>
      <c r="H7" s="219" t="inlineStr">
        <is>
          <t>CLASIFICACIÓN DEL RIESGO</t>
        </is>
      </c>
      <c r="I7" s="219" t="inlineStr">
        <is>
          <t>PROBABILIDAD: FRECUENCIA DE LA ACTIVIDAD</t>
        </is>
      </c>
      <c r="J7" s="217" t="inlineStr">
        <is>
          <t>ARGUMENTO O DESCRIPCIÓN DE LA PROBABILIDAD</t>
        </is>
      </c>
      <c r="K7" s="217" t="inlineStr">
        <is>
          <t>PROBABILIDAD INHERENTE 
(%)</t>
        </is>
      </c>
      <c r="L7" s="759" t="n"/>
      <c r="M7" s="219" t="inlineStr">
        <is>
          <t>MAGNITUD DEL IMPACTO</t>
        </is>
      </c>
      <c r="N7" s="217" t="inlineStr">
        <is>
          <t>IMPACTO INHERENTE
(%)</t>
        </is>
      </c>
      <c r="O7" s="759" t="n"/>
      <c r="P7" s="217" t="inlineStr">
        <is>
          <t>NIVEL DE RIESGO INHERENTE</t>
        </is>
      </c>
      <c r="Q7" s="219" t="inlineStr">
        <is>
          <t>CONTROLES APLICABLES</t>
        </is>
      </c>
      <c r="R7" s="217" t="inlineStr">
        <is>
          <t>FRECUENCIA O PERIODICIDAD</t>
        </is>
      </c>
      <c r="S7" s="217" t="inlineStr">
        <is>
          <t>DOCUMENTACIÓN</t>
        </is>
      </c>
      <c r="T7" s="217" t="inlineStr">
        <is>
          <t>ENTREGABLES Y/O EVIDENCIAS</t>
        </is>
      </c>
      <c r="U7" s="220" t="inlineStr">
        <is>
          <t>CLASIFICACIÓN DE LOS CONTROLES</t>
        </is>
      </c>
      <c r="V7" s="220" t="inlineStr">
        <is>
          <t>IMPLEMENTACIÓN DEL CONTROL</t>
        </is>
      </c>
      <c r="W7" s="221" t="inlineStr">
        <is>
          <t>AFECTACIÓN DEL CONTROL</t>
        </is>
      </c>
      <c r="X7" s="221" t="inlineStr">
        <is>
          <t>CALIFICACIÓN DE LOS ATRIBUTOS DE EFICIENCIA</t>
        </is>
      </c>
      <c r="Y7" s="214" t="inlineStr">
        <is>
          <t>PROBABILIDAD RESIDUAL (%)</t>
        </is>
      </c>
      <c r="Z7" s="221" t="inlineStr">
        <is>
          <t>PROBABILIDAD RESIDUAL</t>
        </is>
      </c>
      <c r="AA7" s="221" t="inlineStr">
        <is>
          <t>IMPACTO RESIDUAL (%)</t>
        </is>
      </c>
      <c r="AB7" s="221" t="inlineStr">
        <is>
          <t>IMPACTO RESIDUAL</t>
        </is>
      </c>
      <c r="AC7" s="221" t="inlineStr">
        <is>
          <t>ZONA DEL RIESGO RESIDUAL</t>
        </is>
      </c>
      <c r="AD7" s="221" t="inlineStr">
        <is>
          <t>FECHA DE SEGUIMIENTO</t>
        </is>
      </c>
      <c r="AE7" s="221" t="inlineStr">
        <is>
          <t>OBSERVACIONES, COMENTARIOS Y/O SUGERENCIAS</t>
        </is>
      </c>
      <c r="AF7" s="221" t="inlineStr">
        <is>
          <t>FECHA DE SEGUIMIENTO</t>
        </is>
      </c>
      <c r="AG7" s="221" t="inlineStr">
        <is>
          <t>OBSERVACIONES, COMENTARIOS Y/O SUGERENCIAS</t>
        </is>
      </c>
      <c r="AH7" s="221" t="inlineStr">
        <is>
          <t>FECHA DE SEGUIMIENTO</t>
        </is>
      </c>
      <c r="AI7" s="222" t="inlineStr">
        <is>
          <t>OBSERVACIONES, COMENTARIOS Y/O SUGERENCIAS</t>
        </is>
      </c>
      <c r="AJ7" s="221" t="inlineStr">
        <is>
          <t>FECHA DE SEGUIMIENTO</t>
        </is>
      </c>
      <c r="AK7" s="222" t="inlineStr">
        <is>
          <t>OBSERVACIONES, COMENTARIOS Y/O SUGERENCIAS</t>
        </is>
      </c>
      <c r="AL7" s="221" t="inlineStr">
        <is>
          <t>FECHA DE SEGUIMIENTO</t>
        </is>
      </c>
      <c r="AM7" s="222" t="inlineStr">
        <is>
          <t>OBSERVACIONES, COMENTARIOS Y/O SUGERENCIAS</t>
        </is>
      </c>
      <c r="AN7" s="221" t="inlineStr">
        <is>
          <t>FECHA DE SEGUIMIENTO</t>
        </is>
      </c>
      <c r="AO7" s="222" t="inlineStr">
        <is>
          <t>OBSERVACIONES, COMENTARIOS Y/O SUGERENCIAS</t>
        </is>
      </c>
      <c r="AP7" s="221" t="inlineStr">
        <is>
          <t>FECHA DE SEGUIMIENTO</t>
        </is>
      </c>
      <c r="AQ7" s="222" t="inlineStr">
        <is>
          <t>OBSERVACIONES, COMENTARIOS Y/O SUGERENCIAS</t>
        </is>
      </c>
      <c r="AR7" s="221" t="inlineStr">
        <is>
          <t>FECHA DE SEGUIMIENTO</t>
        </is>
      </c>
      <c r="AS7" s="222" t="inlineStr">
        <is>
          <t>OBSERVACIONES, COMENTARIOS Y/O SUGERENCIAS</t>
        </is>
      </c>
      <c r="AT7" s="221" t="inlineStr">
        <is>
          <t>FECHA DE SEGUIMIENTO</t>
        </is>
      </c>
      <c r="AU7" s="222" t="inlineStr">
        <is>
          <t>OBSERVACIONES, COMENTARIOS Y/O SUGERENCIAS</t>
        </is>
      </c>
      <c r="AV7" s="222" t="n"/>
      <c r="AW7" s="222" t="inlineStr">
        <is>
          <t>OBSERVACIONES, COMENTARIOS Y/O SUGERENCIAS</t>
        </is>
      </c>
      <c r="AX7" s="274" t="n"/>
      <c r="AY7" s="274" t="n"/>
      <c r="AZ7" s="223" t="inlineStr">
        <is>
          <t>PROBABILIDAD DE OCURRENCIA</t>
        </is>
      </c>
      <c r="BA7" s="221" t="inlineStr">
        <is>
          <t>PROBABILIDAD DE OCURRENCIA</t>
        </is>
      </c>
      <c r="BB7" s="221" t="inlineStr">
        <is>
          <t>MAGNITUD DEL IMPACTO</t>
        </is>
      </c>
      <c r="BC7" s="221" t="inlineStr">
        <is>
          <t>IMPACTO DE OCURRENCIA</t>
        </is>
      </c>
      <c r="BD7" s="224" t="inlineStr">
        <is>
          <t>NIVEL</t>
        </is>
      </c>
      <c r="BE7" s="225" t="inlineStr">
        <is>
          <t>FECHA DE SEGUIMIENTO</t>
        </is>
      </c>
      <c r="BF7" s="215" t="inlineStr">
        <is>
          <t>OBSERVACIONES Y RECOMENDACIONES</t>
        </is>
      </c>
      <c r="BG7" s="216" t="inlineStr">
        <is>
          <t>FECHA DE SEGUIMIENTO</t>
        </is>
      </c>
      <c r="BH7" s="215" t="inlineStr">
        <is>
          <t>OBSERVACIONES Y RECOMENDACIONES</t>
        </is>
      </c>
      <c r="BI7" s="216" t="inlineStr">
        <is>
          <t>FECHA DE SEGUIMIENTO</t>
        </is>
      </c>
      <c r="BJ7" s="215" t="inlineStr">
        <is>
          <t>OBSERVACIONES Y RECOMENDACIONES</t>
        </is>
      </c>
      <c r="BK7" s="216" t="inlineStr">
        <is>
          <t>FECHA DE SEGUIMIENTO</t>
        </is>
      </c>
      <c r="BL7" s="215" t="inlineStr">
        <is>
          <t>OBSERVACIONES Y RECOMENDACIONES</t>
        </is>
      </c>
      <c r="BM7" s="216" t="inlineStr">
        <is>
          <t>FECHA DE SEGUIMIENTO</t>
        </is>
      </c>
      <c r="BN7" s="215" t="inlineStr">
        <is>
          <t>OBSERVACIONES Y RECOMENDACIONES</t>
        </is>
      </c>
      <c r="BO7" s="216" t="inlineStr">
        <is>
          <t>FECHA DE SEGUIMIENTO</t>
        </is>
      </c>
      <c r="BP7" s="215" t="inlineStr">
        <is>
          <t>OBSERVACIONES Y RECOMENDACIONES</t>
        </is>
      </c>
      <c r="BQ7" s="216" t="inlineStr">
        <is>
          <t>FECHA DE SEGUIMIENTO</t>
        </is>
      </c>
      <c r="BR7" s="215" t="inlineStr">
        <is>
          <t>OBSERVACIONES Y RECOMENDACIONES</t>
        </is>
      </c>
      <c r="BS7" s="216" t="inlineStr">
        <is>
          <t>FECHA DE SEGUIMIENTO</t>
        </is>
      </c>
      <c r="BT7" s="215" t="inlineStr">
        <is>
          <t>OBSERVACIONES Y RECOMENDACIONES</t>
        </is>
      </c>
      <c r="BU7" s="216" t="inlineStr">
        <is>
          <t>FECHA DE SEGUIMIENTO</t>
        </is>
      </c>
      <c r="BV7" s="215" t="inlineStr">
        <is>
          <t>OBSERVACIONES Y RECOMENDACIONES</t>
        </is>
      </c>
      <c r="BW7" s="216" t="inlineStr">
        <is>
          <t>FECHA DE SEGUIMIENTO</t>
        </is>
      </c>
      <c r="BX7" s="215" t="inlineStr">
        <is>
          <t>OBSERVACIONES Y RECOMENDACIONES</t>
        </is>
      </c>
      <c r="BY7" s="216" t="inlineStr">
        <is>
          <t>FECHA DE SEGUIMIENTO</t>
        </is>
      </c>
      <c r="BZ7" s="216" t="n"/>
      <c r="CA7" s="216" t="n"/>
      <c r="CB7" s="215" t="inlineStr">
        <is>
          <t>OBSERVACIONES Y RECOMENDACIONES</t>
        </is>
      </c>
      <c r="CC7" s="216" t="inlineStr">
        <is>
          <t>FECHA DE SEGUIMIENTO</t>
        </is>
      </c>
      <c r="CD7" s="215" t="inlineStr">
        <is>
          <t>OBSERVACIONES Y RECOMENDACIONES</t>
        </is>
      </c>
      <c r="CE7" s="246" t="n"/>
    </row>
    <row r="8" ht="186" customHeight="1" s="242">
      <c r="A8" s="163">
        <f>IF(OR(AZ8=0,BB8=0),"",IF(AND(AZ8&lt;=0.2,BB8&lt;=0.2),1,IF(AND(AZ8&lt;=0.2,BB8&lt;=0.4),2,IF(AND(AZ8&lt;=0.2,BB8&lt;=0.6),3,IF(AND(AZ8&lt;=0.2,BB8&lt;=0.8),4,IF(AND(AZ8&lt;=0.2,BB8&lt;=1),5,IF(AND(AZ8&lt;=0.4,BB8&lt;=0.2),6,IF(AND(AZ8&lt;=0.4,BB8&lt;=0.4),7,IF(AND(AZ8&lt;=0.4,BB8&lt;=0.6),8,IF(AND(AZ8&lt;=0.4,BB8&lt;=0.8),9,IF(AND(AZ8&lt;=0.4,BB8&lt;=1),10,IF(AND(AZ8&lt;=0.6,BB8&lt;=0.2),11,IF(AND(AZ8&lt;=0.6,BB8&lt;=0.4),12,IF(AND(AZ8&lt;=0.6,BB8&lt;=0.6),13,IF(AND(AZ8&lt;=0.6,BB8&lt;=0.8),14,IF(AND(AZ8&lt;=0.6,BB8&lt;=1),15,IF(AND(AZ8&lt;=0.8,BB8&lt;=0.2),16,IF(AND(AZ8&lt;=0.8,BB8&lt;=0.4),17,IF(AND(AZ8&lt;=0.8,BB8&lt;=0.6),18,IF(AND(AZ8&lt;=0.8,BB8&lt;=0.8),19,IF(AND(AZ8&lt;=0.8,BB8&lt;=1),20,IF(AND(AZ8&lt;=1,BB8&lt;=0.2),21,IF(AND(AZ8&lt;=1,BB8&lt;=0.4),22,IF(AND(AZ8&lt;=1,BB8&lt;=0.6),23,IF(AND(AZ8&lt;=1,BB8&lt;=0.8),24,IF(AND(AZ8&lt;=1,BB8&lt;=1),25,""))))))))))))))))))))))))))</f>
        <v/>
      </c>
      <c r="B8" s="163">
        <f>IF(A8="","",1/100)</f>
        <v/>
      </c>
      <c r="C8" s="163">
        <f>IFERROR(A8+B8,"")</f>
        <v/>
      </c>
      <c r="D8" s="613" t="n">
        <v>3</v>
      </c>
      <c r="E8" s="248" t="inlineStr">
        <is>
          <t>D4. Falta de articulación de los diferentes actores en la formulación y ejecución de los proyectos aprobados encaminados al mejoramiento de los espacios académicos adscritos a la unidad de apoyo académico.</t>
        </is>
      </c>
      <c r="F8" s="581" t="inlineStr">
        <is>
          <t>Posibilidad de pérdida, deterioro o daño de los elementos (medios-recursos) académicos adscritos a la Unidad de Apoyo Académico, por posibles fallas tecnológicas en la institución que afectan la gestión, solicitud y disponibilidad de los recursos que afectan su control y seguimiento, a causa del préstamo y/o la falta de control de los mismos (verificación).</t>
        </is>
      </c>
      <c r="G8" s="581" t="inlineStr">
        <is>
          <t xml:space="preserve">Incumplimiento en los requerimientos de los estudiantes y docentes en la prestación de espacio y elementos educativos como apoyo a las actividades académicas.
Perdida de recursos económicos.
Posibles salidas no conformes, quejas y reclamos que manifiesten la insatisfacción en cuanto a la suficiencia de elementos y espacios académicos. </t>
        </is>
      </c>
      <c r="H8" s="581" t="inlineStr">
        <is>
          <t xml:space="preserve">USUARIOS, PRODUCTOS Y PRÁCTICAS: Fallas negligentes o involuntarias de las obligaciones frente a los usuarios y que impiden satisfacer una obligación profesional frente a éstos. </t>
        </is>
      </c>
      <c r="I8" s="602" t="n">
        <v>14085</v>
      </c>
      <c r="J8" s="628" t="inlineStr">
        <is>
          <t>Para la vigencia 2024 se hizo préstamo de 14085 elementos educativos a los estudiantes , los docentes y los administrativos de la Universidad  de Cundinamarca. 
Lo cual implica una probabilidad de perdida, deterioro o daño a los elementos en calidad de préstamo.</t>
        </is>
      </c>
      <c r="K8" s="608">
        <f>IF(I8&lt;=0,"",IF(I8&lt;=2,"Muy Baja",IF(I8&lt;=10,"Baja",IF(I8&lt;=30,"Media",IF(I8&lt;=100,"Alta",IF(I8&gt;100,"Muy Alta"))))))</f>
        <v/>
      </c>
      <c r="L8" s="600">
        <f>IF(K8="","",IF(K8="Muy Baja",0.2,IF(K8="Baja",0.4,IF(K8="Media",0.6,IF(K8="Alta",0.8,IF(K8="Muy Alta",1,))))))</f>
        <v/>
      </c>
      <c r="M8" s="581" t="inlineStr">
        <is>
          <t>El riesgo afecta la imagen de la entidad con efecto publicitario sostenido a nivel de sector administrativo, nivel departamental o municipal.</t>
        </is>
      </c>
      <c r="N8" s="608">
        <f>IF(OR(M8=CRITERIOS!$C$182,M8=CRITERIOS!$D$182),"Leve",IF(OR(M8=CRITERIOS!$C$183,M8=CRITERIOS!$D$183),"Menor",IF(OR(M8=CRITERIOS!$C$184,M8=CRITERIOS!$D$184),"Moderado",IF(OR(M8=CRITERIOS!$C$185,M8=CRITERIOS!$D$185),"Mayor",IF(OR(M8=CRITERIOS!$C$186,M8=CRITERIOS!$D$186),"Catastrófico","")))))</f>
        <v/>
      </c>
      <c r="O8" s="600">
        <f>IF(N8="","",IF(N8="Leve",0.2,IF(N8="Menor",0.4,IF(N8="Moderado",0.6,IF(N8="Mayor",0.8,IF(N8="Catastrófico",1,))))))</f>
        <v/>
      </c>
      <c r="P8" s="597">
        <f>IF(OR(AND(K8="Muy Baja",N8="Leve"),AND(K8="Muy Baja",N8="Menor"),AND(K8="Baja",N8="Leve")),"BAJO",IF(OR(AND(K8="Muy baja",N8="Moderado"),AND(K8="Baja",N8="Menor"),AND(K8="Baja",N8="Moderado"),AND(K8="Media",N8="Leve"),AND(K8="Media",N8="Menor"),AND(K8="Media",N8="Moderado"),AND(K8="Alta",N8="Leve"),AND(K8="Alta",N8="Menor")),"MODERADO",IF(OR(AND(K8="Muy Baja",N8="Mayor"),AND(K8="Baja",N8="Mayor"),AND(K8="Media",N8="Mayor"),AND(K8="Alta",N8="Moderado"),AND(K8="Alta",N8="Mayor"),AND(K8="Muy Alta",N8="Leve"),AND(K8="Muy Alta",N8="Menor"),AND(K8="Muy Alta",N8="Moderado"),ZF8="Muy Alta",N8="Mayor"),"ALTO",IF(OR(AND(K8="Muy Baja",N8="Catastrófico"),AND(K8="Baja",N8="Catastrófico"),AND(K8="Media",N8="Catastrófico"),AND(K8="Alta",N8="Catastrófico"),AND(K8="Muy Alta",N8="Catastrófico")),"EXTREMO",""))))</f>
        <v/>
      </c>
      <c r="Q8" s="581" t="inlineStr">
        <is>
          <t>El profesional de Apoyo Académico verifica y realiza seguimiento a las solicitudes de necesidades del Plan Anual de Adquisiciones  (Funcionamiento-Inversión) por medio del aplicativo de Apoyo Académico y la plataforma digital Integradoc.</t>
        </is>
      </c>
      <c r="R8" s="608" t="inlineStr">
        <is>
          <t>ANUAL</t>
        </is>
      </c>
      <c r="S8" s="608" t="inlineStr">
        <is>
          <t>Información documentada: PROCEDIMIENTO AAAP01 (CONTROL)</t>
        </is>
      </c>
      <c r="T8" s="608" t="inlineStr">
        <is>
          <t xml:space="preserve">Registro del reporte en el aplicativo 
Base de datos </t>
        </is>
      </c>
      <c r="U8" s="608" t="inlineStr">
        <is>
          <t>PREVENTIVO</t>
        </is>
      </c>
      <c r="V8" s="608" t="inlineStr">
        <is>
          <t>MANUAL</t>
        </is>
      </c>
      <c r="W8" s="608">
        <f>IF(OR(U8="PREVENTIVO",U8="DETECTIVO"),"PROBABILIDAD",IF(U8="CORRECTIVO","IMPACTO",""))</f>
        <v/>
      </c>
      <c r="X8" s="608">
        <f>IF(AND(U8="PREVENTIVO",V8="AUTOMÁTICO"),"50%",IF(AND(U8="PREVENTIVO",V8="MANUAL"),"40%",IF(AND(U8="DETECTIVO",V8="AUTOMÁTICO"),"40%",IF(AND(U8="DETECTIVO",V8="MANUAL"),"30%",IF(AND(U8="CORRECTIVO",V8="AUTOMÁTICO"),"35%",IF(AND(U8="CORRECTIVO",V8="MANUAL"),"25%",""))))))</f>
        <v/>
      </c>
      <c r="Y8" s="184">
        <f>IFERROR(IF(W8="Probabilidad",(L8-(L8*X8)),IF(W8="Impacto",L8,"")),"")</f>
        <v/>
      </c>
      <c r="Z8" s="184">
        <f>IFERROR(IF(Y8="","",IF(Y8&lt;=0.2,"MUY BAJA",IF(Y8&lt;=0.4,"BAJA",IF(Y8&lt;=0.6,"MEDIA",IF(Y8&lt;=0.8,"ALTA",IF(Y8=1,"MUY ALTA")))))),"")</f>
        <v/>
      </c>
      <c r="AA8" s="184">
        <f>IFERROR(IF(W8="Impacto",(O8-(O8*X8)),IF(W8="Probabilidad",O8,"")),"")</f>
        <v/>
      </c>
      <c r="AB8" s="184">
        <f>IFERROR(IF(AA8="","",IF(AA8&lt;=0.2,"LEVE",IF(AA8&lt;=0.4,"MENOR",IF(AA8&lt;=0.6,"MODERADO",IF(AA8&lt;=0.8,"MAYOR",IF(AA8=1,"CATASTRÓFICO")))))),"")</f>
        <v/>
      </c>
      <c r="AC8" s="597">
        <f>IFERROR(IF(OR(AND(Z8="Muy Baja",AB8="Leve"),AND(Z8="Muy Baja",AB8="Menor"),AND(Z8="Baja",AB8="Leve")),"BAJO",IF(OR(AND(Z8="Muy baja",AB8="Moderado"),AND(Z8="Baja",AB8="Menor"),AND(Z8="Baja",AB8="Moderado"),AND(Z8="Media",AB8="Leve"),AND(Z8="Media",AB8="Menor"),AND(Z8="Media",AB8="Moderado"),AND(Z8="Alta",AB8="Leve"),AND(Z8="Alta",AB8="Menor")),"MODERADO",IF(OR(AND(Z8="Muy Baja",AB8="Mayor"),AND(Z8="Baja",AB8="Mayor"),AND(Z8="Media",AB8="Mayor"),AND(Z8="Alta",AB8="Moderado"),AND(Z8="Alta",AB8="Mayor"),AND(Z8="Muy Alta",AB8="Leve"),AND(Z8="Muy Alta",AB8="Menor"),AND(Z8="Muy Alta",AB8="Moderado"),AND(Z8="Muy Alta",AB8="Mayor")),"ALTO",IF(OR(AND(Z8="Muy Baja",AB8="Catastrófico"),AND(Z8="Baja",AB8="Catastrófico"),AND(Z8="Media",AB8="Catastrófico"),AND(Z8="Alta",AB8="Catastrófico"),AND(Z8="Muy Alta",AB8="Catastrófico")),"EXTREMO","")))),"")</f>
        <v/>
      </c>
      <c r="AD8" s="612" t="n">
        <v>43587</v>
      </c>
      <c r="AE8" s="581" t="inlineStr">
        <is>
          <t>Se recomienda evaluar la periodicidad, la fuente de información y autoridad del responsable de los controles, a fin de evitar pérdidas innecesarias de documentos e información de los procesos contractuales
19/09/2019:  Los controles fueron recientemente implementados y se están ejecutando; sin embargo se  presentan contratiempos en la gestión contractual.
De igual modo, se valorará la madurez de los cinco controles en el próximo seguimiento.</t>
        </is>
      </c>
      <c r="AF8" s="612" t="n">
        <v>43902</v>
      </c>
      <c r="AG8" s="581" t="inlineStr">
        <is>
          <t>En vista de que el riesgo se materializó, los controles fueron reestructurados, por ende se valorará la madurez de estos mismos en el próximo seguimiento.
Así mismo, se recomienda establecer estrategias aprovechando las herramientas con las cuenta la universidad de Cundinamarca como lo es la herramienta digital Integradoc para asegurar la eficiencia de tiempos y eficacia en los trámites precontractuales.</t>
        </is>
      </c>
      <c r="AH8" s="249" t="n">
        <v>44147</v>
      </c>
      <c r="AI8" s="581" t="inlineStr">
        <is>
          <t xml:space="preserve">A causa de la pandemia COVID-19 en el IIPA 2020 se recibieron muy pocas solicitudes. Sin embargo, se evidencia ejecución del control previamente establecido. Acción que contribuye a mitigar el riesgo.
</t>
        </is>
      </c>
      <c r="AJ8" s="612" t="n">
        <v>44302</v>
      </c>
      <c r="AK8" s="581" t="inlineStr">
        <is>
          <t xml:space="preserve">Conforme al oficio emitido por la Dirección de Control Interno con asunto "SEGUIMIENTO POR PARTE DE CONTROL INTERNO A LOS
RIESGOS DEL PROCESO DE APOYO ACADÉMICO" y radicado 01989, se evidencia la eficacia del control.  Razón por la cual, como segunda línea de defensa se califica como "fuerte" el presente control.
Por lo anterior, Se recomienda continuar con la ejecución del control de manera eficaz y eficiente. </t>
        </is>
      </c>
      <c r="AL8" s="612" t="n">
        <v>44484</v>
      </c>
      <c r="AM8" s="581" t="inlineStr">
        <is>
          <t xml:space="preserve">Se recomienda fortalecer la planificación para agilizar en tiempos con respecto a temas de contratación. </t>
        </is>
      </c>
      <c r="AN8" s="612" t="n">
        <v>44694</v>
      </c>
      <c r="AO8" s="581" t="inlineStr">
        <is>
          <t>1. Se evidenció la solicitud por correo electrónico (03/03/2022) a Planeación Institucional de la adición de hace necesario revisar con Planeación, la solicitud de la adición del presupuesto para los 150 Equipos de música.
2.Se evidenció la solicitud a MCT de la usabilidad de los equipos durante la duración del proyecto, por correo electrónico el 08/06/2022..</t>
        </is>
      </c>
      <c r="AP8" s="582" t="n">
        <v>44880</v>
      </c>
      <c r="AQ8" s="581" t="inlineStr">
        <is>
          <t>Se evidencia solicitudes de elementos en la plataforma (Solicitudes Unidad de Apoyo Académico) de material bibliográfico, software académico y elementos e insumos de laboratorio, los cuales serán adquiridos dentro de los proyectos aprobados para la vigencia del 2023.</t>
        </is>
      </c>
      <c r="AR8" s="582" t="n">
        <v>45051</v>
      </c>
      <c r="AS8" s="608" t="inlineStr">
        <is>
          <t>El proceso sugiere a la Alta Dirección la priorización de los recursos para la adquisición de los elementos e insumos necesarios para la academia, debido a la disminución presupuestal presentados dentro de la vigencia 2023.</t>
        </is>
      </c>
      <c r="AT8" s="582" t="n">
        <v>45365</v>
      </c>
      <c r="AU8" s="599" t="inlineStr">
        <is>
          <t>El proceso sugiere una revisión a los proyectos que seran sometidos a priorización, con el fin de que al momento de la ejecución del mismo sea de acuerdo a las necesidades del proyecto.</t>
        </is>
      </c>
      <c r="AV8" s="226" t="n">
        <v>45734</v>
      </c>
      <c r="AW8" s="227" t="inlineStr">
        <is>
          <t>En el Consolidado del Plan Anual de Adquisiciones (ABSF047) se detallan las líneas del PAA, especificando el tipo de necesidad y las áreas responsables de su ejecución, lo cual contribuye al buen desempeño de la entidad.Actualmente, se está llevando a cabo el proceso de contratación o adquisición de licencias y servicios de bases de datos. El seguimiento de este proceso se realiza mediante una hoja de trabajo que contiene información relevante, como el identificador, la fecha de inicio, el consecutivo ABSr097 y el número de Certificado de Disponibilidad Presupuestal (CDP), entre otros datos.</t>
        </is>
      </c>
      <c r="AX8" s="226" t="n">
        <v>46140</v>
      </c>
      <c r="AY8" s="607" t="inlineStr">
        <is>
          <t>Se evidencia Base de datos de Solicitud de elementos de insumos de laboratoria de la Unidad de Apoyo Academico, construido a partir de los datos proporcionados por el aplicativo de Gestión de Apoyo Académico, listado historico, y elementos e insumos, con un total de 2646 solicitudes durante la vigencia 2025.</t>
        </is>
      </c>
      <c r="AZ8" s="576">
        <f>IF(Y8="","",MIN(Y8:Y13))</f>
        <v/>
      </c>
      <c r="BA8" s="576">
        <f>IFERROR(IF(AZ8="","",IF(AZ8&lt;=0.2,"MUY BAJA",IF(AZ8&lt;=0.4,"BAJA",IF(AZ8&lt;=0.6,"MEDIA",IF(AZ8&lt;=0.8,"ALTA",IF(AZ8=1,"MUY ALTA")))))),"")</f>
        <v/>
      </c>
      <c r="BB8" s="576">
        <f>IF(AA8="","",MIN(AA8:AA14))</f>
        <v/>
      </c>
      <c r="BC8" s="576">
        <f>IFERROR(IF(BB8="","",IF(BB8&lt;=0.2,"LEVE",IF(BB8&lt;=0.4,"MENOR",IF(BB8&lt;=0.6,"MODERADO",IF(BB8&lt;=0.8,"MAYOR",IF(BB8=1,"CATASTRÓFICO")))))),"")</f>
        <v/>
      </c>
      <c r="BD8" s="597">
        <f>IFERROR(IF(OR(AND(BA8="Muy Baja",BC8="Leve"),AND(BA8="Muy Baja",BC8="Menor"),AND(BA8="Baja",BC8="Leve")),"BAJO",IF(OR(AND(BA8="Muy baja",BC8="Moderado"),AND(BA8="Baja",BC8="Menor"),AND(BA8="Baja",BC8="Moderado"),AND(BA8="Media",BC8="Leve"),AND(BA8="Media",BC8="Menor"),AND(BA8="Media",BC8="Moderado"),AND(BA8="Alta",BC8="Leve"),AND(BA8="Alta",BC8="Menor")),"MODERADO",IF(OR(AND(BA8="Muy Baja",BC8="Mayor"),AND(BA8="Baja",BC8="Mayor"),AND(BA8="Media",BC8="Mayor"),AND(BA8="Alta",BC8="Moderado"),AND(BA8="Alta",BC8="Mayor"),AND(BA8="Muy Alta",BC8="Leve"),AND(BA8="Muy Alta",BC8="Menor"),AND(BA8="Muy Alta",BC8="Moderado"),AND(BA8="Muy Alta",BC8="Mayor")),"ALTO",IF(OR(AND(BA8="Muy Baja",BC8="Catastrófico"),AND(BA8="Baja",BC8="Catastrófico"),AND(BA8="Media",BC8="Catastrófico"),AND(BA8="Alta",BC8="Catastrófico"),AND(BA8="Muy Alta",BC8="Catastrófico")),"EXTREMO","")))),"")</f>
        <v/>
      </c>
      <c r="BE8" s="682" t="n">
        <v>43738</v>
      </c>
      <c r="BF8" s="581" t="inlineStr">
        <is>
          <t>Se evidencia materialización del riego dado que a corte de agosto del 2019 se evidencia los siguientes porcentajes de rubros presupuestales:
1. Insumos de laboratorio (21,98%).
2. Dotación de laboratorio (13.81%)
3. Dotación biblioteca (13,08%).
4. Granjas (5.72%).
Lo anterior conlleva a una desactualización es espacios académicos.</t>
        </is>
      </c>
      <c r="BG8" s="582" t="n">
        <v>43857</v>
      </c>
      <c r="BH8" s="581" t="inlineStr">
        <is>
          <t xml:space="preserve">El presente análisis se realiza con corte a noviembre de 2019 se presenta materialización del riego dado a: 
.
 En el informe de PQRS se presentan sugerencias por parte de los estudiantes referentes a la actualización de equipos. 
En el informe de auditoría de seguridad y salud en el trabajo de fecha 28 de noviembre de 2019, se establecen incumplimientos en el decreto 1072 y normatividad vigente tipo en los laboratorios en relación con condiciones de almacenamiento de químicos y condiciones locativas de laboratorios. </t>
        </is>
      </c>
      <c r="BI8" s="582" t="n">
        <v>44068</v>
      </c>
      <c r="BJ8" s="608" t="inlineStr">
        <is>
          <t>No se presenta materialización del riesgo.</t>
        </is>
      </c>
      <c r="BK8" s="582" t="n">
        <v>44281</v>
      </c>
      <c r="BL8" s="608" t="inlineStr">
        <is>
          <t xml:space="preserve">No se evidencia materialización del riesgo </t>
        </is>
      </c>
      <c r="BM8" s="582" t="n">
        <v>44587</v>
      </c>
      <c r="BN8" s="608" t="inlineStr">
        <is>
          <t>No se realiza seguimiento a el riesgo toda vez que el nivel de riesgo es moderado</t>
        </is>
      </c>
      <c r="BO8" s="582" t="n">
        <v>44791</v>
      </c>
      <c r="BP8" s="581" t="inlineStr">
        <is>
          <t>Teniendo en cuenta que el nivel de riesgo se encuentra en moderado , se evidencia que conforme al Acta 02 de 2022-04-22 con asunto entrega de cargo unidad de apoyo académico en el acápite "inventarios Recibidos"  donde se describe que se encuentra pendiente por verificar el inventario. Se recomienda que se realicen los debidos levantamientos de inventario e informes con el fin de establecer un plan de mejoramiento con las áreas responsables para mitigar la materialización del riesgo.</t>
        </is>
      </c>
      <c r="BQ8" s="582" t="n">
        <v>44959</v>
      </c>
      <c r="BR8" s="581" t="inlineStr">
        <is>
          <t>se evidencia materialización de riesgo de" Posibilidad de pérdida, deterioro o daño de los elementos (medios-recursos) académicos adscritos a la Unidad de Apoyo Académico por el préstamo y/o la falta de control de los mismos (verificación)." toda vez que desde la comisión de control interno se ha realizado seguimiento a la entrega de cargo de esta jefatura y se evidencia en informe de fecha 17-06-2022 la perdida de elementos</t>
        </is>
      </c>
      <c r="BS8" s="582" t="n">
        <v>45138</v>
      </c>
      <c r="BT8" s="581" t="inlineStr">
        <is>
          <t>Mediante el seguimiento de la función preventiva con radicado 20221123-1975-I y asunto "Entrega de cargo de la Unidad de Apoyo Académico", se evidencia la persistencia de la materialización del riesgo "posibilidad de pérdida, deterioro, o daño de los elementos (medios - recursos)  académicos adscritos a la Unidad de Apoyo Académico por el préstamo y/o la falta de control de los mismos (verificación)".</t>
        </is>
      </c>
      <c r="BU8" s="582" t="inlineStr">
        <is>
          <t xml:space="preserve">
18/04/2024</t>
        </is>
      </c>
      <c r="BV8" s="581" t="inlineStr">
        <is>
          <t xml:space="preserve">
Se evidencia materialización del riesgo toda vez que en ejercicio de auditoria IIPA 2023, se obtuvo como resultado un total de 20 hallazgos. Se sugiere actualizar el nivel del riesgo residual teniendo en cuenta que al corte de fecha de seguimiento es moderado e identificar posibles riesgos en las actividades operacionales o administrativas de apoyo académico.</t>
        </is>
      </c>
      <c r="BW8" s="582" t="n">
        <v>45539</v>
      </c>
      <c r="BX8" s="608" t="inlineStr">
        <is>
          <t xml:space="preserve">Como tratamiento a la materialización del riesgo, se encuentran en ejecución los planes de mejoramiento 477, 916 y 941, de la unidad de Apoyo Académico. </t>
        </is>
      </c>
      <c r="BY8" s="582" t="inlineStr">
        <is>
          <t xml:space="preserve">
26/03/2025</t>
        </is>
      </c>
      <c r="BZ8" s="581" t="inlineStr">
        <is>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t>
        </is>
      </c>
      <c r="CA8" s="582" t="inlineStr">
        <is>
          <t>02/09/2025</t>
        </is>
      </c>
      <c r="CB8" s="581" t="inlineStr">
        <is>
          <t>Se evidencia materialización del riesgo toda vez que se deja un hallazgo de auditoria programada de la Vigencia 2025-I a la Dirección de Bienes y Servicios en la cual se identificó posible detrimento por la adquisición de elementos de laboratorio biología molecular que no han tenido usabilidad desde su adquisición, lo que genera un posible DETERIORO en los equipos. Es de aclarar que el presente hallazgo se lleva a cabo mediante el plan de mejoramiento 1104, el cual se encuentra en estado de “EN EJECUCCIÓN”.</t>
        </is>
      </c>
      <c r="CC8" s="577" t="n"/>
      <c r="CD8" s="589" t="n"/>
      <c r="CE8" s="388" t="n"/>
    </row>
    <row r="9" ht="184.5" customHeight="1" s="242">
      <c r="D9" s="714" t="n"/>
      <c r="E9" s="248" t="inlineStr">
        <is>
          <t xml:space="preserve">D6. Cargue inoportuno de documentos en el repositorio institucional del CGCA en seccionales y extensiones. </t>
        </is>
      </c>
      <c r="F9" s="745" t="n"/>
      <c r="G9" s="745" t="n"/>
      <c r="H9" s="745" t="n"/>
      <c r="I9" s="745" t="n"/>
      <c r="J9" s="745" t="n"/>
      <c r="K9" s="745" t="n"/>
      <c r="L9" s="745" t="n"/>
      <c r="M9" s="745" t="n"/>
      <c r="N9" s="745" t="n"/>
      <c r="O9" s="745" t="n"/>
      <c r="P9" s="745" t="n"/>
      <c r="Q9" s="581" t="inlineStr">
        <is>
          <t xml:space="preserve">El gestor del CGCA  realiza seguimiento periódico a la producción académica de los estudiantes creadores de oportunidades de la Universidad, los cuales serán cargados  en el repositorio institucional. </t>
        </is>
      </c>
      <c r="R9" s="608" t="inlineStr">
        <is>
          <t>SEMESTRAL</t>
        </is>
      </c>
      <c r="S9" s="608" t="inlineStr">
        <is>
          <t>Base de datos actualizada en la Plataforma Institucional
Inventario Interno de cada espacio
Procedimiento AAAP01</t>
        </is>
      </c>
      <c r="T9" s="608" t="inlineStr">
        <is>
          <t>Repositorio institucional actualizado y disponible para la consulta de todos los trabajos de grado o de procesos de ciencia, tecnologia e Innovacion.</t>
        </is>
      </c>
      <c r="U9" s="608" t="inlineStr">
        <is>
          <t>DETECTIVO</t>
        </is>
      </c>
      <c r="V9" s="608" t="inlineStr">
        <is>
          <t>MANUAL</t>
        </is>
      </c>
      <c r="W9" s="608">
        <f>IF(OR(U9="PREVENTIVO",U9="DETECTIVO"),"PROBABILIDAD",IF(U9="CORRECTIVO","IMPACTO",""))</f>
        <v/>
      </c>
      <c r="X9" s="608">
        <f>IF(AND(U9="PREVENTIVO",V9="AUTOMÁTICO"),"50%",IF(AND(U9="PREVENTIVO",V9="MANUAL"),"40%",IF(AND(U9="DETECTIVO",V9="AUTOMÁTICO"),"40%",IF(AND(U9="DETECTIVO",V9="MANUAL"),"30%",IF(AND(U9="CORRECTIVO",V9="AUTOMÁTICO"),"35%",IF(AND(U9="CORRECTIVO",V9="MANUAL"),"25%",""))))))</f>
        <v/>
      </c>
      <c r="Y9" s="600">
        <f>IFERROR(IF(AND(W8="Probabilidad",W9="Probabilidad"),(Y8-(Y8*X9)),IF(W9="Probabilidad",(L8-(L8*X9)),IF(W9="Impacto",Y8,""))),"")</f>
        <v/>
      </c>
      <c r="Z9" s="184">
        <f>IFERROR(IF(Y9="","",IF(Y9&lt;=0.2,"MUY BAJA",IF(Y9&lt;=0.4,"BAJA",IF(Y9&lt;=0.6,"MEDIA",IF(Y9&lt;=0.8,"ALTA",IF(Y9=1,"MUY ALTA")))))),"")</f>
        <v/>
      </c>
      <c r="AA9" s="184">
        <f>IFERROR(IF(AND(W8="Impacto",W9="Impacto"),(AA8-(AA8*X9)),IF(W9="Impacto",(O8-(+O8*X9)),IF(W9="Probabilidad",AA8,""))),"")</f>
        <v/>
      </c>
      <c r="AB9" s="184">
        <f>IFERROR(IF(AA9="","",IF(AA9&lt;=0.2,"LEVE",IF(AA9&lt;=0.4,"MENOR",IF(AA9&lt;=0.6,"MODERADO",IF(AA9&lt;=0.8,"MAYOR",IF(AA9=1,"CATASTRÓFICO")))))),"")</f>
        <v/>
      </c>
      <c r="AC9" s="597">
        <f>IFERROR(IF(OR(AND(Z9="Muy Baja",AB9="Leve"),AND(Z9="Muy Baja",AB9="Menor"),AND(Z9="Baja",AB9="Leve")),"BAJO",IF(OR(AND(Z9="Muy baja",AB9="Moderado"),AND(Z9="Baja",AB9="Menor"),AND(Z9="Baja",AB9="Moderado"),AND(Z9="Media",AB9="Leve"),AND(Z9="Media",AB9="Menor"),AND(Z9="Media",AB9="Moderado"),AND(Z9="Alta",AB9="Leve"),AND(Z9="Alta",AB9="Menor")),"MODERADO",IF(OR(AND(Z9="Muy Baja",AB9="Mayor"),AND(Z9="Baja",AB9="Mayor"),AND(Z9="Media",AB9="Mayor"),AND(Z9="Alta",AB9="Moderado"),AND(Z9="Alta",AB9="Mayor"),AND(Z9="Muy Alta",AB9="Leve"),AND(Z9="Muy Alta",AB9="Menor"),AND(Z9="Muy Alta",AB9="Moderado"),AND(Z9="Muy Alta",AB9="Mayor")),"ALTO",IF(OR(AND(Z9="Muy Baja",AB9="Catastrófico"),AND(Z9="Baja",AB9="Catastrófico"),AND(Z9="Media",AB9="Catastrófico"),AND(Z9="Alta",AB9="Catastrófico"),AND(Z9="Muy Alta",AB9="Catastrófico")),"EXTREMO","")))),"")</f>
        <v/>
      </c>
      <c r="AD9" s="745" t="n"/>
      <c r="AE9" s="745" t="n"/>
      <c r="AF9" s="745" t="n"/>
      <c r="AG9" s="745" t="n"/>
      <c r="AH9" s="612" t="n">
        <v>44146</v>
      </c>
      <c r="AI9" s="581" t="inlineStr">
        <is>
          <t>Desde biblioteca se logró evidenciar la gestión articulada con las facultades (proceso Formación y Aprendizaje) para el cargue de la  producción académica (trabajos de grado) en el repositorio institucional. Asimismo, se evidenció una gestión del cambio con respecto a "La entrega de proyectos de grado a la biblioteca para posterior cargue al repositorio institucional se realizará de manera digital, atendiendo a la coyuntura nacional"</t>
        </is>
      </c>
      <c r="AJ9" s="249" t="n">
        <v>44302</v>
      </c>
      <c r="AK9" s="581" t="inlineStr">
        <is>
          <t xml:space="preserve">Conforme al oficio emitido por la Dirección de Control Interno con asunto "SEGUIMIENTO POR PARTE DE CONTROL INTERNO A LOS
RIESGOS DEL PROCESO DE APOYO ACADÉMICO" y radicado 01989, se evidencia la eficacia del control.  Razón por la cual, como segunda línea de defensa se califica como "fuerte" el presente control.
Por lo anterior, Se recomienda continuar con la ejecución del control de manera eficaz y eficiente. </t>
        </is>
      </c>
      <c r="AL9" s="249" t="n">
        <v>44484</v>
      </c>
      <c r="AM9" s="581" t="inlineStr">
        <is>
          <t xml:space="preserve">Hay evidencia de la ejecución del control. </t>
        </is>
      </c>
      <c r="AN9" s="249" t="n">
        <v>44694</v>
      </c>
      <c r="AO9" s="581" t="inlineStr">
        <is>
          <t xml:space="preserve">Se evidencia la ejecución del control. </t>
        </is>
      </c>
      <c r="AP9" s="582" t="n">
        <v>44880</v>
      </c>
      <c r="AQ9" s="581" t="inlineStr">
        <is>
          <t>En el micrositio de Biblioteca se evidencia el cargue del repositorio institucional para la vigencia actual  (249) y de años anteriores.</t>
        </is>
      </c>
      <c r="AR9" s="582" t="n">
        <v>45051</v>
      </c>
      <c r="AS9" s="581" t="inlineStr">
        <is>
          <t xml:space="preserve">El Proceso a través de la Circular 016 del 07/10/2022, en donde se dan los tiempos (a las respectivas Facultades) para la entrega de la producción académica de los estudiantes de la Universidad (trabajos de grado), para el respectivo cargue en el repositorio institucional.  </t>
        </is>
      </c>
      <c r="AT9" s="582" t="n">
        <v>45365</v>
      </c>
      <c r="AU9" s="599" t="inlineStr">
        <is>
          <t xml:space="preserve">Al cierre de la vigencia se evidencia que los Trabajos cargados al repositorio institucional fueron un total de  4.417 </t>
        </is>
      </c>
      <c r="AV9" s="226" t="n">
        <v>45734</v>
      </c>
      <c r="AW9" s="227" t="inlineStr">
        <is>
          <t>Ala fecha se evidencia en la pagina web de la universidad el Repositorio Institucional DICTUM clasificado por programa academnico la Producción intelectual de la Universidad de Cundinamarca para preservar, compartir y difundir. https://repositorio.ucundinamarca.edu.co/home</t>
        </is>
      </c>
      <c r="AX9" s="226" t="n">
        <v>46140</v>
      </c>
      <c r="AY9" s="607" t="inlineStr">
        <is>
          <t>Se evidencia Base de datos de Repositorio institucional DICTUM respecto de Producción Intelectual de la Universidad de Cundinamarca, para su consulta. https://repositorio.ucundinamarca.edu.co/home.</t>
        </is>
      </c>
      <c r="AZ9" s="745" t="n"/>
      <c r="BA9" s="745" t="n"/>
      <c r="BB9" s="745" t="n"/>
      <c r="BC9" s="745" t="n"/>
      <c r="BD9" s="745" t="n"/>
      <c r="BE9" s="745" t="n"/>
      <c r="BF9" s="745" t="n"/>
      <c r="BG9" s="745" t="n"/>
      <c r="BH9" s="745" t="n"/>
      <c r="BI9" s="745" t="n"/>
      <c r="BJ9" s="745" t="n"/>
      <c r="BK9" s="745" t="n"/>
      <c r="BL9" s="745" t="n"/>
      <c r="BM9" s="745" t="n"/>
      <c r="BN9" s="745" t="n"/>
      <c r="BO9" s="745" t="n"/>
      <c r="BP9" s="745" t="n"/>
      <c r="BQ9" s="745" t="n"/>
      <c r="BR9" s="745" t="n"/>
      <c r="BS9" s="745" t="n"/>
      <c r="BT9" s="745" t="n"/>
      <c r="BU9" s="745" t="n"/>
      <c r="BV9" s="745" t="n"/>
      <c r="BW9" s="745" t="n"/>
      <c r="BX9" s="745" t="n"/>
      <c r="BY9" s="745" t="n"/>
      <c r="BZ9" s="745" t="n"/>
      <c r="CA9" s="745" t="n"/>
      <c r="CB9" s="745" t="n"/>
      <c r="CC9" s="760" t="n"/>
      <c r="CD9" s="760" t="n"/>
      <c r="CE9" s="388" t="n"/>
    </row>
    <row r="10" ht="247.5" customHeight="1" s="242">
      <c r="D10" s="714" t="n"/>
      <c r="E10" s="248" t="inlineStr">
        <is>
          <t xml:space="preserve">A6. Insuficiencia en el mercado de audiolibros y libros de cecografía para dotación de los CGCA. </t>
        </is>
      </c>
      <c r="F10" s="745" t="n"/>
      <c r="G10" s="745" t="n"/>
      <c r="H10" s="745" t="n"/>
      <c r="I10" s="745" t="n"/>
      <c r="J10" s="745" t="n"/>
      <c r="K10" s="745" t="n"/>
      <c r="L10" s="745" t="n"/>
      <c r="M10" s="745" t="n"/>
      <c r="N10" s="745" t="n"/>
      <c r="O10" s="745" t="n"/>
      <c r="P10" s="745" t="n"/>
      <c r="Q10" s="581" t="inlineStr">
        <is>
          <t xml:space="preserve">El gestor del CGCA de la unidad de Apoyo Académico realiza el proceso de verificación e indagación de herramientas alternativas (recursos de la universidad - CGCA) que permitan dar respuesta parcial o completamente a las necesidades presentadas en la institución en temas de inclusión y accesibilidad. </t>
        </is>
      </c>
      <c r="R10" s="608" t="inlineStr">
        <is>
          <t>CADA VEZ QUE SE PRESENTE LA NECESIDAD</t>
        </is>
      </c>
      <c r="S10" s="608" t="inlineStr">
        <is>
          <t>AAAP03 - AAAM001</t>
        </is>
      </c>
      <c r="T10" s="608" t="inlineStr">
        <is>
          <t xml:space="preserve">Base de datos del CGCA
Registro de asistencia formacion a usuarios </t>
        </is>
      </c>
      <c r="U10" s="608" t="inlineStr">
        <is>
          <t>PREVENTIVO</t>
        </is>
      </c>
      <c r="V10" s="608" t="inlineStr">
        <is>
          <t>MANUAL</t>
        </is>
      </c>
      <c r="W10" s="608">
        <f>IF(OR(U10="PREVENTIVO",U10="DETECTIVO"),"PROBABILIDAD",IF(U10="CORRECTIVO","IMPACTO",""))</f>
        <v/>
      </c>
      <c r="X10" s="608">
        <f>IF(AND(U10="PREVENTIVO",V10="AUTOMÁTICO"),"50%",IF(AND(U10="PREVENTIVO",V10="MANUAL"),"40%",IF(AND(U10="DETECTIVO",V10="AUTOMÁTICO"),"40%",IF(AND(U10="DETECTIVO",V10="MANUAL"),"30%",IF(AND(U10="CORRECTIVO",V10="AUTOMÁTICO"),"35%",IF(AND(U10="CORRECTIVO",V10="MANUAL"),"25%",""))))))</f>
        <v/>
      </c>
      <c r="Y10" s="600">
        <f>IFERROR(IF(AND(W9="Probabilidad",W10="Probabilidad"),(Y9-(Y9*X10)),IF(AND(W9="Impacto",W10="Probabilidad"),(Y8-(Y8*X10)),IF(W10="Impacto",Y9,""))),"")</f>
        <v/>
      </c>
      <c r="Z10" s="184">
        <f>IFERROR(IF(Y10="","",IF(Y10&lt;=0.2,"MUY BAJA",IF(Y10&lt;=0.4,"BAJA",IF(Y10&lt;=0.6,"MEDIA",IF(Y10&lt;=0.8,"ALTA",IF(Y10=1,"MUY ALTA")))))),"")</f>
        <v/>
      </c>
      <c r="AA10" s="184">
        <f>IFERROR(IF(AND(W9="Impacto",W10="Impacto"),(AA9-(AA9*X10)),IF(AND(W9="Probabilidad",W10="Impacto"),(AA8-(AA8*X10)),IF(W10="Probabilidad",AA9,""))),"")</f>
        <v/>
      </c>
      <c r="AB10" s="184">
        <f>IFERROR(IF(AA10="","",IF(AA10&lt;=0.2,"LEVE",IF(AA10&lt;=0.4,"MENOR",IF(AA10&lt;=0.6,"MODERADO",IF(AA10&lt;=0.8,"MAYOR",IF(AA10=1,"CATASTRÓFICO")))))),"")</f>
        <v/>
      </c>
      <c r="AC10" s="597">
        <f>IFERROR(IF(OR(AND(Z10="Muy Baja",AB10="Leve"),AND(Z10="Muy Baja",AB10="Menor"),AND(Z10="Baja",AB10="Leve")),"BAJO",IF(OR(AND(Z10="Muy baja",AB10="Moderado"),AND(Z10="Baja",AB10="Menor"),AND(Z10="Baja",AB10="Moderado"),AND(Z10="Media",AB10="Leve"),AND(Z10="Media",AB10="Menor"),AND(Z10="Media",AB10="Moderado"),AND(Z10="Alta",AB10="Leve"),AND(Z10="Alta",AB10="Menor")),"MODERADO",IF(OR(AND(Z10="Muy Baja",AB10="Mayor"),AND(Z10="Baja",AB10="Mayor"),AND(Z10="Media",AB10="Mayor"),AND(Z10="Alta",AB10="Moderado"),AND(Z10="Alta",AB10="Mayor"),AND(Z10="Muy Alta",AB10="Leve"),AND(Z10="Muy Alta",AB10="Menor"),AND(Z10="Muy Alta",AB10="Moderado"),AND(Z10="Muy Alta",AB10="Mayor")),"ALTO",IF(OR(AND(Z10="Muy Baja",AB10="Catastrófico"),AND(Z10="Baja",AB10="Catastrófico"),AND(Z10="Media",AB10="Catastrófico"),AND(Z10="Alta",AB10="Catastrófico"),AND(Z10="Muy Alta",AB10="Catastrófico")),"EXTREMO","")))),"")</f>
        <v/>
      </c>
      <c r="AD10" s="745" t="n"/>
      <c r="AE10" s="745" t="n"/>
      <c r="AF10" s="745" t="n"/>
      <c r="AG10" s="745" t="n"/>
      <c r="AH10" s="612" t="n"/>
      <c r="AI10" s="581" t="n"/>
      <c r="AJ10" s="249" t="n">
        <v>44302</v>
      </c>
      <c r="AK10" s="581" t="inlineStr">
        <is>
          <t>Control nuevo.
De acuerdo la actualización y revisión de la matriz de riesgos del IPA 2021, se identificó una nueva causa, definiendo su respectivo control. Razón por la cual, se establece como un control medio, sin embargo, en el próximo seguimiento se evaluará la eficacia y madurez del mismo.</t>
        </is>
      </c>
      <c r="AL10" s="249" t="n">
        <v>44484</v>
      </c>
      <c r="AM10" s="581" t="inlineStr">
        <is>
          <t xml:space="preserve">Durante el tiempo de contingencia se evidencia el apoyo a los estudiantes y docentes en cuanto al préstamo de elementos educativos como lo son los equipos portátiles. Lo anterior, por parte de biblioteca en cada una de las sedes. </t>
        </is>
      </c>
      <c r="AN10" s="249" t="n">
        <v>44694</v>
      </c>
      <c r="AO10" s="581" t="inlineStr">
        <is>
          <t xml:space="preserve">Se evidencia que el Proceso, evalúa el cumplimiento de los requerimientos contractuales con los proveedores </t>
        </is>
      </c>
      <c r="AP10" s="580" t="n">
        <v>44880</v>
      </c>
      <c r="AQ10" s="581" t="inlineStr">
        <is>
          <t>Para el IIPA 2022 no se presentó ningún proceso de verificación e indagación de herramientas alternativas (recursos de la universidad - biblioteca), al no presentarse solicitudes.</t>
        </is>
      </c>
      <c r="AR10" s="582" t="n">
        <v>45051</v>
      </c>
      <c r="AS10" s="581" t="inlineStr">
        <is>
          <t>Se cuentan con mecanismos de ingreso que facilitan la movilidad dentro de las instalaciones del CGCA, además de los elementos de apoyo educativo (Kindle, lector electrónico)</t>
        </is>
      </c>
      <c r="AT10" s="582" t="n">
        <v>45365</v>
      </c>
      <c r="AU10" s="599" t="inlineStr">
        <is>
          <t>se cuenta con elementos de apoyo educativo como lo son (tablet, Kindle, lector electrónico, computadores), bibliotecas digitales, licencia jaws.</t>
        </is>
      </c>
      <c r="AV10" s="226" t="n">
        <v>45734</v>
      </c>
      <c r="AW10" s="599" t="inlineStr">
        <is>
          <t>La Universidad de Cundinamarca ofrece diversos elementos de apoyo educativo para enriquecer la experiencia académica de sus estudiantes y docentes. Entre estos recursos se incluyen:
- Dispositivos electrónicos: tabletas, lectores electrónicos como Kindle y computadores, que facilitan el acceso a materiales educativos digitales.
- Bibliotecas digitales: a través de la e-Biblioteca, la universidad proporciona acceso a libros electrónicos y bases de datos académicas. Esta plataforma permite la consulta y descarga de obras en formato digital, accesibles desde dispositivos como tabletas, teléfonos inteligentes, portátiles o lectores de libros electrónicos (Kindle). 
- Licencia JAWS: el software JAWS (Job Access With Speech) es un lector de pantalla diseñado para personas con discapacidad visual. Este programa permite la navegación y lectura de contenido digital mediante comandos de teclado y salida de voz. 
Estos recursos demuestran el compromiso de la Universidad de Cundinamarca con la inclusión y la accesibilidad, asegurando que todos los miembros de su comunidad académica puedan aprovechar las herramientas tecnológicas disponibles para su formación y desarrollo profesional</t>
        </is>
      </c>
      <c r="AX10" s="226" t="n">
        <v>46140</v>
      </c>
      <c r="AY10" s="628" t="inlineStr">
        <is>
          <t>Se verifica Base de datos de Asistencia a Formación de Usuarios, con un total de 300 agendamientos durante la vigencia 2025. Se evidencia la solicitud número 335161 realizada el día 28 de febrero de 2025, y se programa la realización de la asesoría para el día 3 de marzo de 2025, de acuerdo a lo consignado en la columna de "Respueta Bibilioteca".</t>
        </is>
      </c>
      <c r="AZ10" s="745" t="n"/>
      <c r="BA10" s="745" t="n"/>
      <c r="BB10" s="745" t="n"/>
      <c r="BC10" s="745" t="n"/>
      <c r="BD10" s="745" t="n"/>
      <c r="BE10" s="745" t="n"/>
      <c r="BF10" s="745" t="n"/>
      <c r="BG10" s="745" t="n"/>
      <c r="BH10" s="745" t="n"/>
      <c r="BI10" s="745" t="n"/>
      <c r="BJ10" s="745" t="n"/>
      <c r="BK10" s="745" t="n"/>
      <c r="BL10" s="745" t="n"/>
      <c r="BM10" s="745" t="n"/>
      <c r="BN10" s="745" t="n"/>
      <c r="BO10" s="745" t="n"/>
      <c r="BP10" s="745" t="n"/>
      <c r="BQ10" s="745" t="n"/>
      <c r="BR10" s="745" t="n"/>
      <c r="BS10" s="745" t="n"/>
      <c r="BT10" s="745" t="n"/>
      <c r="BU10" s="745" t="n"/>
      <c r="BV10" s="745" t="n"/>
      <c r="BW10" s="745" t="n"/>
      <c r="BX10" s="745" t="n"/>
      <c r="BY10" s="745" t="n"/>
      <c r="BZ10" s="745" t="n"/>
      <c r="CA10" s="745" t="n"/>
      <c r="CB10" s="745" t="n"/>
      <c r="CC10" s="760" t="n"/>
      <c r="CD10" s="760" t="n"/>
      <c r="CE10" s="388" t="n"/>
    </row>
    <row r="11" ht="181.5" customHeight="1" s="242">
      <c r="D11" s="714" t="n"/>
      <c r="E11" s="248" t="inlineStr">
        <is>
          <t>A2. Asonadas, paros estudiantiles que pueden causar la perdida de equipos.</t>
        </is>
      </c>
      <c r="F11" s="745" t="n"/>
      <c r="G11" s="745" t="n"/>
      <c r="H11" s="745" t="n"/>
      <c r="I11" s="745" t="n"/>
      <c r="J11" s="745" t="n"/>
      <c r="K11" s="745" t="n"/>
      <c r="L11" s="745" t="n"/>
      <c r="M11" s="745" t="n"/>
      <c r="N11" s="745" t="n"/>
      <c r="O11" s="745" t="n"/>
      <c r="P11" s="745" t="n"/>
      <c r="Q11" s="581" t="inlineStr">
        <is>
          <t xml:space="preserve">El Funcionario de cada espacio académico debe asegurarse que el usuario (estudiantes creadores de oportunidades o Gestor del conocimiento y el aprendizaje) diligencie el Formato de Comodato AAAF129 -  Para Préstamo Externo de Elementos Educativos y el formato AAAF010-solicitud de préstamo externo de elementos educativos. </t>
        </is>
      </c>
      <c r="R11" s="608" t="inlineStr">
        <is>
          <t>CADA VEZ QUE SE PRESENTE LA NECESIDAD</t>
        </is>
      </c>
      <c r="S11" s="608" t="inlineStr">
        <is>
          <t>Información documentada
AAAP20 Préstamo Elementos Educativos
AAAF129  
AAAF010
AAAF137</t>
        </is>
      </c>
      <c r="T11" s="608" t="inlineStr">
        <is>
          <t>AAAr129
AAAr010
Correo de reporte de la salida del elemento al responsable del inventario (Sede Jefe Unidad de Apoyo Academico, en las Seccionales y Extensiones al Director Administrativo de la Unidad Administrativa)</t>
        </is>
      </c>
      <c r="U11" s="608" t="inlineStr">
        <is>
          <t>PREVENTIVO</t>
        </is>
      </c>
      <c r="V11" s="608" t="inlineStr">
        <is>
          <t>MANUAL</t>
        </is>
      </c>
      <c r="W11" s="608">
        <f>IF(OR(U11="PREVENTIVO",U11="DETECTIVO"),"PROBABILIDAD",IF(U11="CORRECTIVO","IMPACTO",""))</f>
        <v/>
      </c>
      <c r="X11" s="608">
        <f>IF(AND(U11="PREVENTIVO",V11="AUTOMÁTICO"),"50%",IF(AND(U11="PREVENTIVO",V11="MANUAL"),"40%",IF(AND(U11="DETECTIVO",V11="AUTOMÁTICO"),"40%",IF(AND(U11="DETECTIVO",V11="MANUAL"),"30%",IF(AND(U11="CORRECTIVO",V11="AUTOMÁTICO"),"35%",IF(AND(U11="CORRECTIVO",V11="MANUAL"),"25%",""))))))</f>
        <v/>
      </c>
      <c r="Y11" s="600">
        <f>IFERROR(IF(AND(W10="Probabilidad",W11="Probabilidad"),(Y10-(Y10*X11)),IF(AND(W10="Impacto",W11="Probabilidad"),(Y9-(Y9*X11)),IF(W11="Impacto",Y10,""))),"")</f>
        <v/>
      </c>
      <c r="Z11" s="184">
        <f>IFERROR(IF(Y11="","",IF(Y11&lt;=0.2,"MUY BAJA",IF(Y11&lt;=0.4,"BAJA",IF(Y11&lt;=0.6,"MEDIA",IF(Y11&lt;=0.8,"ALTA",IF(Y11=1,"MUY ALTA")))))),"")</f>
        <v/>
      </c>
      <c r="AA11" s="184">
        <f>IFERROR(IF(AND(W10="Impacto",W11="Impacto"),(AA10-(AA10*X11)),IF(AND(W10="Probabilidad",W11="Impacto"),(AA9-(AA9*X11)),IF(W11="Probabilidad",AA10,""))),"")</f>
        <v/>
      </c>
      <c r="AB11" s="184">
        <f>IFERROR(IF(AA11="","",IF(AA11&lt;=0.2,"LEVE",IF(AA11&lt;=0.4,"MENOR",IF(AA11&lt;=0.6,"MODERADO",IF(AA11&lt;=0.8,"MAYOR",IF(AA11=1,"CATASTRÓFICO")))))),"")</f>
        <v/>
      </c>
      <c r="AC11" s="597">
        <f>IFERROR(IF(OR(AND(Z11="Muy Baja",AB11="Leve"),AND(Z11="Muy Baja",AB11="Menor"),AND(Z11="Baja",AB11="Leve")),"BAJO",IF(OR(AND(Z11="Muy baja",AB11="Moderado"),AND(Z11="Baja",AB11="Menor"),AND(Z11="Baja",AB11="Moderado"),AND(Z11="Media",AB11="Leve"),AND(Z11="Media",AB11="Menor"),AND(Z11="Media",AB11="Moderado"),AND(Z11="Alta",AB11="Leve"),AND(Z11="Alta",AB11="Menor")),"MODERADO",IF(OR(AND(Z11="Muy Baja",AB11="Mayor"),AND(Z11="Baja",AB11="Mayor"),AND(Z11="Media",AB11="Mayor"),AND(Z11="Alta",AB11="Moderado"),AND(Z11="Alta",AB11="Mayor"),AND(Z11="Muy Alta",AB11="Leve"),AND(Z11="Muy Alta",AB11="Menor"),AND(Z11="Muy Alta",AB11="Moderado"),AND(Z11="Muy Alta",AB11="Mayor")),"ALTO",IF(OR(AND(Z11="Muy Baja",AB11="Catastrófico"),AND(Z11="Baja",AB11="Catastrófico"),AND(Z11="Media",AB11="Catastrófico"),AND(Z11="Alta",AB11="Catastrófico"),AND(Z11="Muy Alta",AB11="Catastrófico")),"EXTREMO","")))),"")</f>
        <v/>
      </c>
      <c r="AD11" s="745" t="n"/>
      <c r="AE11" s="745" t="n"/>
      <c r="AF11" s="745" t="n"/>
      <c r="AG11" s="745" t="n"/>
      <c r="AH11" s="612" t="n"/>
      <c r="AI11" s="581" t="n"/>
      <c r="AJ11" s="249" t="n">
        <v>44302</v>
      </c>
      <c r="AK11" s="581" t="inlineStr">
        <is>
          <t>Control nuevo.
Si bien se considera como un control nuevo en la matriz de riesgos, se evidencia algunas acciones frente al mismo. Razón por la cual, se establece como un control medio, sin embargo, en el próximo seguimiento se determinará la madurez y eficacia del mismo.</t>
        </is>
      </c>
      <c r="AL11" s="249" t="n">
        <v>44484</v>
      </c>
      <c r="AM11" s="581" t="inlineStr">
        <is>
          <t xml:space="preserve">S bien se hace uso del formato "comodato", se recomienda asegurarse de que los equipos portátiles cuenten con las pólizas vigentes. Así mismo, articularse con el proceso Jurídica cuando se presente situaciones como perdida o robo de los equipos para tomar las acciones pertinentes. </t>
        </is>
      </c>
      <c r="AN11" s="249" t="n">
        <v>44694</v>
      </c>
      <c r="AO11" s="581" t="inlineStr">
        <is>
          <t xml:space="preserve"> Se evidencia que el Proceso para la vigencia de 2021 envío a Almacén el listado de los equipos en calidad de préstamo, para solicitar el cumplimiento de la Pólizas, es importante seguir llevando este control para la vigencia a 2022.</t>
        </is>
      </c>
      <c r="AP11" s="580" t="n">
        <v>44880</v>
      </c>
      <c r="AQ11" s="581" t="inlineStr">
        <is>
          <t>El proceso informa a Almacén por correo electrónico, cada vez que ocurre los elementos que salen de la Universidad, se adjuntan las evidencias de los registros AAAr010 y AAAr129.</t>
        </is>
      </c>
      <c r="AR11" s="582" t="n">
        <v>45051</v>
      </c>
      <c r="AS11" s="581" t="inlineStr">
        <is>
          <t>Como mejora en el control establecido el Proceso crea el formato AAAF137 Préstamo interno de elementos, en el cual se controla la actividad (solo para estudiantes.)</t>
        </is>
      </c>
      <c r="AT11" s="582" t="n">
        <v>45365</v>
      </c>
      <c r="AU11" s="581" t="inlineStr">
        <is>
          <t xml:space="preserve">Se envia correo electronico a almacen, informando el prestamo del elemento adjuntando las evidencias de los registros AAAr010 y AAAr129; adicional al correo de recursos fisicos informando la salida. </t>
        </is>
      </c>
      <c r="AV11" s="226" t="n">
        <v>45734</v>
      </c>
      <c r="AW11" s="581" t="inlineStr">
        <is>
          <t xml:space="preserve">
La Universidad de Cundinamarca gestiona el préstamo y devolución de elementos educativos mediante el formato AAAF010 - Solicitud de Préstamo Externo de Elementos Educativos. Este documento permite a los estudiantes y personal académico solicitar equipos como tabletas, lectores electrónicos y computadores para uso temporal fuera de las instalaciones universitarias.
El procedimiento estándar incluye la presentación del formato AAAF010 debidamente diligenciado y el envío de correos electrónicos que confirmen tanto la solicitud como la devolución de los elementos prestados. Estos registros electrónicos aseguran la trazabilidad y responsabilidad en el manejo de los recursos educativos.</t>
        </is>
      </c>
      <c r="AX11" s="582" t="n">
        <v>46141</v>
      </c>
      <c r="AY11" s="581" t="inlineStr">
        <is>
          <t>Se verifica el diligenciamiento del formato AAAr010, y su resectiva solicitud por parte del CGCA para el prestamo y devolución de elementos educativos. Se hace verificación de la solicitud por parte de un estudiante con número de solicitud 324007, y su respectiva devolución en el formato correspondiente, con fecha de prestamo del 08 de febrero del 2025, y con devolución del 3 de junio de 2025 del Computador portatil y su respectivo cargador con número 68446.</t>
        </is>
      </c>
      <c r="AZ11" s="745" t="n"/>
      <c r="BA11" s="745" t="n"/>
      <c r="BB11" s="745" t="n"/>
      <c r="BC11" s="745" t="n"/>
      <c r="BD11" s="745" t="n"/>
      <c r="BE11" s="745" t="n"/>
      <c r="BF11" s="745" t="n"/>
      <c r="BG11" s="745" t="n"/>
      <c r="BH11" s="745" t="n"/>
      <c r="BI11" s="745" t="n"/>
      <c r="BJ11" s="745" t="n"/>
      <c r="BK11" s="745" t="n"/>
      <c r="BL11" s="745" t="n"/>
      <c r="BM11" s="745" t="n"/>
      <c r="BN11" s="745" t="n"/>
      <c r="BO11" s="745" t="n"/>
      <c r="BP11" s="745" t="n"/>
      <c r="BQ11" s="745" t="n"/>
      <c r="BR11" s="745" t="n"/>
      <c r="BS11" s="745" t="n"/>
      <c r="BT11" s="745" t="n"/>
      <c r="BU11" s="745" t="n"/>
      <c r="BV11" s="745" t="n"/>
      <c r="BW11" s="745" t="n"/>
      <c r="BX11" s="745" t="n"/>
      <c r="BY11" s="745" t="n"/>
      <c r="BZ11" s="745" t="n"/>
      <c r="CA11" s="745" t="n"/>
      <c r="CB11" s="745" t="n"/>
      <c r="CC11" s="760" t="n"/>
      <c r="CD11" s="760" t="n"/>
      <c r="CE11" s="388" t="n"/>
    </row>
    <row r="12" ht="72.75" customHeight="1" s="242">
      <c r="D12" s="714" t="n"/>
      <c r="E12" s="621" t="inlineStr">
        <is>
          <t>A3. La asignación  presupuestal por parte del gobierno es insuficiente y los tiempos no son acordes para el cumplimiento de las actividades del proceso.</t>
        </is>
      </c>
      <c r="F12" s="745" t="n"/>
      <c r="G12" s="745" t="n"/>
      <c r="H12" s="745" t="n"/>
      <c r="I12" s="745" t="n"/>
      <c r="J12" s="745" t="n"/>
      <c r="K12" s="745" t="n"/>
      <c r="L12" s="745" t="n"/>
      <c r="M12" s="745" t="n"/>
      <c r="N12" s="745" t="n"/>
      <c r="O12" s="745" t="n"/>
      <c r="P12" s="745" t="n"/>
      <c r="Q12" s="581" t="inlineStr">
        <is>
          <t xml:space="preserve">Los Gestores de la Unidad de Apoyo Académico realizan seguimiento a la ejecución contractual y presupuestal, adicionalmente en caso de presentarse nuevas necesidades se realiza requerimiento de nueva asignación presupuestal (recursos del balance, traslados presupuestales) a fin de dar continuidad a los proyectos. </t>
        </is>
      </c>
      <c r="R12" s="608" t="inlineStr">
        <is>
          <t>CADA VEZ QUE SE PRESENTE LA NECESIDAD</t>
        </is>
      </c>
      <c r="S12" s="608" t="inlineStr">
        <is>
          <t>AAAP01
ABSP01
ABSP15</t>
        </is>
      </c>
      <c r="T12" s="608" t="inlineStr">
        <is>
          <t xml:space="preserve">Resolución de asignación de recursos (si aplica)
Correo Institucional 
</t>
        </is>
      </c>
      <c r="U12" s="608" t="inlineStr">
        <is>
          <t>PREVENTIVO</t>
        </is>
      </c>
      <c r="V12" s="608" t="inlineStr">
        <is>
          <t>MANUAL</t>
        </is>
      </c>
      <c r="W12" s="608">
        <f>IF(OR(U12="PREVENTIVO",U12="DETECTIVO"),"PROBABILIDAD",IF(U12="CORRECTIVO","IMPACTO",""))</f>
        <v/>
      </c>
      <c r="X12" s="608">
        <f>IF(AND(U12="PREVENTIVO",V12="AUTOMÁTICO"),"50%",IF(AND(U12="PREVENTIVO",V12="MANUAL"),"40%",IF(AND(U12="DETECTIVO",V12="AUTOMÁTICO"),"40%",IF(AND(U12="DETECTIVO",V12="MANUAL"),"30%",IF(AND(U12="CORRECTIVO",V12="AUTOMÁTICO"),"35%",IF(AND(U12="CORRECTIVO",V12="MANUAL"),"25%",""))))))</f>
        <v/>
      </c>
      <c r="Y12" s="600">
        <f>IFERROR(IF(AND(W11="Probabilidad",W12="Probabilidad"),(Y11-(Y11*X12)),IF(AND(W11="Impacto",W12="Probabilidad"),(Y10-(Y10*X12)),IF(W12="Impacto",Y11,""))),"")</f>
        <v/>
      </c>
      <c r="Z12" s="184">
        <f>IFERROR(IF(Y12="","",IF(Y12&lt;=0.2,"MUY BAJA",IF(Y12&lt;=0.4,"BAJA",IF(Y12&lt;=0.6,"MEDIA",IF(Y12&lt;=0.8,"ALTA",IF(Y12=1,"MUY ALTA")))))),"")</f>
        <v/>
      </c>
      <c r="AA12" s="184">
        <f>IFERROR(IF(AND(W11="Impacto",W12="Impacto"),(AA11-(AA11*X12)),IF(AND(W11="Probabilidad",W12="Impacto"),(AA10-(AA10*X12)),IF(W12="Probabilidad",AA11,""))),"")</f>
        <v/>
      </c>
      <c r="AB12" s="184">
        <f>IFERROR(IF(AA12="","",IF(AA12&lt;=0.2,"LEVE",IF(AA12&lt;=0.4,"MENOR",IF(AA12&lt;=0.6,"MODERADO",IF(AA12&lt;=0.8,"MAYOR",IF(AA12=1,"CATASTRÓFICO")))))),"")</f>
        <v/>
      </c>
      <c r="AC12" s="597">
        <f>IFERROR(IF(OR(AND(Z12="Muy Baja",AB12="Leve"),AND(Z12="Muy Baja",AB12="Menor"),AND(Z12="Baja",AB12="Leve")),"BAJO",IF(OR(AND(Z12="Muy baja",AB12="Moderado"),AND(Z12="Baja",AB12="Menor"),AND(Z12="Baja",AB12="Moderado"),AND(Z12="Media",AB12="Leve"),AND(Z12="Media",AB12="Menor"),AND(Z12="Media",AB12="Moderado"),AND(Z12="Alta",AB12="Leve"),AND(Z12="Alta",AB12="Menor")),"MODERADO",IF(OR(AND(Z12="Muy Baja",AB12="Mayor"),AND(Z12="Baja",AB12="Mayor"),AND(Z12="Media",AB12="Mayor"),AND(Z12="Alta",AB12="Moderado"),AND(Z12="Alta",AB12="Mayor"),AND(Z12="Muy Alta",AB12="Leve"),AND(Z12="Muy Alta",AB12="Menor"),AND(Z12="Muy Alta",AB12="Moderado"),AND(Z12="Muy Alta",AB12="Mayor")),"ALTO",IF(OR(AND(Z12="Muy Baja",AB12="Catastrófico"),AND(Z12="Baja",AB12="Catastrófico"),AND(Z12="Media",AB12="Catastrófico"),AND(Z12="Alta",AB12="Catastrófico"),AND(Z12="Muy Alta",AB12="Catastrófico")),"EXTREMO","")))),"")</f>
        <v/>
      </c>
      <c r="AD12" s="745" t="n"/>
      <c r="AE12" s="745" t="n"/>
      <c r="AF12" s="745" t="n"/>
      <c r="AG12" s="745" t="n"/>
      <c r="AH12" s="612" t="n"/>
      <c r="AI12" s="581" t="n"/>
      <c r="AJ12" s="249" t="n"/>
      <c r="AK12" s="581" t="n"/>
      <c r="AL12" s="249" t="n"/>
      <c r="AM12" s="581" t="n"/>
      <c r="AN12" s="249" t="n"/>
      <c r="AO12" s="581" t="n"/>
      <c r="AP12" s="580" t="n"/>
      <c r="AQ12" s="581" t="n"/>
      <c r="AR12" s="582" t="n"/>
      <c r="AS12" s="581" t="n"/>
      <c r="AT12" s="582" t="n"/>
      <c r="AU12" s="581" t="n"/>
      <c r="AV12" s="582" t="n"/>
      <c r="AW12" s="581" t="n"/>
      <c r="AX12" s="582" t="n">
        <v>46141</v>
      </c>
      <c r="AY12" s="581" t="inlineStr">
        <is>
          <t>Se evidencia Resolución de asignación de recursos y su respectiva ejecución de acuerdo al Tablero de Control de ejecución pasiva del presupuesto, que para el para 2025 correspondió a $13.620.469 millones, de los cuales se ejecutó el 97,23%.</t>
        </is>
      </c>
      <c r="AZ12" s="745" t="n"/>
      <c r="BA12" s="745" t="n"/>
      <c r="BB12" s="745" t="n"/>
      <c r="BC12" s="745" t="n"/>
      <c r="BD12" s="745" t="n"/>
      <c r="BE12" s="745" t="n"/>
      <c r="BF12" s="745" t="n"/>
      <c r="BG12" s="745" t="n"/>
      <c r="BH12" s="745" t="n"/>
      <c r="BI12" s="745" t="n"/>
      <c r="BJ12" s="745" t="n"/>
      <c r="BK12" s="745" t="n"/>
      <c r="BL12" s="745" t="n"/>
      <c r="BM12" s="745" t="n"/>
      <c r="BN12" s="745" t="n"/>
      <c r="BO12" s="745" t="n"/>
      <c r="BP12" s="745" t="n"/>
      <c r="BQ12" s="745" t="n"/>
      <c r="BR12" s="745" t="n"/>
      <c r="BS12" s="745" t="n"/>
      <c r="BT12" s="745" t="n"/>
      <c r="BU12" s="745" t="n"/>
      <c r="BV12" s="745" t="n"/>
      <c r="BW12" s="745" t="n"/>
      <c r="BX12" s="745" t="n"/>
      <c r="BY12" s="745" t="n"/>
      <c r="BZ12" s="745" t="n"/>
      <c r="CA12" s="745" t="n"/>
      <c r="CB12" s="745" t="n"/>
      <c r="CC12" s="760" t="n"/>
      <c r="CD12" s="760" t="n"/>
      <c r="CE12" s="388" t="n"/>
    </row>
    <row r="13" ht="156.75" customHeight="1" s="242">
      <c r="D13" s="714" t="n"/>
      <c r="E13" s="744" t="n"/>
      <c r="F13" s="745" t="n"/>
      <c r="G13" s="745" t="n"/>
      <c r="H13" s="745" t="n"/>
      <c r="I13" s="745" t="n"/>
      <c r="J13" s="745" t="n"/>
      <c r="K13" s="745" t="n"/>
      <c r="L13" s="745" t="n"/>
      <c r="M13" s="745" t="n"/>
      <c r="N13" s="745" t="n"/>
      <c r="O13" s="745" t="n"/>
      <c r="P13" s="745" t="n"/>
      <c r="Q13" s="581" t="inlineStr">
        <is>
          <t xml:space="preserve">Los profesionales de apoyo académico gestionan con antelación los procesos precontractuales de adquisición de bienes, servicios u obras mientras son asignados los recursos de la institución, mediante la plataforma institucional. </t>
        </is>
      </c>
      <c r="R13" s="608" t="inlineStr">
        <is>
          <t>CADA VEZ QUE SE PRESENTE LA NECESIDAD</t>
        </is>
      </c>
      <c r="S13" s="608" t="inlineStr">
        <is>
          <t>Información documentada:
PROCEDIMIENTO AAAP01 (Condiciones y requisitos generales)</t>
        </is>
      </c>
      <c r="T13" s="608" t="inlineStr">
        <is>
          <t>ABSP01
ABSP15
Aplicativo Contratación (proveedor)
Trámite Integradoc - Identificador del proceso.</t>
        </is>
      </c>
      <c r="U13" s="608" t="inlineStr">
        <is>
          <t>PREVENTIVO</t>
        </is>
      </c>
      <c r="V13" s="608" t="inlineStr">
        <is>
          <t>MANUAL</t>
        </is>
      </c>
      <c r="W13" s="608">
        <f>IF(OR(U13="PREVENTIVO",U13="DETECTIVO"),"PROBABILIDAD",IF(U13="CORRECTIVO","IMPACTO",""))</f>
        <v/>
      </c>
      <c r="X13" s="608">
        <f>IF(AND(U13="PREVENTIVO",V13="AUTOMÁTICO"),"50%",IF(AND(U13="PREVENTIVO",V13="MANUAL"),"40%",IF(AND(U13="DETECTIVO",V13="AUTOMÁTICO"),"40%",IF(AND(U13="DETECTIVO",V13="MANUAL"),"30%",IF(AND(U13="CORRECTIVO",V13="AUTOMÁTICO"),"35%",IF(AND(U13="CORRECTIVO",V13="MANUAL"),"25%",""))))))</f>
        <v/>
      </c>
      <c r="Y13" s="600">
        <f>IFERROR(IF(AND(W12="Probabilidad",W13="Probabilidad"),(Y12-(Y12*X13)),IF(AND(W12="Impacto",W13="Probabilidad"),(Y11-(Y11*X13)),IF(W13="Impacto",Y12,""))),"")</f>
        <v/>
      </c>
      <c r="Z13" s="184">
        <f>IFERROR(IF(Y13="","",IF(Y13&lt;=0.2,"MUY BAJA",IF(Y13&lt;=0.4,"BAJA",IF(Y13&lt;=0.6,"MEDIA",IF(Y13&lt;=0.8,"ALTA",IF(Y13=1,"MUY ALTA")))))),"")</f>
        <v/>
      </c>
      <c r="AA13" s="184">
        <f>IFERROR(IF(AND(W11="Impacto",W13="Impacto"),(AA11-(AA11*X13)),IF(AND(W11="Probabilidad",W13="Impacto"),(AA10-(AA10*X13)),IF(W13="Probabilidad",AA11,""))),"")</f>
        <v/>
      </c>
      <c r="AB13" s="184">
        <f>IFERROR(IF(AA13="","",IF(AA13&lt;=0.2,"LEVE",IF(AA13&lt;=0.4,"MENOR",IF(AA13&lt;=0.6,"MODERADO",IF(AA13&lt;=0.8,"MAYOR",IF(AA13=1,"CATASTRÓFICO")))))),"")</f>
        <v/>
      </c>
      <c r="AC13" s="597">
        <f>IFERROR(IF(OR(AND(Z13="Muy Baja",AB13="Leve"),AND(Z13="Muy Baja",AB13="Menor"),AND(Z13="Baja",AB13="Leve")),"BAJO",IF(OR(AND(Z13="Muy baja",AB13="Moderado"),AND(Z13="Baja",AB13="Menor"),AND(Z13="Baja",AB13="Moderado"),AND(Z13="Media",AB13="Leve"),AND(Z13="Media",AB13="Menor"),AND(Z13="Media",AB13="Moderado"),AND(Z13="Alta",AB13="Leve"),AND(Z13="Alta",AB13="Menor")),"MODERADO",IF(OR(AND(Z13="Muy Baja",AB13="Mayor"),AND(Z13="Baja",AB13="Mayor"),AND(Z13="Media",AB13="Mayor"),AND(Z13="Alta",AB13="Moderado"),AND(Z13="Alta",AB13="Mayor"),AND(Z13="Muy Alta",AB13="Leve"),AND(Z13="Muy Alta",AB13="Menor"),AND(Z13="Muy Alta",AB13="Moderado"),AND(Z13="Muy Alta",AB13="Mayor")),"ALTO",IF(OR(AND(Z13="Muy Baja",AB13="Catastrófico"),AND(Z13="Baja",AB13="Catastrófico"),AND(Z13="Media",AB13="Catastrófico"),AND(Z13="Alta",AB13="Catastrófico"),AND(Z13="Muy Alta",AB13="Catastrófico")),"EXTREMO","")))),"")</f>
        <v/>
      </c>
      <c r="AD13" s="744" t="n"/>
      <c r="AE13" s="744" t="n"/>
      <c r="AF13" s="744" t="n"/>
      <c r="AG13" s="744" t="n"/>
      <c r="AH13" s="612" t="n">
        <v>44146</v>
      </c>
      <c r="AI13" s="581" t="inlineStr">
        <is>
          <t>Si bien se evidencia los procesos contractuales, sin embargo, se presentaron retrasos o situaciones de contingencias en algunos de los contratos, como por ejemplo "mantenimiento". se recomienda establecer estrategias aprovechando las herramientas con las cuenta la universidad de Cundinamarca, por ejemplo, la herramienta digital Integradoc para asegurar la eficiencia de tiempos y eficacia en los trámites precontractuales.</t>
        </is>
      </c>
      <c r="AJ13" s="249" t="n">
        <v>44302</v>
      </c>
      <c r="AK13" s="581" t="inlineStr">
        <is>
          <t xml:space="preserve">Se recomienda continuar con la ejecución del control de manera eficaz y eficiente. </t>
        </is>
      </c>
      <c r="AL13" s="249" t="n">
        <v>44484</v>
      </c>
      <c r="AM13" s="581" t="inlineStr">
        <is>
          <t xml:space="preserve">Si evidencia baja ejecución del presupuesto asignada, por lo que se recomienda evaluar las causas en los retrasos de los trámites pre y contractuales. </t>
        </is>
      </c>
      <c r="AN13" s="249" t="n">
        <v>44694</v>
      </c>
      <c r="AO13" s="581" t="inlineStr">
        <is>
          <t>Se evidencia la baja ejecución del presupuesto asignado, es necesario tomar las medidas necesarias para mostrar avances antes de terminar el primer semestre del año, lo anterior obedece a la vigencia de la Ley de garantías y que durante los procesos de contratación se presentan retrasos por devoluciones o de compras o por parte de presupuesto.</t>
        </is>
      </c>
      <c r="AP13" s="580" t="n">
        <v>44880</v>
      </c>
      <c r="AQ13" s="581" t="inlineStr">
        <is>
          <t xml:space="preserve">Se realizan los seguimientos a los proyectos de inversión por parte de Planeación Institucional. 
Internamente se viene realizando el control por parte de vicerrectoría académica para el avance en la ejecución del presupuesto, el proceso lo evidencia a través de una presentación. </t>
        </is>
      </c>
      <c r="AR13" s="582" t="n">
        <v>45051</v>
      </c>
      <c r="AS13" s="581" t="inlineStr">
        <is>
          <t>El Proceso confirma la apertura del aplicativo en Gestasoft - SIS  - Gestión de Apoyo Académico - Solicitudes (solo para Coordinadores y Docentes) para la vigencia 2024, habilitados por 3 semanas. Se envía correo a los docentes confirmando la disponibilidad en el aplicativo.</t>
        </is>
      </c>
      <c r="AT13" s="582" t="n">
        <v>45365</v>
      </c>
      <c r="AU13" s="581" t="inlineStr">
        <is>
          <t>uso del trablero de control para presentar para presentar el avance de ejecución presupuestal de la Unidad de Apoyo Academico</t>
        </is>
      </c>
      <c r="AV13" s="226" t="n">
        <v>45734</v>
      </c>
      <c r="AW13" s="581" t="inlineStr">
        <is>
          <t xml:space="preserve">
Se está llevando a cabo el proceso de contratación o adquisición de licencias y servicios de bases de datos. El seguimiento se valida en la hoja de trabajo del proceso, la cual contiene información relevante como el identificador, la fecha de inicio, el consecutivo ABSr097 y el número de CDP entre otros.</t>
        </is>
      </c>
      <c r="AX13" s="582" t="n">
        <v>46141</v>
      </c>
      <c r="AY13" s="581" t="inlineStr">
        <is>
          <t>Se cuenta con información en el Aplicativo Adquisición de Bienes y Servicios para la vigencia 2025, y se verifica la solicitud número F-CD243, teniendo en cuenta la información que corresponde a fecha de solicitud para 09 de mayo de 2025 en su respectivo identificador información ABS; el rubro que corresponde a 20.131-23.2010104 de productos metalicos, maquinaria y equipo; su respectiva linea del PAA, su justificación; el objeto a contratar que corresponde a "Adquirir accesorios agricolas"; forma de pago; plazo de ejecución y lugar de entrega del producto, y demás caracteristicas para solicitar la adquisición de bienes y servicios y  la respectiva expedición del CDP correspondiente.</t>
        </is>
      </c>
      <c r="AZ13" s="745" t="n"/>
      <c r="BA13" s="745" t="n"/>
      <c r="BB13" s="745" t="n"/>
      <c r="BC13" s="745" t="n"/>
      <c r="BD13" s="745" t="n"/>
      <c r="BE13" s="745" t="n"/>
      <c r="BF13" s="745" t="n"/>
      <c r="BG13" s="745" t="n"/>
      <c r="BH13" s="745" t="n"/>
      <c r="BI13" s="745" t="n"/>
      <c r="BJ13" s="745" t="n"/>
      <c r="BK13" s="745" t="n"/>
      <c r="BL13" s="745" t="n"/>
      <c r="BM13" s="745" t="n"/>
      <c r="BN13" s="745" t="n"/>
      <c r="BO13" s="745" t="n"/>
      <c r="BP13" s="745" t="n"/>
      <c r="BQ13" s="745" t="n"/>
      <c r="BR13" s="745" t="n"/>
      <c r="BS13" s="745" t="n"/>
      <c r="BT13" s="745" t="n"/>
      <c r="BU13" s="745" t="n"/>
      <c r="BV13" s="745" t="n"/>
      <c r="BW13" s="745" t="n"/>
      <c r="BX13" s="745" t="n"/>
      <c r="BY13" s="745" t="n"/>
      <c r="BZ13" s="745" t="n"/>
      <c r="CA13" s="745" t="n"/>
      <c r="CB13" s="745" t="n"/>
      <c r="CC13" s="760" t="n"/>
      <c r="CD13" s="760" t="n"/>
      <c r="CE13" s="388" t="n"/>
    </row>
    <row r="14" ht="72" customHeight="1" s="242" thickBot="1">
      <c r="D14" s="751" t="n"/>
      <c r="E14" s="253" t="inlineStr">
        <is>
          <t>D13. Fallas en el control de insumos y elementos de consumo dentro de la plataforma institucional requeridos en las prácticas académicas.</t>
        </is>
      </c>
      <c r="F14" s="744" t="n"/>
      <c r="G14" s="744" t="n"/>
      <c r="H14" s="744" t="n"/>
      <c r="I14" s="744" t="n"/>
      <c r="J14" s="744" t="n"/>
      <c r="K14" s="744" t="n"/>
      <c r="L14" s="744" t="n"/>
      <c r="M14" s="744" t="n"/>
      <c r="N14" s="744" t="n"/>
      <c r="O14" s="744" t="n"/>
      <c r="P14" s="744" t="n"/>
      <c r="Q14" s="581" t="inlineStr">
        <is>
          <t>El Gestor responsable de cada espacio académico, verifica los elementos de consumo existentes y lo compara con lo cargado en la plataforma, en caso de presentar alguna diferencia se actualiza en la plataforma.</t>
        </is>
      </c>
      <c r="R14" s="608" t="inlineStr">
        <is>
          <t>CADA VEZ QUE SE PRESENTE LA NECESIDAD</t>
        </is>
      </c>
      <c r="S14" s="608" t="inlineStr">
        <is>
          <t>AAAP01
Base de datos (Gestasoft)
AAAP05
AAAP20</t>
        </is>
      </c>
      <c r="T14" s="608" t="inlineStr">
        <is>
          <t>Base de datos - Consolidado (Gestasoft)</t>
        </is>
      </c>
      <c r="U14" s="608" t="inlineStr">
        <is>
          <t>PREVENTIVO</t>
        </is>
      </c>
      <c r="V14" s="608" t="inlineStr">
        <is>
          <t>MANUAL</t>
        </is>
      </c>
      <c r="W14" s="608">
        <f>IF(OR(U14="PREVENTIVO",U14="DETECTIVO"),"PROBABILIDAD",IF(U14="CORRECTIVO","IMPACTO",""))</f>
        <v/>
      </c>
      <c r="X14" s="608">
        <f>IF(AND(U14="PREVENTIVO",V14="AUTOMÁTICO"),"50%",IF(AND(U14="PREVENTIVO",V14="MANUAL"),"40%",IF(AND(U14="DETECTIVO",V14="AUTOMÁTICO"),"40%",IF(AND(U14="DETECTIVO",V14="MANUAL"),"30%",IF(AND(U14="CORRECTIVO",V14="AUTOMÁTICO"),"35%",IF(AND(U14="CORRECTIVO",V14="MANUAL"),"25%",""))))))</f>
        <v/>
      </c>
      <c r="Y14" s="600">
        <f>IFERROR(IF(AND(W13="Probabilidad",W14="Probabilidad"),(Y13-(Y13*X14)),IF(AND(W13="Impacto",W14="Probabilidad"),(Y12-(Y12*X14)),IF(W14="Impacto",Y13,""))),"")</f>
        <v/>
      </c>
      <c r="Z14" s="184">
        <f>IFERROR(IF(Y14="","",IF(Y14&lt;=0.2,"MUY BAJA",IF(Y14&lt;=0.4,"BAJA",IF(Y14&lt;=0.6,"MEDIA",IF(Y14&lt;=0.8,"ALTA",IF(Y14=1,"MUY ALTA")))))),"")</f>
        <v/>
      </c>
      <c r="AA14" s="184">
        <f>IFERROR(IF(AND(W13="Impacto",W14="Impacto"),(AA13-(AA13*X14)),IF(AND(W13="Probabilidad",W14="Impacto"),(AA11-(AA11*X14)),IF(W14="Probabilidad",AA13,""))),"")</f>
        <v/>
      </c>
      <c r="AB14" s="184">
        <f>IFERROR(IF(AA14="","",IF(AA14&lt;=0.2,"LEVE",IF(AA14&lt;=0.4,"MENOR",IF(AA14&lt;=0.6,"MODERADO",IF(AA14&lt;=0.8,"MAYOR",IF(AA14=1,"CATASTRÓFICO")))))),"")</f>
        <v/>
      </c>
      <c r="AC14" s="597">
        <f>IFERROR(IF(OR(AND(Z14="Muy Baja",AB14="Leve"),AND(Z14="Muy Baja",AB14="Menor"),AND(Z14="Baja",AB14="Leve")),"BAJO",IF(OR(AND(Z14="Muy baja",AB14="Moderado"),AND(Z14="Baja",AB14="Menor"),AND(Z14="Baja",AB14="Moderado"),AND(Z14="Media",AB14="Leve"),AND(Z14="Media",AB14="Menor"),AND(Z14="Media",AB14="Moderado"),AND(Z14="Alta",AB14="Leve"),AND(Z14="Alta",AB14="Menor")),"MODERADO",IF(OR(AND(Z14="Muy Baja",AB14="Mayor"),AND(Z14="Baja",AB14="Mayor"),AND(Z14="Media",AB14="Mayor"),AND(Z14="Alta",AB14="Moderado"),AND(Z14="Alta",AB14="Mayor"),AND(Z14="Muy Alta",AB14="Leve"),AND(Z14="Muy Alta",AB14="Menor"),AND(Z14="Muy Alta",AB14="Moderado"),AND(Z14="Muy Alta",AB14="Mayor")),"ALTO",IF(OR(AND(Z14="Muy Baja",AB14="Catastrófico"),AND(Z14="Baja",AB14="Catastrófico"),AND(Z14="Media",AB14="Catastrófico"),AND(Z14="Alta",AB14="Catastrófico"),AND(Z14="Muy Alta",AB14="Catastrófico")),"EXTREMO","")))),"")</f>
        <v/>
      </c>
      <c r="AD14" s="612" t="n"/>
      <c r="AE14" s="581" t="n"/>
      <c r="AF14" s="612" t="n"/>
      <c r="AG14" s="581" t="n"/>
      <c r="AH14" s="612" t="n"/>
      <c r="AI14" s="581" t="n"/>
      <c r="AJ14" s="249" t="n"/>
      <c r="AK14" s="581" t="n"/>
      <c r="AL14" s="249" t="n"/>
      <c r="AM14" s="581" t="n"/>
      <c r="AN14" s="249" t="n"/>
      <c r="AO14" s="581" t="n"/>
      <c r="AP14" s="580" t="inlineStr">
        <is>
          <t>N.A</t>
        </is>
      </c>
      <c r="AQ14" s="581" t="inlineStr">
        <is>
          <t>N.A</t>
        </is>
      </c>
      <c r="AR14" s="582" t="n">
        <v>45051</v>
      </c>
      <c r="AS14" s="581" t="inlineStr">
        <is>
          <t>Debido a la inclusión de la D13. como causa relacionada al riesgo, para este semestre no se cuenta con una base de datos que confirme la pertinencia del control.</t>
        </is>
      </c>
      <c r="AT14" s="598" t="n">
        <v>45365</v>
      </c>
      <c r="AU14" s="599" t="inlineStr">
        <is>
          <t>a la fecha no se cuenta con la base de datos toda vez que se encuentra programada la actualización para el mes de Mayo.</t>
        </is>
      </c>
      <c r="AV14" s="226" t="n">
        <v>45734</v>
      </c>
      <c r="AW14" s="599" t="inlineStr">
        <is>
          <t>No se logró validar la plataforma en este momento.</t>
        </is>
      </c>
      <c r="AX14" s="582" t="n">
        <v>46141</v>
      </c>
      <c r="AY14" s="628" t="inlineStr">
        <is>
          <t>Se puede constatar la actualización de la Base de datos de Elementos de Consumo en Gestasoft, verificandose los elementos de gimansio y laboratorios,</t>
        </is>
      </c>
      <c r="AZ14" s="744" t="n"/>
      <c r="BA14" s="744" t="n"/>
      <c r="BB14" s="744" t="n"/>
      <c r="BC14" s="744" t="n"/>
      <c r="BD14" s="744" t="n"/>
      <c r="BE14" s="744" t="n"/>
      <c r="BF14" s="744" t="n"/>
      <c r="BG14" s="744" t="n"/>
      <c r="BH14" s="744" t="n"/>
      <c r="BI14" s="744" t="n"/>
      <c r="BJ14" s="744" t="n"/>
      <c r="BK14" s="744" t="n"/>
      <c r="BL14" s="744" t="n"/>
      <c r="BM14" s="744" t="n"/>
      <c r="BN14" s="744" t="n"/>
      <c r="BO14" s="744" t="n"/>
      <c r="BP14" s="744" t="n"/>
      <c r="BQ14" s="744" t="n"/>
      <c r="BR14" s="744" t="n"/>
      <c r="BS14" s="744" t="n"/>
      <c r="BT14" s="744" t="n"/>
      <c r="BU14" s="744" t="n"/>
      <c r="BV14" s="744" t="n"/>
      <c r="BW14" s="744" t="n"/>
      <c r="BX14" s="744" t="n"/>
      <c r="BY14" s="744" t="n"/>
      <c r="BZ14" s="744" t="n"/>
      <c r="CA14" s="744" t="n"/>
      <c r="CB14" s="744" t="n"/>
      <c r="CC14" s="761" t="n"/>
      <c r="CD14" s="761" t="n"/>
      <c r="CE14" s="388" t="n"/>
    </row>
    <row r="15" ht="163.5" customHeight="1" s="242">
      <c r="A15" s="163">
        <f>IF(OR(AZ15=0,BB15=0),"",IF(AND(AZ15&lt;=0.2,BB15&lt;=0.2),1,IF(AND(AZ15&lt;=0.2,BB15&lt;=0.4),2,IF(AND(AZ15&lt;=0.2,BB15&lt;=0.6),3,IF(AND(AZ15&lt;=0.2,BB15&lt;=0.8),4,IF(AND(AZ15&lt;=0.2,BB15&lt;=1),5,IF(AND(AZ15&lt;=0.4,BB15&lt;=0.2),6,IF(AND(AZ15&lt;=0.4,BB15&lt;=0.4),7,IF(AND(AZ15&lt;=0.4,BB15&lt;=0.6),8,IF(AND(AZ15&lt;=0.4,BB15&lt;=0.8),9,IF(AND(AZ15&lt;=0.4,BB15&lt;=1),10,IF(AND(AZ15&lt;=0.6,BB15&lt;=0.2),11,IF(AND(AZ15&lt;=0.6,BB15&lt;=0.4),12,IF(AND(AZ15&lt;=0.6,BB15&lt;=0.6),13,IF(AND(AZ15&lt;=0.6,BB15&lt;=0.8),14,IF(AND(AZ15&lt;=0.6,BB15&lt;=1),15,IF(AND(AZ15&lt;=0.8,BB15&lt;=0.2),16,IF(AND(AZ15&lt;=0.8,BB15&lt;=0.4),17,IF(AND(AZ15&lt;=0.8,BB15&lt;=0.6),18,IF(AND(AZ15&lt;=0.8,BB15&lt;=0.8),19,IF(AND(AZ15&lt;=0.8,BB15&lt;=1),20,IF(AND(AZ15&lt;=1,BB15&lt;=0.2),21,IF(AND(AZ15&lt;=1,BB15&lt;=0.4),22,IF(AND(AZ15&lt;=1,BB15&lt;=0.6),23,IF(AND(AZ15&lt;=1,BB15&lt;=0.8),24,IF(AND(AZ15&lt;=1,BB15&lt;=1),25,""))))))))))))))))))))))))))</f>
        <v/>
      </c>
      <c r="B15" s="163">
        <f>IF(A15="","",(COUNTIF($A$8:A15,A15))/100)</f>
        <v/>
      </c>
      <c r="C15" s="163">
        <f>IFERROR(A15+B15,"")</f>
        <v/>
      </c>
      <c r="D15" s="762" t="n">
        <v>4</v>
      </c>
      <c r="E15" s="581" t="inlineStr">
        <is>
          <t>D5.Elementos académicos que no cuenten con las condiciones mínimas para su préstamo.</t>
        </is>
      </c>
      <c r="F15" s="581" t="inlineStr">
        <is>
          <t>Posibilidad de espacios y elementos educativos inadecuados (no disponibilidad) adscritos a la Unidad de Apoyo Académico, por limitaciones en la disponibilidad, condiciones y funcionamiento de los recursos académicos, asociadas al reporte no oportuno de necesidades, restricciones de infraestructura y dependencia de plataformas tecnológicas, debido a la falta de capacidad instalada, mantenimiento de elementos educativos. (incumplimiento del Factor 10 - Medios educativos y Ambientes de Aprendizaje del CNA).</t>
        </is>
      </c>
      <c r="G15" s="581" t="inlineStr">
        <is>
          <t xml:space="preserve">Posibles no conformidades por el incumplimiento de los requisitos de calibración y mantenimiento, por Incumplimiento en los  tiempos  (falta de oportunidad y eficiencia), afectando los tiempos de los proyectos de investigación ( cancelación o reprogramación de los  proyectos)  
Incumplimiento en requerimientos por parte  de los estudiantes y docentes referente a la insuficiencia  de espacios y elementos educativos como apoyo a las actividades académicas.
Posibles salidas no conformes, quejas y reclamos que manifiesten la insatisfacción en cuanto a la insuficiencia  de elementos y espacios académicos. </t>
        </is>
      </c>
      <c r="H15" s="581" t="inlineStr">
        <is>
          <t>EJECUCIÓN Y ADMINISTRACIÓN DE PROCESOS: Pérdidas derivadas de errores en la ejecución y administración de procesos.</t>
        </is>
      </c>
      <c r="I15" s="602" t="n">
        <v>3279</v>
      </c>
      <c r="J15" s="628" t="inlineStr">
        <is>
          <t>La unidad de apoyo académico cuenta con 3.279 espacios y elementos académicos, los cuales pueden generar una probabilidad de no disponibilidad en algún momento.</t>
        </is>
      </c>
      <c r="K15" s="608">
        <f>IF(I15&lt;=0,"",IF(I15&lt;=2,"Muy Baja",IF(I15&lt;=10,"Baja",IF(I15&lt;=30,"Media",IF(I15&lt;=100,"Alta",IF(I15&gt;100,"Muy Alta"))))))</f>
        <v/>
      </c>
      <c r="L15" s="600">
        <f>IF(K15="","",IF(K15="Muy Baja",0.2,IF(K15="Baja",0.4,IF(K15="Media",0.6,IF(K15="Alta",0.8,IF(K15="Muy Alta",1,))))))</f>
        <v/>
      </c>
      <c r="M15" s="581" t="inlineStr">
        <is>
          <t>El riesgo afecta la imagen de la entidad con efecto publicitario sostenido a nivel de sector administrativo, nivel departamental o municipal.</t>
        </is>
      </c>
      <c r="N15" s="608">
        <f>IF(OR(M15=CRITERIOS!$C$182,M15=CRITERIOS!$D$182),"Leve",IF(OR(M15=CRITERIOS!$C$183,M15=CRITERIOS!$D$183),"Menor",IF(OR(M15=CRITERIOS!$C$184,M15=CRITERIOS!$D$184),"Moderado",IF(OR(M15=CRITERIOS!$C$185,M15=CRITERIOS!$D$185),"Mayor",IF(OR(M15=CRITERIOS!$C$186,M15=CRITERIOS!$D$186),"Catastrófico","")))))</f>
        <v/>
      </c>
      <c r="O15" s="600">
        <f>IF(N15="","",IF(N15="Leve",0.2,IF(N15="Menor",0.4,IF(N15="Moderado",0.6,IF(N15="Mayor",0.8,IF(N15="Catastrófico",1,))))))</f>
        <v/>
      </c>
      <c r="P15" s="597">
        <f>IF(OR(AND(K15="Muy Baja",N15="Leve"),AND(K15="Muy Baja",N15="Menor"),AND(K15="Baja",N15="Leve")),"BAJO",IF(OR(AND(K15="Muy baja",N15="Moderado"),AND(K15="Baja",N15="Menor"),AND(K15="Baja",N15="Moderado"),AND(K15="Media",N15="Leve"),AND(K15="Media",N15="Menor"),AND(K15="Media",N15="Moderado"),AND(K15="Alta",N15="Leve"),AND(K15="Alta",N15="Menor")),"MODERADO",IF(OR(AND(K15="Muy Baja",N15="Mayor"),AND(K15="Baja",N15="Mayor"),AND(K15="Media",N15="Mayor"),AND(K15="Alta",N15="Moderado"),AND(K15="Alta",N15="Mayor"),AND(K15="Muy Alta",N15="Leve"),AND(K15="Muy Alta",N15="Menor"),AND(K15="Muy Alta",N15="Moderado"),ZF15="Muy Alta",N15="Mayor"),"ALTO",IF(OR(AND(K15="Muy Baja",N15="Catastrófico"),AND(K15="Baja",N15="Catastrófico"),AND(K15="Media",N15="Catastrófico"),AND(K15="Alta",N15="Catastrófico"),AND(K15="Muy Alta",N15="Catastrófico")),"EXTREMO",""))))</f>
        <v/>
      </c>
      <c r="Q15" s="581" t="inlineStr">
        <is>
          <t>El profesional de Apoyo Académico realiza seguimiento periódico al indicador de ejecución de los mantenimientos programados mediante el análisis de datos y acción formulada de cada indicador.</t>
        </is>
      </c>
      <c r="R15" s="608" t="inlineStr">
        <is>
          <t>SEMESTRAL</t>
        </is>
      </c>
      <c r="S15" s="608" t="inlineStr">
        <is>
          <t>Información documentada:
Procedimiento AAAP06
Formato AAAF054
Inventario de Elementos Educativos (Gestasoft)</t>
        </is>
      </c>
      <c r="T15" s="608" t="inlineStr">
        <is>
          <t xml:space="preserve">Indicadores de gestión - Dashboard PowerBI
</t>
        </is>
      </c>
      <c r="U15" s="608" t="inlineStr">
        <is>
          <t>DETECTIVO</t>
        </is>
      </c>
      <c r="V15" s="608" t="inlineStr">
        <is>
          <t>MANUAL</t>
        </is>
      </c>
      <c r="W15" s="608">
        <f>IF(OR(U15="PREVENTIVO",U15="DETECTIVO"),"PROBABILIDAD",IF(U15="CORRECTIVO","IMPACTO",""))</f>
        <v/>
      </c>
      <c r="X15" s="608">
        <f>IF(AND(U15="PREVENTIVO",V15="AUTOMÁTICO"),"50%",IF(AND(U15="PREVENTIVO",V15="MANUAL"),"40%",IF(AND(U15="DETECTIVO",V15="AUTOMÁTICO"),"40%",IF(AND(U15="DETECTIVO",V15="MANUAL"),"30%",IF(AND(U15="CORRECTIVO",V15="AUTOMÁTICO"),"35%",IF(AND(U15="CORRECTIVO",V15="MANUAL"),"25%",""))))))</f>
        <v/>
      </c>
      <c r="Y15" s="184">
        <f>IFERROR(IF(W15="Probabilidad",(L15-(L15*X15)),IF(W15="Impacto",L15,"")),"")</f>
        <v/>
      </c>
      <c r="Z15" s="184">
        <f>IFERROR(IF(Y15="","",IF(Y15&lt;=0.2,"MUY BAJA",IF(Y15&lt;=0.4,"BAJA",IF(Y15&lt;=0.6,"MEDIA",IF(Y15&lt;=0.8,"ALTA",IF(Y15=1,"MUY ALTA")))))),"")</f>
        <v/>
      </c>
      <c r="AA15" s="184">
        <f>IFERROR(IF(W15="Impacto",(O15-(O15*X15)),IF(W15="Probabilidad",O15,"")),"")</f>
        <v/>
      </c>
      <c r="AB15" s="184">
        <f>IFERROR(IF(AA15="","",IF(AA15&lt;=0.2,"LEVE",IF(AA15&lt;=0.4,"MENOR",IF(AA15&lt;=0.6,"MODERADO",IF(AA15&lt;=0.8,"MAYOR",IF(AA15=1,"CATASTRÓFICO")))))),"")</f>
        <v/>
      </c>
      <c r="AC15" s="597">
        <f>IFERROR(IF(OR(AND(Z15="Muy Baja",AB15="Leve"),AND(Z15="Muy Baja",AB15="Menor"),AND(Z15="Baja",AB15="Leve")),"BAJO",IF(OR(AND(Z15="Muy baja",AB15="Moderado"),AND(Z15="Baja",AB15="Menor"),AND(Z15="Baja",AB15="Moderado"),AND(Z15="Media",AB15="Leve"),AND(Z15="Media",AB15="Menor"),AND(Z15="Media",AB15="Moderado"),AND(Z15="Alta",AB15="Leve"),AND(Z15="Alta",AB15="Menor")),"MODERADO",IF(OR(AND(Z15="Muy Baja",AB15="Mayor"),AND(Z15="Baja",AB15="Mayor"),AND(Z15="Media",AB15="Mayor"),AND(Z15="Alta",AB15="Moderado"),AND(Z15="Alta",AB15="Mayor"),AND(Z15="Muy Alta",AB15="Leve"),AND(Z15="Muy Alta",AB15="Menor"),AND(Z15="Muy Alta",AB15="Moderado"),AND(Z15="Muy Alta",AB15="Mayor")),"ALTO",IF(OR(AND(Z15="Muy Baja",AB15="Catastrófico"),AND(Z15="Baja",AB15="Catastrófico"),AND(Z15="Media",AB15="Catastrófico"),AND(Z15="Alta",AB15="Catastrófico"),AND(Z15="Muy Alta",AB15="Catastrófico")),"EXTREMO","")))),"")</f>
        <v/>
      </c>
      <c r="AD15" s="608" t="inlineStr">
        <is>
          <t>02/05/2019:</t>
        </is>
      </c>
      <c r="AE15" s="581" t="inlineStr">
        <is>
          <t>La planificación y redistribución de tareas  permite repuestas oportunas de acuerdo a las solicitudes de las otras dependencias. Sin embargo, se recomienda redefinir el control número tres, de manera que, permita mitigar el riesgo.
19/09/2019: Por  motivo de que el riesgo es extremo y los controles se han implementando recientemente no se evidencia eficacia de lo mismos,  para lo cual,  en el  próximo seguimiento se valorará la madurez de los mismos. 
Por lo tanto, se recomienda seguir ejecutando los controles ,de manera que asegure la eficacia y eficiencia frente al cumplimiento de las actividades de proceso.</t>
        </is>
      </c>
      <c r="AF15" s="582" t="n">
        <v>43902</v>
      </c>
      <c r="AG15" s="581" t="inlineStr">
        <is>
          <t>Se recomienda fortalecer y ejecutar eficiente y eficazmente los controles en relación con los químicos y laboratorios, esto a fin de garantizar el servicio e insumos vigentes a los estudiantes durante sus diferentes practicas. 
Además, se sugiere evaluar la posibilidad de contratar un experto en químicos para evaluar la pertinencia del uso de los reactivos en los laboratorios
Cabe aclarar, que se agregaron  nuevos controles por lo que no se evidenciará a totalidad los entregables, de este modo, entrarán a verificación el próximo seguimiento para validar la madurez y eficacia de los mismos.</t>
        </is>
      </c>
      <c r="AH15" s="612" t="n">
        <v>44146</v>
      </c>
      <c r="AI15" s="581" t="inlineStr">
        <is>
          <t>si bien hay evidencia de seguimiento a los indicadores de mantenimiento y calibración, los mismos reflejan un grado de incumplimiento. Por lo tanto, se sugiere en primera instancia, cambiar la frecuencia de medición de estos indicadores para asegurar la toma de decisiones oportuna; en segunda instancia, ajustar la periodicidad en que se ejecuta el control, pues debería ser por lo menos trimestral y no cuando se presente la necesidad.</t>
        </is>
      </c>
      <c r="AJ15" s="249" t="n">
        <v>44302</v>
      </c>
      <c r="AK15" s="581" t="inlineStr">
        <is>
          <t xml:space="preserve">Realizar seguimiento al indicador que mide la oportunidad en las calibraciones, sugiriendo de que se realicen de manera trimestral.
Como análisis del resultado del indicador, asegurar las acciones que disminuyan la variabilidad del proceso.
Frente a la programación de los mantenimientos  se  recomienda continuar con la ejecución del control de manera eficaz y eficiente. </t>
        </is>
      </c>
      <c r="AL15" s="249" t="n">
        <v>44484</v>
      </c>
      <c r="AM15" s="581" t="inlineStr">
        <is>
          <t xml:space="preserve">Efectivamente se evidencia fortalecimiento en el seguimiento del indicador de calibración, pues anteriormente se hacia semestral ahora se hace trimestral. Aunque se evidencia la ejecución del control, así mismo se refleja retrasos en el contrato de calibraciones, por lo que se recomienda gestionar con antelación y asegurar que los requisitos a contratar sean totalmente claros. </t>
        </is>
      </c>
      <c r="AN15" s="249" t="n">
        <v>44694</v>
      </c>
      <c r="AO15" s="581" t="inlineStr">
        <is>
          <t xml:space="preserve">Se evidencia  retrasos en el contrato de calibraciones, por lo que se recomienda gestionar con antelación (entre octubre a diciembre de cada año, según información que allega el Proceso de Ciencia y Tecnología) y asegurar que los requisitos a contratar sean totalmente claros. </t>
        </is>
      </c>
      <c r="AP15" s="582" t="n">
        <v>44880</v>
      </c>
      <c r="AQ15" s="608" t="inlineStr">
        <is>
          <t>A la fecha se evidencia que se realizaron las calibraciones de los equipos requeridos. Aún esta pendiente los mantenimientos de los elementos y equipos que apliquen para tal efecto; lo anterior se presenta al dar prioridad a la calibración  de los mismos. 
Para la vigencia del 2023 aún no se tiene la información requerida del proceso de Ciencia y Tecnología, se recomienda al proceso AAA dejar por escrito las fechas en las cuales se podría iniciar con la calibración y mantenimiento de los elementos y equipos requeridos en los proyectos de investigación.</t>
        </is>
      </c>
      <c r="AR15" s="582" t="n">
        <v>45051</v>
      </c>
      <c r="AS15" s="608" t="inlineStr">
        <is>
          <t xml:space="preserve">En cuanto de las calibraciones a la fecha, se encuentra en la etapa de proyección y recepción de cotizaciones. </t>
        </is>
      </c>
      <c r="AT15" s="598" t="n">
        <v>45365</v>
      </c>
      <c r="AU15" s="599" t="inlineStr">
        <is>
          <t>A la fecha el proceso se encuentra en etapa de asimilación en el proceso de mantenimiento, mlo anterior teniendo en cuenta que por directriz institucional para el año 2024 este proceso se debe ejecuar desde cada unidad regional.
El proceso de calibración a la fecha se encuentra en etapa de verificación de equipos reportados para calibración.</t>
        </is>
      </c>
      <c r="AV15" s="230" t="n">
        <v>45734</v>
      </c>
      <c r="AW15" s="228" t="inlineStr">
        <is>
          <t xml:space="preserve">
El seguimiento al indicador actualmente se realiza desde la Unidad de Apoyo Académico, la ejecución en el primer semestre fue cero y para el segundo semestre de la vigencia 2024 fue del 100%, este indicador tiene frecuencia de medición semestral - anual.</t>
        </is>
      </c>
      <c r="AX15" s="582" t="n">
        <v>46141</v>
      </c>
      <c r="AY15" s="628" t="inlineStr">
        <is>
          <t>Se constata cumplimiento del indicador para la vigencia 2025, que relacionado con el  Mantenimiento de Elementos Educativos;, alcanzandose la meta meta propuesta con el 91%  de ejecución</t>
        </is>
      </c>
      <c r="AZ15" s="576">
        <f>IF(Y15="","",MIN(Y15:Y25))</f>
        <v/>
      </c>
      <c r="BA15" s="576">
        <f>IFERROR(IF(AZ15="","",IF(AZ15&lt;=0.2,"MUY BAJA",IF(AZ15&lt;=0.4,"BAJA",IF(AZ15&lt;=0.6,"MEDIA",IF(AZ15&lt;=0.8,"ALTA",IF(AZ15=1,"MUY ALTA")))))),"")</f>
        <v/>
      </c>
      <c r="BB15" s="576">
        <f>IF(AA15="","",MIN(AA15:AA25))</f>
        <v/>
      </c>
      <c r="BC15" s="576">
        <f>IFERROR(IF(BB15="","",IF(BB15&lt;=0.2,"LEVE",IF(BB15&lt;=0.4,"MENOR",IF(BB15&lt;=0.6,"MODERADO",IF(BB15&lt;=0.8,"MAYOR",IF(BB15=1,"CATASTRÓFICO")))))),"")</f>
        <v/>
      </c>
      <c r="BD15" s="597">
        <f>IFERROR(IF(OR(AND(BA15="Muy Baja",BC15="Leve"),AND(BA15="Muy Baja",BC15="Menor"),AND(BA15="Baja",BC15="Leve")),"BAJO",IF(OR(AND(BA15="Muy baja",BC15="Moderado"),AND(BA15="Baja",BC15="Menor"),AND(BA15="Baja",BC15="Moderado"),AND(BA15="Media",BC15="Leve"),AND(BA15="Media",BC15="Menor"),AND(BA15="Media",BC15="Moderado"),AND(BA15="Alta",BC15="Leve"),AND(BA15="Alta",BC15="Menor")),"MODERADO",IF(OR(AND(BA15="Muy Baja",BC15="Mayor"),AND(BA15="Baja",BC15="Mayor"),AND(BA15="Media",BC15="Mayor"),AND(BA15="Alta",BC15="Moderado"),AND(BA15="Alta",BC15="Mayor"),AND(BA15="Muy Alta",BC15="Leve"),AND(BA15="Muy Alta",BC15="Menor"),AND(BA15="Muy Alta",BC15="Moderado"),AND(BA15="Muy Alta",BC15="Mayor")),"ALTO",IF(OR(AND(BA15="Muy Baja",BC15="Catastrófico"),AND(BA15="Baja",BC15="Catastrófico"),AND(BA15="Media",BC15="Catastrófico"),AND(BA15="Alta",BC15="Catastrófico"),AND(BA15="Muy Alta",BC15="Catastrófico")),"EXTREMO","")))),"")</f>
        <v/>
      </c>
      <c r="BE15" s="682" t="n">
        <v>43738</v>
      </c>
      <c r="BF15" s="581" t="inlineStr">
        <is>
          <t>Se evidencia materialización el riesgo dado a que el frente 3, apoyo académico participa con el mantenimiento a los equipos de un 100% de meta, el resultado en el IPA 2019 es 0%.</t>
        </is>
      </c>
      <c r="BG15" s="582" t="n">
        <v>43857</v>
      </c>
      <c r="BH15" s="581" t="inlineStr">
        <is>
          <t>El presente análisis se realiza con corte a noviembre de 2019. 
Para Plan de Acción de 2019 se presentan las siguientes cifras: 
100% de manteamiento de equipos priorizados.  
En relación al cumplimiento del plan de calibraciones de la vigencia 2019, se evidencia bajo Plan de Mejoramiento N° 457 la realización del 100% de las calibraciones.</t>
        </is>
      </c>
      <c r="BI15" s="582" t="n">
        <v>44068</v>
      </c>
      <c r="BJ15" s="581" t="inlineStr">
        <is>
          <t xml:space="preserve">Se evidencia materialización del riesgo por medio de un seguimiento realizado el 11 de marzo del 2020 a los Laboratorios de química, suelos y nutrición animal de la sede de Fusagasugá, fue posible evidenciar por medio de visitas y de revisión de los inventarios que, en el laboratorio de química, de 389 sustancias químicas en el inventario, 360 están vencidas, en el laboratorio de suelos de 105 sustancias químicas, 65 están vencidas y en el laboratorio de nutrición animal de las 200 sustancias químicas existentes, 200 se encuentran vencidas. </t>
        </is>
      </c>
      <c r="BK15" s="582" t="n">
        <v>44281</v>
      </c>
      <c r="BL15" s="581" t="inlineStr">
        <is>
          <t>No se evidencia materialización de riesgo, no obstante, en revisión del informe de salidas no conforme para el III y IV trimestre del 2020 de fecha 17 de febrero del 2021,  se reportó un total 17 salidas no conformes relacionadas con “Elementos educativos insuficientes / en malas condiciones” y “No asignación del espacio académico”, en la misma medida se revisa el reporte de salidas no conformes, observando que la Unidad de Apoyo Académico prestó asistencia y tratamiento a las salidas no conformes reportadas por los estudiantes. En relación al contexto anterior, no se materializa el riesgo teniendo en cuenta la proporción del número de estudiantes frente a las salidas no conformes reportadas.</t>
        </is>
      </c>
      <c r="BM15" s="582" t="n">
        <v>44587</v>
      </c>
      <c r="BN15" s="581" t="inlineStr">
        <is>
          <t>No se realiza seguimiento a el riesgo toda vez que el nivel de riesgo es bajo</t>
        </is>
      </c>
      <c r="BO15" s="582" t="n">
        <v>44594</v>
      </c>
      <c r="BP15" s="581" t="inlineStr">
        <is>
          <t>Teniendo en cuenta que una de las fuentes de entrada para revisión de riesgos
son los indicadores de gestión, fue posible validar que el indicador
denominado "Calibración de Equipos y elementos educativos de
investigación" no se encuentra atado o supeditado a un cronograma de
calibración que permita evaluar objetivamente los tiempos de adquisición del
servicio, validando así que, para el tercer trimestre académico, aun no se
contaba con los elementos calibrados y por consiguiente disponibles para uso.
Se recomienda al proceso junto a la oficina de Calidad, validar en primera
instancia, la fuente de información (cronograma de calibración o documento
que haga sus veces) que permita definir los tiempos desde la entrega de la
necesidad por parte de la Dirección de Investigación hasta la entrega efectiva
de la intervención, teniendo en cuenta que los tiempos de inicio del proceso
contractual no se realizaron dentro de los términos establecidos en la
circular “Directrices para los procesos y tiempos de contratación” y lo referido
en el plan anual de adquisiciones vigencia 2021.
• En segunda instancia, validar la periodicidad de la medición teniendo en
cuenta los tiempos establecidos en el cronograma. En la misma medida, se
recomienda al proceso validar la formula del indicador
denominado "Suficiencia de elementos educativos", toda vez que, de acuerdo
al análisis de datos registrado en el sistema de información, se entiende que
como denominador se toma el total de solicitudes por parte de la academia y
no las que por proyección presupuestal se planifican adquirir.</t>
        </is>
      </c>
      <c r="BQ15" s="580" t="n">
        <v>44959</v>
      </c>
      <c r="BR15" s="581" t="inlineStr">
        <is>
          <t>se materializa el segundo riesgo relacionado con la no disponibilidad elementos educativas y falta de capacidad instalada teniendo en cuenta el plan de mejoramiento No 800 y 801  derivado de la auditoria interna de calidad.</t>
        </is>
      </c>
      <c r="BS15" s="582" t="n">
        <v>45152</v>
      </c>
      <c r="BT15" s="581" t="inlineStr">
        <is>
          <t xml:space="preserve">Como tratamiento de la materialización del riesgo, se encuentra en ejecución los planes de mejoramiento 800, 801, 815, 874 y plan de mejoramiento en estado asignado 879, éste último "por solicitud de la comisión de gestión de fecha 28 de abril de 2023 se activa tercera línea de defensa evidenciando incumplimiento en el indicador suficiencia de elementos educativos, cuya meta es 100 por ciento y el resultado fue 35 por ciento con corte al cuarto cuatrimestre de la vigencia 2022) en el aplicativo institucional de acciones preventivas, correctiva y de mejora".       
Desde el frente estratégico III “cultura translocal transmoderna” se evidencia materialización del riesgo en cuanto a la calibración de equipos y elementos educativos de investigación; puesto que, dicho indicador con corte al 14 de agosto 2023 obtuvo un resultado del 0%.                    </t>
        </is>
      </c>
      <c r="BU15" s="582" t="n">
        <v>45400</v>
      </c>
      <c r="BV15" s="581" t="inlineStr">
        <is>
          <t>Se evidencia materialización del riesgo toda vez que en ejercicio de auditoria IIPA 2023, se obtuvo como resultado un total de 20 hallazgos. Se sugiere actualizar el nivel del riesgo residual teniendo en cuenta que al corte de fecha de seguimiento es bajo e identificar posibles riesgos en las actividades operacionales o administrativas de apoyo académico.</t>
        </is>
      </c>
      <c r="BW15" s="582" t="n">
        <v>45539</v>
      </c>
      <c r="BX15" s="608" t="inlineStr">
        <is>
          <t xml:space="preserve">Como tratamiento a la materialización del riesgo, se encuentran en ejecución los planes de mejoramiento 477, 916 y 941, de la unidad de Apoyo Académico. </t>
        </is>
      </c>
      <c r="BY15" s="582" t="inlineStr">
        <is>
          <t xml:space="preserve">
26/03/2025</t>
        </is>
      </c>
      <c r="BZ15" s="581" t="inlineStr">
        <is>
          <t>Teniendo en cuenta los resultados de las fuentes de información mencionadas y la matriz de valoración de los riesgos residuales del proceso, la tercera línea de defensa realiza seguimiento a los riesgos identificados con nivel Alto y Extremo, en caso de este riesgo no se evidencia nivel alto, ni extremo, por lo tanto, no se requiere evaluación de controles de parte de la Dirección de Control Interno, tal como lo indica el Procedimiento ESGP-05_V22.</t>
        </is>
      </c>
      <c r="CA15" s="582" t="n">
        <v>45902</v>
      </c>
      <c r="CB15" s="581" t="inlineStr">
        <is>
          <t>No se evidencia materialización del riesgo para IPA 2025.</t>
        </is>
      </c>
      <c r="CC15" s="577" t="n"/>
      <c r="CD15" s="589" t="n"/>
      <c r="CE15" s="388" t="n"/>
    </row>
    <row r="16" ht="190.5" customHeight="1" s="242">
      <c r="A16" s="231" t="n"/>
      <c r="B16" s="231" t="n"/>
      <c r="C16" s="231" t="n"/>
      <c r="D16" s="714" t="n"/>
      <c r="E16" s="744" t="n"/>
      <c r="F16" s="745" t="n"/>
      <c r="G16" s="745" t="n"/>
      <c r="H16" s="745" t="n"/>
      <c r="I16" s="745" t="n"/>
      <c r="J16" s="745" t="n"/>
      <c r="K16" s="745" t="n"/>
      <c r="L16" s="745" t="n"/>
      <c r="M16" s="745" t="n"/>
      <c r="N16" s="745" t="n"/>
      <c r="O16" s="745" t="n"/>
      <c r="P16" s="745" t="n"/>
      <c r="Q16" s="581" t="inlineStr">
        <is>
          <t>El profesional de Apoyo Académico ejecuta anualmente los mantenimientos  programados de acuerdo al procedimiento establecido (AAAP06) y acorde con la priorización identificada y documentada mediante la herramienta de trabajo del proceso (AAAF054).</t>
        </is>
      </c>
      <c r="R16" s="608" t="inlineStr">
        <is>
          <t>ANUAL</t>
        </is>
      </c>
      <c r="S16" s="608" t="inlineStr">
        <is>
          <t>AAAP06
AAAF054
AAAI018</t>
        </is>
      </c>
      <c r="T16" s="701" t="inlineStr">
        <is>
          <t xml:space="preserve">Reporte de Salidas No Conformes en el Aplicativo -  Sistemas Integrados de Gestión. 
Reporte de Préstamo de Elementos Educativos (Aplicativo) 
Contrato de mantenimiento de elementos educativos 
</t>
        </is>
      </c>
      <c r="U16" s="608" t="inlineStr">
        <is>
          <t>PREVENTIVO</t>
        </is>
      </c>
      <c r="V16" s="608" t="inlineStr">
        <is>
          <t>MANUAL</t>
        </is>
      </c>
      <c r="W16" s="608">
        <f>IF(OR(U16="PREVENTIVO",U16="DETECTIVO"),"PROBABILIDAD",IF(U16="CORRECTIVO","IMPACTO",""))</f>
        <v/>
      </c>
      <c r="X16" s="608">
        <f>IF(AND(U16="PREVENTIVO",V16="AUTOMÁTICO"),"50%",IF(AND(U16="PREVENTIVO",V16="MANUAL"),"40%",IF(AND(U16="DETECTIVO",V16="AUTOMÁTICO"),"40%",IF(AND(U16="DETECTIVO",V16="MANUAL"),"30%",IF(AND(U16="CORRECTIVO",V16="AUTOMÁTICO"),"35%",IF(AND(U16="CORRECTIVO",V16="MANUAL"),"25%",""))))))</f>
        <v/>
      </c>
      <c r="Y16" s="600">
        <f>IFERROR(IF(AND(W15="Probabilidad",W16="Probabilidad"),(Y15-(Y15*X16)),IF(W16="Probabilidad",(L15-(L15*X16)),IF(W16="Impacto",Y15,""))),"")</f>
        <v/>
      </c>
      <c r="Z16" s="184">
        <f>IFERROR(IF(Y16="","",IF(Y16&lt;=0.2,"MUY BAJA",IF(Y16&lt;=0.4,"BAJA",IF(Y16&lt;=0.6,"MEDIA",IF(Y16&lt;=0.8,"ALTA",IF(Y16=1,"MUY ALTA")))))),"")</f>
        <v/>
      </c>
      <c r="AA16" s="184">
        <f>IFERROR(IF(AND(W15="Impacto",W16="Impacto"),(AA15-(AA15*X16)),IF(W16="Impacto",(O15-(+O15*X16)),IF(W16="Probabilidad",AA15,""))),"")</f>
        <v/>
      </c>
      <c r="AB16" s="184">
        <f>IFERROR(IF(AA16="","",IF(AA16&lt;=0.2,"LEVE",IF(AA16&lt;=0.4,"MENOR",IF(AA16&lt;=0.6,"MODERADO",IF(AA16&lt;=0.8,"MAYOR",IF(AA16=1,"CATASTRÓFICO")))))),"")</f>
        <v/>
      </c>
      <c r="AC16" s="597">
        <f>IFERROR(IF(OR(AND(Z16="Muy Baja",AB16="Leve"),AND(Z16="Muy Baja",AB16="Menor"),AND(Z16="Baja",AB16="Leve")),"BAJO",IF(OR(AND(Z16="Muy baja",AB16="Moderado"),AND(Z16="Baja",AB16="Menor"),AND(Z16="Baja",AB16="Moderado"),AND(Z16="Media",AB16="Leve"),AND(Z16="Media",AB16="Menor"),AND(Z16="Media",AB16="Moderado"),AND(Z16="Alta",AB16="Leve"),AND(Z16="Alta",AB16="Menor")),"MODERADO",IF(OR(AND(Z16="Muy Baja",AB16="Mayor"),AND(Z16="Baja",AB16="Mayor"),AND(Z16="Media",AB16="Mayor"),AND(Z16="Alta",AB16="Moderado"),AND(Z16="Alta",AB16="Mayor"),AND(Z16="Muy Alta",AB16="Leve"),AND(Z16="Muy Alta",AB16="Menor"),AND(Z16="Muy Alta",AB16="Moderado"),AND(Z16="Muy Alta",AB16="Mayor")),"ALTO",IF(OR(AND(Z16="Muy Baja",AB16="Catastrófico"),AND(Z16="Baja",AB16="Catastrófico"),AND(Z16="Media",AB16="Catastrófico"),AND(Z16="Alta",AB16="Catastrófico"),AND(Z16="Muy Alta",AB16="Catastrófico")),"EXTREMO","")))),"")</f>
        <v/>
      </c>
      <c r="AD16" s="745" t="n"/>
      <c r="AE16" s="745" t="n"/>
      <c r="AF16" s="745" t="n"/>
      <c r="AG16" s="745" t="n"/>
      <c r="AH16" s="612" t="n">
        <v>44146</v>
      </c>
      <c r="AI16" s="581" t="inlineStr">
        <is>
          <t>si bien hay evidencia de seguimiento a los indicadores de mantenimiento y calibración, los mismos reflejan un grado de incumplimiento. Por lo tanto, se sugiere en primera instancia, cambiar la frecuencia de medición de estos indicadores para asegurar la toma de decisiones oportuna; en segunda instancia, ajustar la periodicidad en que se ejecuta el control, pues debería ser por lo menos trimestral y no cuando se presente la necesidad.</t>
        </is>
      </c>
      <c r="AJ16" s="249" t="n">
        <v>44302</v>
      </c>
      <c r="AK16" s="581" t="inlineStr">
        <is>
          <t xml:space="preserve">Realizar seguimiento al indicador que mide la oportunidad en las calibraciones, sugiriendo de que se realicen de manera trimestral.
Como análisis del resultado del indicador, asegurar las acciones que disminuyan la variabilidad del proceso.
Frente a la programación de los mantenimientos  se  recomienda continuar con la ejecución del control de manera eficaz y eficiente. </t>
        </is>
      </c>
      <c r="AL16" s="249" t="n">
        <v>44484</v>
      </c>
      <c r="AM16" s="581" t="inlineStr">
        <is>
          <t xml:space="preserve">Se evidencia ejecución de mantenimientos y calibraciones a medida de las necesidades de la academia y el presupuesto asignado </t>
        </is>
      </c>
      <c r="AN16" s="249" t="n">
        <v>44694</v>
      </c>
      <c r="AO16" s="581" t="inlineStr">
        <is>
          <t>Para la vigencia de 2022, está programado realizar el mantenimiento a 567 equipos, a la fecha de la revisión se encuentra en ejecución el mantenimiento de ergoespirómetro y los equipos de alimentos se encuentra en estudio de evaluación técnica.</t>
        </is>
      </c>
      <c r="AP16" s="744" t="n"/>
      <c r="AQ16" s="744" t="n"/>
      <c r="AR16" s="744" t="n"/>
      <c r="AS16" s="608" t="inlineStr">
        <is>
          <t xml:space="preserve">Para los mantenimientos se esta dando inicio a los Gimnasios de las Unidades Regionales de Fusagasugá y Soacha.
Con respecto a los Mantenimientos de los elementos programados, esta a la espera de la recepción de cotizaciones </t>
        </is>
      </c>
      <c r="AT16" s="744" t="n"/>
      <c r="AU16" s="744" t="n"/>
      <c r="AV16" s="230" t="n">
        <v>45734</v>
      </c>
      <c r="AW16" s="228" t="inlineStr">
        <is>
          <t>La Unidad de Apoyo reporta las Salidas No Conformes en el Aplicativo  de acuerdo con el procedimien</t>
        </is>
      </c>
      <c r="AX16" s="582" t="n">
        <v>46141</v>
      </c>
      <c r="AY16" s="628" t="inlineStr">
        <is>
          <t>Se registran Salidad no Conformes en el aplicatico Sistemas de Gestión, confirmandose el registro de salidas no conformes para el 2025, especificamente en el laboratorio de computo, en donde  se describe la salida no conforme respecto y su respectivo tratamiento, en donde se solicita sala de computo para 33 personas, pero la sala disponible cuenta con una capacidad para 20 usuarios, por lo tanto los encargados Ivan Molina y Camilio Díaz hace reasignación a un espacio de mayor tamaño en coordinación con los usuarios  en los Centros de COmputo de la Unidad Regional Ubaté para el 11 de febrero de 2025.</t>
        </is>
      </c>
      <c r="AZ16" s="745" t="n"/>
      <c r="BA16" s="745" t="n"/>
      <c r="BB16" s="745" t="n"/>
      <c r="BC16" s="745" t="n"/>
      <c r="BD16" s="745" t="n"/>
      <c r="BE16" s="745" t="n"/>
      <c r="BF16" s="745" t="n"/>
      <c r="BG16" s="745" t="n"/>
      <c r="BH16" s="745" t="n"/>
      <c r="BI16" s="745" t="n"/>
      <c r="BJ16" s="745" t="n"/>
      <c r="BK16" s="745" t="n"/>
      <c r="BL16" s="745" t="n"/>
      <c r="BM16" s="745" t="n"/>
      <c r="BN16" s="745" t="n"/>
      <c r="BO16" s="745" t="n"/>
      <c r="BP16" s="745" t="n"/>
      <c r="BQ16" s="745" t="n"/>
      <c r="BR16" s="745" t="n"/>
      <c r="BS16" s="745" t="n"/>
      <c r="BT16" s="745" t="n"/>
      <c r="BU16" s="745" t="n"/>
      <c r="BV16" s="745" t="n"/>
      <c r="BW16" s="745" t="n"/>
      <c r="BX16" s="745" t="n"/>
      <c r="BY16" s="745" t="n"/>
      <c r="BZ16" s="745" t="n"/>
      <c r="CA16" s="745" t="n"/>
      <c r="CB16" s="745" t="n"/>
      <c r="CC16" s="760" t="n"/>
      <c r="CD16" s="760" t="n"/>
      <c r="CE16" s="388" t="n"/>
    </row>
    <row r="17" ht="170.25" customHeight="1" s="242">
      <c r="A17" s="231" t="n"/>
      <c r="B17" s="231" t="n"/>
      <c r="C17" s="231" t="n"/>
      <c r="D17" s="714" t="n"/>
      <c r="E17" s="581" t="inlineStr">
        <is>
          <t>D3. Infraestructura limitada para los laboratorios.</t>
        </is>
      </c>
      <c r="F17" s="745" t="n"/>
      <c r="G17" s="745" t="n"/>
      <c r="H17" s="745" t="n"/>
      <c r="I17" s="745" t="n"/>
      <c r="J17" s="745" t="n"/>
      <c r="K17" s="745" t="n"/>
      <c r="L17" s="745" t="n"/>
      <c r="M17" s="745" t="n"/>
      <c r="N17" s="745" t="n"/>
      <c r="O17" s="745" t="n"/>
      <c r="P17" s="745" t="n"/>
      <c r="Q17" s="581" t="inlineStr">
        <is>
          <t>Los Gestores del conocimiento, Gestores de espacios academicos realizan el levantamiento de las necesidades para creación, mejora y/o dotación de los espacion adscritos a la Unidad de Apoyo Academico a fin de radicar proyecto en el Banco Universitario de Proyectos para su priorización.</t>
        </is>
      </c>
      <c r="R17" s="608" t="inlineStr">
        <is>
          <t>ANUAL</t>
        </is>
      </c>
      <c r="S17" s="608" t="inlineStr">
        <is>
          <t>Radicación del proyecto en Banco Universitario de Proyectos 
EPIP05</t>
        </is>
      </c>
      <c r="T17" s="701" t="inlineStr">
        <is>
          <t xml:space="preserve">Aplicativo Banco de Proyectos </t>
        </is>
      </c>
      <c r="U17" s="608" t="inlineStr">
        <is>
          <t>PREVENTIVO</t>
        </is>
      </c>
      <c r="V17" s="608" t="inlineStr">
        <is>
          <t>MANUAL</t>
        </is>
      </c>
      <c r="W17" s="608">
        <f>IF(OR(U17="PREVENTIVO",U17="DETECTIVO"),"PROBABILIDAD",IF(U17="CORRECTIVO","IMPACTO",""))</f>
        <v/>
      </c>
      <c r="X17" s="608">
        <f>IF(AND(U17="PREVENTIVO",V17="AUTOMÁTICO"),"50%",IF(AND(U17="PREVENTIVO",V17="MANUAL"),"40%",IF(AND(U17="DETECTIVO",V17="AUTOMÁTICO"),"40%",IF(AND(U17="DETECTIVO",V17="MANUAL"),"30%",IF(AND(U17="CORRECTIVO",V17="AUTOMÁTICO"),"35%",IF(AND(U17="CORRECTIVO",V17="MANUAL"),"25%",""))))))</f>
        <v/>
      </c>
      <c r="Y17" s="600">
        <f>IFERROR(IF(AND(W16="Probabilidad",W17="Probabilidad"),(Y16-(Y16*X17)),IF(AND(W16="Impacto",W17="Probabilidad"),(Y15-(Y15*X17)),IF(W17="Impacto",Y16,""))),"")</f>
        <v/>
      </c>
      <c r="Z17" s="184">
        <f>IFERROR(IF(Y17="","",IF(Y17&lt;=0.2,"MUY BAJA",IF(Y17&lt;=0.4,"BAJA",IF(Y17&lt;=0.6,"MEDIA",IF(Y17&lt;=0.8,"ALTA",IF(Y17=1,"MUY ALTA")))))),"")</f>
        <v/>
      </c>
      <c r="AA17" s="184">
        <f>IFERROR(IF(AND(W16="Impacto",W17="Impacto"),(AA16-(AA16*X17)),IF(AND(W16="Probabilidad",W17="Impacto"),(AA15-(AA15*X17)),IF(W17="Probabilidad",AA16,""))),"")</f>
        <v/>
      </c>
      <c r="AB17" s="184">
        <f>IFERROR(IF(AA17="","",IF(AA17&lt;=0.2,"LEVE",IF(AA17&lt;=0.4,"MENOR",IF(AA17&lt;=0.6,"MODERADO",IF(AA17&lt;=0.8,"MAYOR",IF(AA17=1,"CATASTRÓFICO")))))),"")</f>
        <v/>
      </c>
      <c r="AC17" s="597">
        <f>IFERROR(IF(OR(AND(Z17="Muy Baja",AB17="Leve"),AND(Z17="Muy Baja",AB17="Menor"),AND(Z17="Baja",AB17="Leve")),"BAJO",IF(OR(AND(Z17="Muy baja",AB17="Moderado"),AND(Z17="Baja",AB17="Menor"),AND(Z17="Baja",AB17="Moderado"),AND(Z17="Media",AB17="Leve"),AND(Z17="Media",AB17="Menor"),AND(Z17="Media",AB17="Moderado"),AND(Z17="Alta",AB17="Leve"),AND(Z17="Alta",AB17="Menor")),"MODERADO",IF(OR(AND(Z17="Muy Baja",AB17="Mayor"),AND(Z17="Baja",AB17="Mayor"),AND(Z17="Media",AB17="Mayor"),AND(Z17="Alta",AB17="Moderado"),AND(Z17="Alta",AB17="Mayor"),AND(Z17="Muy Alta",AB17="Leve"),AND(Z17="Muy Alta",AB17="Menor"),AND(Z17="Muy Alta",AB17="Moderado"),AND(Z17="Muy Alta",AB17="Mayor")),"ALTO",IF(OR(AND(Z17="Muy Baja",AB17="Catastrófico"),AND(Z17="Baja",AB17="Catastrófico"),AND(Z17="Media",AB17="Catastrófico"),AND(Z17="Alta",AB17="Catastrófico"),AND(Z17="Muy Alta",AB17="Catastrófico")),"EXTREMO","")))),"")</f>
        <v/>
      </c>
      <c r="AD17" s="745" t="n"/>
      <c r="AE17" s="745" t="n"/>
      <c r="AF17" s="745" t="n"/>
      <c r="AG17" s="745" t="n"/>
      <c r="AH17" s="612" t="n"/>
      <c r="AI17" s="581" t="n"/>
      <c r="AJ17" s="249" t="n"/>
      <c r="AK17" s="581" t="n"/>
      <c r="AL17" s="249" t="n"/>
      <c r="AM17" s="581" t="n"/>
      <c r="AN17" s="249" t="n"/>
      <c r="AO17" s="581" t="n"/>
      <c r="AP17" s="582" t="n"/>
      <c r="AQ17" s="608" t="n"/>
      <c r="AR17" s="582" t="n"/>
      <c r="AS17" s="608" t="n"/>
      <c r="AT17" s="598" t="n"/>
      <c r="AU17" s="599" t="n"/>
      <c r="AV17" s="598" t="n"/>
      <c r="AW17" s="599" t="n"/>
      <c r="AX17" s="582" t="n">
        <v>46141</v>
      </c>
      <c r="AY17" s="628" t="inlineStr">
        <is>
          <t>Se observa aplicativo de Banco de Proyectos, constatando Radicación de proyectos de inversión para la mejora de espacios y condiciones académicas, verificandose el caso del Formulario Propuesta de Valor PPOAI-646 que trata sobre Plataforma IA para asistencia en modelos de negocio para el CAI de Emprendimiento de la Unuversidad, verificandose sus requisitos técnicos para la aprobación de proyectos de inversión.</t>
        </is>
      </c>
      <c r="AZ17" s="745" t="n"/>
      <c r="BA17" s="745" t="n"/>
      <c r="BB17" s="745" t="n"/>
      <c r="BC17" s="745" t="n"/>
      <c r="BD17" s="745" t="n"/>
      <c r="BE17" s="745" t="n"/>
      <c r="BF17" s="745" t="n"/>
      <c r="BG17" s="745" t="n"/>
      <c r="BH17" s="745" t="n"/>
      <c r="BI17" s="745" t="n"/>
      <c r="BJ17" s="745" t="n"/>
      <c r="BK17" s="745" t="n"/>
      <c r="BL17" s="745" t="n"/>
      <c r="BM17" s="745" t="n"/>
      <c r="BN17" s="745" t="n"/>
      <c r="BO17" s="745" t="n"/>
      <c r="BP17" s="745" t="n"/>
      <c r="BQ17" s="745" t="n"/>
      <c r="BR17" s="745" t="n"/>
      <c r="BS17" s="745" t="n"/>
      <c r="BT17" s="745" t="n"/>
      <c r="BU17" s="745" t="n"/>
      <c r="BV17" s="745" t="n"/>
      <c r="BW17" s="745" t="n"/>
      <c r="BX17" s="745" t="n"/>
      <c r="BY17" s="745" t="n"/>
      <c r="BZ17" s="745" t="n"/>
      <c r="CA17" s="745" t="n"/>
      <c r="CB17" s="745" t="n"/>
      <c r="CC17" s="760" t="n"/>
      <c r="CD17" s="760" t="n"/>
      <c r="CE17" s="388" t="n"/>
    </row>
    <row r="18" ht="145.5" customHeight="1" s="242">
      <c r="A18" s="231" t="n"/>
      <c r="B18" s="231" t="n"/>
      <c r="C18" s="231" t="n"/>
      <c r="D18" s="714" t="n"/>
      <c r="E18" s="581" t="inlineStr">
        <is>
          <t>D8. El reporte no oportuno del proceso Formación y Aprendizaje en cuanto a sus necesidades de recursos académicos tales como: actualización de Licenciamiento de Software y Recursos Bibliográficos.</t>
        </is>
      </c>
      <c r="F18" s="745" t="n"/>
      <c r="G18" s="745" t="n"/>
      <c r="H18" s="745" t="n"/>
      <c r="I18" s="745" t="n"/>
      <c r="J18" s="745" t="n"/>
      <c r="K18" s="745" t="n"/>
      <c r="L18" s="745" t="n"/>
      <c r="M18" s="745" t="n"/>
      <c r="N18" s="745" t="n"/>
      <c r="O18" s="745" t="n"/>
      <c r="P18" s="745" t="n"/>
      <c r="Q18" s="628" t="inlineStr">
        <is>
          <t xml:space="preserve">El profesional de Apoyo Académico realiza seguimiento a las partes interesadas (academia) para validar las solicitudes de licenciamiento de software y material bibliográfico requerido por la institución mediante la plataforma institucional - aplicativo apoyo académico. </t>
        </is>
      </c>
      <c r="R18" s="608" t="inlineStr">
        <is>
          <t>ANUAL</t>
        </is>
      </c>
      <c r="S18" s="608" t="inlineStr">
        <is>
          <t>Información documentada:
PROCEDIMIENTO AAAP01 (control)</t>
        </is>
      </c>
      <c r="T18" s="608" t="inlineStr">
        <is>
          <t>AAAF111 (Licencias de Software)
Biblioteca Digital - Pagina web</t>
        </is>
      </c>
      <c r="U18" s="608" t="inlineStr">
        <is>
          <t>DETECTIVO</t>
        </is>
      </c>
      <c r="V18" s="608" t="inlineStr">
        <is>
          <t>MANUAL</t>
        </is>
      </c>
      <c r="W18" s="608">
        <f>IF(OR(U18="PREVENTIVO",U18="DETECTIVO"),"PROBABILIDAD",IF(U18="CORRECTIVO","IMPACTO",""))</f>
        <v/>
      </c>
      <c r="X18" s="608">
        <f>IF(AND(U18="PREVENTIVO",V18="AUTOMÁTICO"),"50%",IF(AND(U18="PREVENTIVO",V18="MANUAL"),"40%",IF(AND(U18="DETECTIVO",V18="AUTOMÁTICO"),"40%",IF(AND(U18="DETECTIVO",V18="MANUAL"),"30%",IF(AND(U18="CORRECTIVO",V18="AUTOMÁTICO"),"35%",IF(AND(U18="CORRECTIVO",V18="MANUAL"),"25%",""))))))</f>
        <v/>
      </c>
      <c r="Y18" s="600">
        <f>IFERROR(IF(AND(W17="Probabilidad",W18="Probabilidad"),(Y17-(Y17*X18)),IF(AND(W17="Impacto",W18="Probabilidad"),(Y16-(Y16*X18)),IF(W18="Impacto",Y17,""))),"")</f>
        <v/>
      </c>
      <c r="Z18" s="184">
        <f>IFERROR(IF(Y18="","",IF(Y18&lt;=0.2,"MUY BAJA",IF(Y18&lt;=0.4,"BAJA",IF(Y18&lt;=0.6,"MEDIA",IF(Y18&lt;=0.8,"ALTA",IF(Y18=1,"MUY ALTA")))))),"")</f>
        <v/>
      </c>
      <c r="AA18" s="184">
        <f>IFERROR(IF(AND(W17="Impacto",W18="Impacto"),(AA17-(AA17*X18)),IF(AND(W17="Probabilidad",W18="Impacto"),(AA16-(AA16*X18)),IF(W18="Probabilidad",AA17,""))),"")</f>
        <v/>
      </c>
      <c r="AB18" s="184">
        <f>IFERROR(IF(AA18="","",IF(AA18&lt;=0.2,"LEVE",IF(AA18&lt;=0.4,"MENOR",IF(AA18&lt;=0.6,"MODERADO",IF(AA18&lt;=0.8,"MAYOR",IF(AA18=1,"CATASTRÓFICO")))))),"")</f>
        <v/>
      </c>
      <c r="AC18" s="597">
        <f>IFERROR(IF(OR(AND(Z18="Muy Baja",AB18="Leve"),AND(Z18="Muy Baja",AB18="Menor"),AND(Z18="Baja",AB18="Leve")),"BAJO",IF(OR(AND(Z18="Muy baja",AB18="Moderado"),AND(Z18="Baja",AB18="Menor"),AND(Z18="Baja",AB18="Moderado"),AND(Z18="Media",AB18="Leve"),AND(Z18="Media",AB18="Menor"),AND(Z18="Media",AB18="Moderado"),AND(Z18="Alta",AB18="Leve"),AND(Z18="Alta",AB18="Menor")),"MODERADO",IF(OR(AND(Z18="Muy Baja",AB18="Mayor"),AND(Z18="Baja",AB18="Mayor"),AND(Z18="Media",AB18="Mayor"),AND(Z18="Alta",AB18="Moderado"),AND(Z18="Alta",AB18="Mayor"),AND(Z18="Muy Alta",AB18="Leve"),AND(Z18="Muy Alta",AB18="Menor"),AND(Z18="Muy Alta",AB18="Moderado"),AND(Z18="Muy Alta",AB18="Mayor")),"ALTO",IF(OR(AND(Z18="Muy Baja",AB18="Catastrófico"),AND(Z18="Baja",AB18="Catastrófico"),AND(Z18="Media",AB18="Catastrófico"),AND(Z18="Alta",AB18="Catastrófico"),AND(Z18="Muy Alta",AB18="Catastrófico")),"EXTREMO","")))),"")</f>
        <v/>
      </c>
      <c r="AD18" s="745" t="n"/>
      <c r="AE18" s="745" t="n"/>
      <c r="AF18" s="745" t="n"/>
      <c r="AG18" s="745" t="n"/>
      <c r="AH18" s="612" t="n">
        <v>44146</v>
      </c>
      <c r="AI18" s="581" t="inlineStr">
        <is>
          <t>Se sugiere fortalecer el seguimiento por parte del proceso AAA, por ende, cambiar la frecuencia por lo menos a "mensual", más no cuando se presente la necesidad, pues de esta forma no se asegura el reporte oportuno por parte de la académica.</t>
        </is>
      </c>
      <c r="AJ18" s="249" t="n">
        <v>44302</v>
      </c>
      <c r="AK18" s="581" t="inlineStr">
        <is>
          <t xml:space="preserve">Se recomienda fortalecer al comunicación con la académica mediante el uso de herramientas digitales institucionales.
No se evidencia materialización del riesgo, continuar con la ejecución del control de manera efectiva. </t>
        </is>
      </c>
      <c r="AL18" s="249" t="n">
        <v>44484</v>
      </c>
      <c r="AM18" s="581" t="inlineStr">
        <is>
          <t xml:space="preserve">Fortalecer el seguimiento a las solicitudes de la academia y asegurar de cumplan con los requisitos para la contratación. </t>
        </is>
      </c>
      <c r="AN18" s="249" t="n">
        <v>44694</v>
      </c>
      <c r="AO18" s="581" t="inlineStr">
        <is>
          <t>Se evidencian demoras en la actualización de las Licencias, de 35 se han ejecutado 3, lo anterior por temas de contratación en Ley de Garantías, de acuerdo a la directriz dada al proceso de Apoyo Académico se realizará al terminar la vigencia de la Ley de Garantías.</t>
        </is>
      </c>
      <c r="AP18" s="582" t="n">
        <v>44880</v>
      </c>
      <c r="AQ18" s="581" t="inlineStr">
        <is>
          <t xml:space="preserve">A la fecha se evidencia que esta pendiente la actualización de 4 licencias de Software, las cuales esta por ejecutar antes de terminar esta vigencia. </t>
        </is>
      </c>
      <c r="AR18" s="582" t="n">
        <v>45051</v>
      </c>
      <c r="AS18" s="581" t="inlineStr">
        <is>
          <t>El proceso cuenta con el aplicativo en Gestasoft - SIS  - Gestión de Apoyo Académico - Solicitudes (solo para Coordinadores y Docentes) para la vigencia 2024 para la solicitud de licencias el cual esta abierto desde 17 de abril hasta el 5 de mayo.</t>
        </is>
      </c>
      <c r="AT18" s="582" t="n">
        <v>45365</v>
      </c>
      <c r="AU18" s="581" t="inlineStr">
        <is>
          <t>a la fecha se cuenta con los reportes allegados por parte de la Dirección de Investigación, alli se referencio información sobre los equipos que requieren calibracipon, no obstante es necesaria la revisión de los parametros de calibración de cada uno de los equipos reportados; para la vigencia 2024 la jefatura de la Unidad de Apoyo Academico sera el supervisor del contrato de metrologo realizado por parte de la Dirección de Investigación.</t>
        </is>
      </c>
      <c r="AV18" s="230" t="n">
        <v>45734</v>
      </c>
      <c r="AW18" s="581" t="inlineStr">
        <is>
          <t xml:space="preserve">
La Unidad de Apoyo Académico es responsable de validar las solicitudes de licenciamiento de software y material bibliográfico requeridos por la institución. Este proceso se lleva a cabo a través de la plataforma institucional, específicamente en el aplicativo de Apoyo Académico.</t>
        </is>
      </c>
      <c r="AX18" s="582" t="n">
        <v>46141</v>
      </c>
      <c r="AY18" s="581" t="inlineStr">
        <is>
          <t>Se verifica el Inventario de licencias de Software académico para la vigencia 2025, de acuerdo al registro AAAr111, constatandose renovación de software LABSAG para el 7 de noviembre de 2025 durante un año, la cual se instala en red para los programas de Administración de Empresas y Contaduría Pública.</t>
        </is>
      </c>
      <c r="AZ18" s="745" t="n"/>
      <c r="BA18" s="745" t="n"/>
      <c r="BB18" s="745" t="n"/>
      <c r="BC18" s="745" t="n"/>
      <c r="BD18" s="745" t="n"/>
      <c r="BE18" s="745" t="n"/>
      <c r="BF18" s="745" t="n"/>
      <c r="BG18" s="745" t="n"/>
      <c r="BH18" s="745" t="n"/>
      <c r="BI18" s="745" t="n"/>
      <c r="BJ18" s="745" t="n"/>
      <c r="BK18" s="745" t="n"/>
      <c r="BL18" s="745" t="n"/>
      <c r="BM18" s="745" t="n"/>
      <c r="BN18" s="745" t="n"/>
      <c r="BO18" s="745" t="n"/>
      <c r="BP18" s="745" t="n"/>
      <c r="BQ18" s="745" t="n"/>
      <c r="BR18" s="745" t="n"/>
      <c r="BS18" s="745" t="n"/>
      <c r="BT18" s="745" t="n"/>
      <c r="BU18" s="745" t="n"/>
      <c r="BV18" s="745" t="n"/>
      <c r="BW18" s="745" t="n"/>
      <c r="BX18" s="745" t="n"/>
      <c r="BY18" s="745" t="n"/>
      <c r="BZ18" s="745" t="n"/>
      <c r="CA18" s="745" t="n"/>
      <c r="CB18" s="745" t="n"/>
      <c r="CC18" s="760" t="n"/>
      <c r="CD18" s="760" t="n"/>
      <c r="CE18" s="388" t="n"/>
    </row>
    <row r="19" ht="156.75" customHeight="1" s="242">
      <c r="A19" s="231" t="n"/>
      <c r="B19" s="231" t="n"/>
      <c r="C19" s="231" t="n"/>
      <c r="D19" s="714" t="n"/>
      <c r="E19" s="581" t="inlineStr">
        <is>
          <t>D11. El reporte no oportuno de los demás procesos(Investigación - Formación y Aprendizaje): Calibración y mantenimiento de Equipos.</t>
        </is>
      </c>
      <c r="F19" s="745" t="n"/>
      <c r="G19" s="745" t="n"/>
      <c r="H19" s="745" t="n"/>
      <c r="I19" s="745" t="n"/>
      <c r="J19" s="745" t="n"/>
      <c r="K19" s="745" t="n"/>
      <c r="L19" s="745" t="n"/>
      <c r="M19" s="745" t="n"/>
      <c r="N19" s="745" t="n"/>
      <c r="O19" s="745" t="n"/>
      <c r="P19" s="745" t="n"/>
      <c r="Q19" s="628" t="inlineStr">
        <is>
          <t>El Gestor de la Unidad de Apoyo Academico realiza anualmente seguimiento al reporte de Gestores con los equipos que requieren mantenimiento mediante correo Institucional.</t>
        </is>
      </c>
      <c r="R19" s="608" t="inlineStr">
        <is>
          <t>ANUAL</t>
        </is>
      </c>
      <c r="S19" s="608" t="inlineStr">
        <is>
          <t xml:space="preserve">Correo institucional 
Información documentada:
AAAP06 
AAAI002
AAAr130
Listado equipos reportados </t>
        </is>
      </c>
      <c r="T19" s="608" t="inlineStr">
        <is>
          <t>Correos Electrónicos
Contrato de mantenimiento 
Certificados de mantenimiento de equipos 
Herramienta AAAF130 -  	SOLICITUD MANTENIMIENTO CORRECTIVO A ELEMENTOS EDUCATIVOS</t>
        </is>
      </c>
      <c r="U19" s="608" t="inlineStr">
        <is>
          <t>DETECTIVO</t>
        </is>
      </c>
      <c r="V19" s="608" t="inlineStr">
        <is>
          <t>MANUAL</t>
        </is>
      </c>
      <c r="W19" s="608">
        <f>IF(OR(U19="PREVENTIVO",U19="DETECTIVO"),"PROBABILIDAD",IF(U19="CORRECTIVO","IMPACTO",""))</f>
        <v/>
      </c>
      <c r="X19" s="608">
        <f>IF(AND(U19="PREVENTIVO",V19="AUTOMÁTICO"),"50%",IF(AND(U19="PREVENTIVO",V19="MANUAL"),"40%",IF(AND(U19="DETECTIVO",V19="AUTOMÁTICO"),"40%",IF(AND(U19="DETECTIVO",V19="MANUAL"),"30%",IF(AND(U19="CORRECTIVO",V19="AUTOMÁTICO"),"35%",IF(AND(U19="CORRECTIVO",V19="MANUAL"),"25%",""))))))</f>
        <v/>
      </c>
      <c r="Y19" s="600">
        <f>IFERROR(IF(AND(W18="Probabilidad",W19="Probabilidad"),(Y18-(Y18*X19)),IF(AND(W18="Impacto",W19="Probabilidad"),(Y17-(Y17*X19)),IF(W19="Impacto",Y18,""))),"")</f>
        <v/>
      </c>
      <c r="Z19" s="184">
        <f>IFERROR(IF(Y19="","",IF(Y19&lt;=0.2,"MUY BAJA",IF(Y19&lt;=0.4,"BAJA",IF(Y19&lt;=0.6,"MEDIA",IF(Y19&lt;=0.8,"ALTA",IF(Y19=1,"MUY ALTA")))))),"")</f>
        <v/>
      </c>
      <c r="AA19" s="184">
        <f>IFERROR(IF(AND(W18="Impacto",W19="Impacto"),(AA18-(AA18*X19)),IF(AND(W18="Probabilidad",W19="Impacto"),(AA17-(AA17*X19)),IF(W19="Probabilidad",AA18,""))),"")</f>
        <v/>
      </c>
      <c r="AB19" s="184">
        <f>IFERROR(IF(AA19="","",IF(AA19&lt;=0.2,"LEVE",IF(AA19&lt;=0.4,"MENOR",IF(AA19&lt;=0.6,"MODERADO",IF(AA19&lt;=0.8,"MAYOR",IF(AA19=1,"CATASTRÓFICO")))))),"")</f>
        <v/>
      </c>
      <c r="AC19" s="597">
        <f>IFERROR(IF(OR(AND(Z19="Muy Baja",AB19="Leve"),AND(Z19="Muy Baja",AB19="Menor"),AND(Z19="Baja",AB19="Leve")),"BAJO",IF(OR(AND(Z19="Muy baja",AB19="Moderado"),AND(Z19="Baja",AB19="Menor"),AND(Z19="Baja",AB19="Moderado"),AND(Z19="Media",AB19="Leve"),AND(Z19="Media",AB19="Menor"),AND(Z19="Media",AB19="Moderado"),AND(Z19="Alta",AB19="Leve"),AND(Z19="Alta",AB19="Menor")),"MODERADO",IF(OR(AND(Z19="Muy Baja",AB19="Mayor"),AND(Z19="Baja",AB19="Mayor"),AND(Z19="Media",AB19="Mayor"),AND(Z19="Alta",AB19="Moderado"),AND(Z19="Alta",AB19="Mayor"),AND(Z19="Muy Alta",AB19="Leve"),AND(Z19="Muy Alta",AB19="Menor"),AND(Z19="Muy Alta",AB19="Moderado"),AND(Z19="Muy Alta",AB19="Mayor")),"ALTO",IF(OR(AND(Z19="Muy Baja",AB19="Catastrófico"),AND(Z19="Baja",AB19="Catastrófico"),AND(Z19="Media",AB19="Catastrófico"),AND(Z19="Alta",AB19="Catastrófico"),AND(Z19="Muy Alta",AB19="Catastrófico")),"EXTREMO","")))),"")</f>
        <v/>
      </c>
      <c r="AD19" s="745" t="n"/>
      <c r="AE19" s="745" t="n"/>
      <c r="AF19" s="745" t="n"/>
      <c r="AG19" s="745" t="n"/>
      <c r="AH19" s="612" t="n">
        <v>44146</v>
      </c>
      <c r="AI19" s="581" t="inlineStr">
        <is>
          <t>Se evidencia falta de articulación y comunicación con el proceso de Investigación. Pese a que, se reportó la información por parte del proceso AAA, se reflejó que al proceso Apoyo Académico le falto realizar verificación de los equipos reportados antes de comenzar con el trámite contractual. Se recomienda establecer canales claros de comunicación a fin de transmitir las situaciones presentadas a tiempo para la toma de decisiones oportunas.</t>
        </is>
      </c>
      <c r="AJ19" s="249" t="n">
        <v>44302</v>
      </c>
      <c r="AK19" s="581" t="inlineStr">
        <is>
          <t xml:space="preserve">Se evidencia falta de articulación con el proceso de Investigación. Para lo cual, se sugiere evaluar mecanismos de comunicación institucionales para asegurar una comunicación asertiva, de tal manera que se cuente con la información documentada disponible y actualizada para el procedimiento de calibración. Así mismo, tener en cuenta la normatividad interna que regula las responsabilidades de cada procesos a fin de asegurar la acción en campo acorde con el alcance de cada uno. </t>
        </is>
      </c>
      <c r="AL19" s="249" t="n">
        <v>44484</v>
      </c>
      <c r="AM19" s="581" t="inlineStr">
        <is>
          <t xml:space="preserve">Se evidencia mayor articulación del proceso apoyo académico con el proceso de Investigación para la calibración de los equipos que se requieren en los proyectos de investigación. </t>
        </is>
      </c>
      <c r="AN19" s="249" t="n">
        <v>44694</v>
      </c>
      <c r="AO19" s="581" t="inlineStr">
        <is>
          <t>Se recomienda solicitarle al proceso de Ciencia y Tecnología que para el mes de octubre de cada vigencia, se cuente con la información de equipos que para proyectos de investigación requiere mantenimiento y calibración y así tener listo para el comienzo del otro año el contrato con el proveedor, pendiente organizar la mesa de trabajo.</t>
        </is>
      </c>
      <c r="AP19" s="582" t="n">
        <v>44880</v>
      </c>
      <c r="AQ19" s="581" t="inlineStr">
        <is>
          <t>Aún esta pendiente los mantenimientos de los elementos y equipos que apliquen para tal efecto; lo anterior se presenta al dar prioridad a la calibración de los mismos. 
Para la vigencia del 2023 aún no se tiene la información requerida por parte del  proceso de Ciencia y Tecnología, se recomienda al proceso AAA dejar por escrito las fechas en las cuales se podría iniciar con la calibración y mantenimiento de los elementos y equipos requeridos en proyectos de investigación.</t>
        </is>
      </c>
      <c r="AR19" s="582" t="n">
        <v>45051</v>
      </c>
      <c r="AS19" s="581" t="inlineStr">
        <is>
          <t xml:space="preserve">Los elementos requieren calibración, ya fueron reportados por CTeI. Actualmente se encuentra en la etapa de proyección y recepción de cotizaciones.  </t>
        </is>
      </c>
      <c r="AT19" s="598" t="n">
        <v>45365</v>
      </c>
      <c r="AU19" s="599" t="inlineStr">
        <is>
          <t>El proceso de calibración a la fecha se encuentra en etapa de verificación de equipos reportados para calibración.</t>
        </is>
      </c>
      <c r="AV19" s="230" t="n">
        <v>45734</v>
      </c>
      <c r="AW19" s="599" t="inlineStr">
        <is>
          <t xml:space="preserve">
A la fecha, se cuenta con los reportes remitidos por la Dirección de Investigación de acuerdo con el archivo PDF "Reporte de Investigación", se evidencia la relación de los equipos destinados al proceso de calibración. </t>
        </is>
      </c>
      <c r="AX19" s="582" t="n">
        <v>46141</v>
      </c>
      <c r="AY19" s="628" t="inlineStr">
        <is>
          <t>Se valida el cumplimiento de los mantenimientos proyectados durante la vigencia 2025, mediante la verificación del cumplimiento del indicador de Mantenimiento a Equipos académicos, verificandose tambien consolidado de los reportes de equipos sometidos a mantenimiento por parte de Gestores de laboratorio en registro AAAr130.</t>
        </is>
      </c>
      <c r="AZ19" s="745" t="n"/>
      <c r="BA19" s="745" t="n"/>
      <c r="BB19" s="745" t="n"/>
      <c r="BC19" s="745" t="n"/>
      <c r="BD19" s="745" t="n"/>
      <c r="BE19" s="745" t="n"/>
      <c r="BF19" s="745" t="n"/>
      <c r="BG19" s="745" t="n"/>
      <c r="BH19" s="745" t="n"/>
      <c r="BI19" s="745" t="n"/>
      <c r="BJ19" s="745" t="n"/>
      <c r="BK19" s="745" t="n"/>
      <c r="BL19" s="745" t="n"/>
      <c r="BM19" s="745" t="n"/>
      <c r="BN19" s="745" t="n"/>
      <c r="BO19" s="745" t="n"/>
      <c r="BP19" s="745" t="n"/>
      <c r="BQ19" s="745" t="n"/>
      <c r="BR19" s="745" t="n"/>
      <c r="BS19" s="745" t="n"/>
      <c r="BT19" s="745" t="n"/>
      <c r="BU19" s="745" t="n"/>
      <c r="BV19" s="745" t="n"/>
      <c r="BW19" s="745" t="n"/>
      <c r="BX19" s="745" t="n"/>
      <c r="BY19" s="745" t="n"/>
      <c r="BZ19" s="745" t="n"/>
      <c r="CA19" s="745" t="n"/>
      <c r="CB19" s="745" t="n"/>
      <c r="CC19" s="760" t="n"/>
      <c r="CD19" s="760" t="n"/>
      <c r="CE19" s="388" t="n"/>
    </row>
    <row r="20" ht="124.5" customHeight="1" s="242">
      <c r="A20" s="232" t="n"/>
      <c r="B20" s="232" t="n"/>
      <c r="C20" s="232" t="n"/>
      <c r="D20" s="714" t="n"/>
      <c r="E20" s="228" t="inlineStr">
        <is>
          <t>D12. Falta asegurar la aplicación de los criterios en cuanto a la priorización de los mantenimientos</t>
        </is>
      </c>
      <c r="F20" s="745" t="n"/>
      <c r="G20" s="745" t="n"/>
      <c r="H20" s="745" t="n"/>
      <c r="I20" s="745" t="n"/>
      <c r="J20" s="745" t="n"/>
      <c r="K20" s="745" t="n"/>
      <c r="L20" s="745" t="n"/>
      <c r="M20" s="745" t="n"/>
      <c r="N20" s="745" t="n"/>
      <c r="O20" s="745" t="n"/>
      <c r="P20" s="745" t="n"/>
      <c r="Q20" s="254" t="inlineStr">
        <is>
          <t>Los Gestores de la Unidad de Apoyo Académico proyectan  los mantenimientos a los equipos adscritos a la unidad de Apoyo Académico acorde con los requisitos y criterios de calificación documentados en el proceso, teniendo en cuenta el presupuesto asignado, y realizan seguimiento a la ejecución del contrato.</t>
        </is>
      </c>
      <c r="R20" s="599" t="inlineStr">
        <is>
          <t>CADA VEZ QUE SE PRESENTE LA NECESIDAD</t>
        </is>
      </c>
      <c r="S20" s="599" t="inlineStr">
        <is>
          <t xml:space="preserve">Información documentada:
AAAP06
AAAI002
</t>
        </is>
      </c>
      <c r="T20" s="599" t="inlineStr">
        <is>
          <t xml:space="preserve">
Hoja de vida elemento educativo - plataforma Gestasoft
Solicitud de adiciones (si aplica)</t>
        </is>
      </c>
      <c r="U20" s="599" t="inlineStr">
        <is>
          <t>DETECTIVO</t>
        </is>
      </c>
      <c r="V20" s="599" t="inlineStr">
        <is>
          <t>MANUAL</t>
        </is>
      </c>
      <c r="W20" s="599">
        <f>IF(OR(U20="PREVENTIVO",U20="DETECTIVO"),"PROBABILIDAD",IF(U20="CORRECTIVO","IMPACTO",""))</f>
        <v/>
      </c>
      <c r="X20" s="599">
        <f>IF(AND(U20="PREVENTIVO",V20="AUTOMÁTICO"),"50%",IF(AND(U20="PREVENTIVO",V20="MANUAL"),"40%",IF(AND(U20="DETECTIVO",V20="AUTOMÁTICO"),"40%",IF(AND(U20="DETECTIVO",V20="MANUAL"),"30%",IF(AND(U20="CORRECTIVO",V20="AUTOMÁTICO"),"35%",IF(AND(U20="CORRECTIVO",V20="MANUAL"),"25%",""))))))</f>
        <v/>
      </c>
      <c r="Y20" s="259">
        <f t="array" ref="Y20">IFERROR(IF(AND(W19="Probabilidad",W20="Probabilidad"),(Y19-(Y19*X20)),IF(AND(W19Q20:Y25="Impacto",W20="Probabilidad"),(Y18-(Y18*X20)),IF(W20="Impacto",Y19,""))),"")</f>
        <v/>
      </c>
      <c r="Z20" s="255">
        <f>IFERROR(IF(Y20="","",IF(Y20&lt;=0.2,"MUY BAJA",IF(Y20&lt;=0.4,"BAJA",IF(Y20&lt;=0.6,"MEDIA",IF(Y20&lt;=0.8,"ALTA",IF(Y20=1,"MUY ALTA")))))),"")</f>
        <v/>
      </c>
      <c r="AA20" s="255">
        <f>IFERROR(IF(AND(W19="Impacto",W20="Impacto"),(AA19-(AA19*X20)),IF(AND(W19="Probabilidad",W20="Impacto"),(AA18-(AA18*X20)),IF(W20="Probabilidad",AA19,""))),"")</f>
        <v/>
      </c>
      <c r="AB20" s="255">
        <f>IFERROR(IF(AA20="","",IF(AA20&lt;=0.2,"LEVE",IF(AA20&lt;=0.4,"MENOR",IF(AA20&lt;=0.6,"MODERADO",IF(AA20&lt;=0.8,"MAYOR",IF(AA20=1,"CATASTRÓFICO")))))),"")</f>
        <v/>
      </c>
      <c r="AC20" s="256">
        <f>IFERROR(IF(OR(AND(Z20="Muy Baja",AB20="Leve"),AND(Z20="Muy Baja",AB20="Menor"),AND(Z20="Baja",AB20="Leve")),"BAJO",IF(OR(AND(Z20="Muy baja",AB20="Moderado"),AND(Z20="Baja",AB20="Menor"),AND(Z20="Baja",AB20="Moderado"),AND(Z20="Media",AB20="Leve"),AND(Z20="Media",AB20="Menor"),AND(Z20="Media",AB20="Moderado"),AND(Z20="Alta",AB20="Leve"),AND(Z20="Alta",AB20="Menor")),"MODERADO",IF(OR(AND(Z20="Muy Baja",AB20="Mayor"),AND(Z20="Baja",AB20="Mayor"),AND(Z20="Media",AB20="Mayor"),AND(Z20="Alta",AB20="Moderado"),AND(Z20="Alta",AB20="Mayor"),AND(Z20="Muy Alta",AB20="Leve"),AND(Z20="Muy Alta",AB20="Menor"),AND(Z20="Muy Alta",AB20="Moderado"),AND(Z20="Muy Alta",AB20="Mayor")),"ALTO",IF(OR(AND(Z20="Muy Baja",AB20="Catastrófico"),AND(Z20="Baja",AB20="Catastrófico"),AND(Z20="Media",AB20="Catastrófico"),AND(Z20="Alta",AB20="Catastrófico"),AND(Z20="Muy Alta",AB20="Catastrófico")),"EXTREMO","")))),"")</f>
        <v/>
      </c>
      <c r="AD20" s="745" t="n"/>
      <c r="AE20" s="745" t="n"/>
      <c r="AF20" s="745" t="n"/>
      <c r="AG20" s="745" t="n"/>
      <c r="AH20" s="257" t="n">
        <v>44146</v>
      </c>
      <c r="AI20" s="628" t="inlineStr">
        <is>
          <t>Se evidencia falta de información en el AAAr054. Se recomienda asegurar el correcto y oportuno diligenciamiento de la matriz de Excel a fin de asegurar la exactitud en la priorización de los mantenimientos</t>
        </is>
      </c>
      <c r="AJ20" s="258" t="n">
        <v>44302</v>
      </c>
      <c r="AK20" s="628" t="inlineStr">
        <is>
          <t>Asegurar constantemente la actualización de la información registrada en el AAAr054  a fin de asegurar la exactitud en la priorización de los mantenimientos</t>
        </is>
      </c>
      <c r="AL20" s="258" t="n">
        <v>44484</v>
      </c>
      <c r="AM20" s="628" t="inlineStr">
        <is>
          <t xml:space="preserve">Asegurar oportunamente la aplicación de los criterios de priorización para mantenimientos. </t>
        </is>
      </c>
      <c r="AN20" s="258" t="n">
        <v>44694</v>
      </c>
      <c r="AO20" s="628" t="inlineStr">
        <is>
          <t>Se evidencia la actualización de las hojas de vida de los equipos de acuerdo a los mantenimientos y calibraciones realizados, pendiente el mantenimiento del laboratorio de Telemática y por ende la actualización de las hojas de vida de los equipos que conforman ese laboratorio.</t>
        </is>
      </c>
      <c r="AP20" s="598" t="n">
        <v>44880</v>
      </c>
      <c r="AQ20" s="628" t="inlineStr">
        <is>
          <t xml:space="preserve">El proceso aún no tiene la información de los elementos y/o equipos asignados a proyectos de investigación que requerirán mantenimiento por parte del proceso de Ciencia y Tecnología. El proceso ya cuenta con la identificación de los demás elementos y/o equipos adscritos a AAA. 
Se sugiere realizar una mesa de trabajo antes de terminar IIPA 2022, entre Apoyo Académico, Ciencia y Tecnología y Calidad, para establecer los compromisos para obtener la proyección para el 2023 y no generar atrasos en los mantenimientos para la próxima vigencia.  </t>
        </is>
      </c>
      <c r="AR20" s="598" t="n">
        <v>45051</v>
      </c>
      <c r="AS20" s="628" t="inlineStr">
        <is>
          <t>Se tiene un avance del 50% en aprobación de CDP, sin embargo se esta realizando un estudio para determinar si es necesario o no realizar los mantenimientos de algunos  elementos y equipos asignados a Apoyo Académico, otros se encuentran en garantía.</t>
        </is>
      </c>
      <c r="AT20" s="598" t="n">
        <v>45365</v>
      </c>
      <c r="AU20" s="628" t="inlineStr">
        <is>
          <t>el proceso se encuentra en etapa precontractual</t>
        </is>
      </c>
      <c r="AV20" s="230" t="n">
        <v>45734</v>
      </c>
      <c r="AW20" s="628" t="inlineStr">
        <is>
          <t xml:space="preserve">
De acuerdo con el formato de Control y Seguimiento de Mantenimientos, la Unidad de Apoyo Académico proyecta los mantenimientos de los equipos adscritos, según su tipología y conforme a los requisitos. Este procedimiento se lleva a cabo teniendo en cuenta el presupuesto asignado y la ejecución del contrato.</t>
        </is>
      </c>
      <c r="AX20" s="582" t="n">
        <v>46141</v>
      </c>
      <c r="AY20" s="628" t="inlineStr">
        <is>
          <t>Se verifica el aplicativo de Bienes y Servicios en Gestasoft, especificamente en la funcionalidad Hoja de Vida de Activos, con los respectivos registros diligenciados.</t>
        </is>
      </c>
      <c r="AZ20" s="745" t="n"/>
      <c r="BA20" s="745" t="n"/>
      <c r="BB20" s="745" t="n"/>
      <c r="BC20" s="745" t="n"/>
      <c r="BD20" s="745" t="n"/>
      <c r="BE20" s="745" t="n"/>
      <c r="BF20" s="745" t="n"/>
      <c r="BG20" s="745" t="n"/>
      <c r="BH20" s="745" t="n"/>
      <c r="BI20" s="745" t="n"/>
      <c r="BJ20" s="745" t="n"/>
      <c r="BK20" s="745" t="n"/>
      <c r="BL20" s="745" t="n"/>
      <c r="BM20" s="744" t="n"/>
      <c r="BN20" s="744" t="n"/>
      <c r="BO20" s="745" t="n"/>
      <c r="BP20" s="745" t="n"/>
      <c r="BQ20" s="745" t="n"/>
      <c r="BR20" s="745" t="n"/>
      <c r="BS20" s="745" t="n"/>
      <c r="BT20" s="745" t="n"/>
      <c r="BU20" s="745" t="n"/>
      <c r="BV20" s="745" t="n"/>
      <c r="BW20" s="745" t="n"/>
      <c r="BX20" s="745" t="n"/>
      <c r="BY20" s="745" t="n"/>
      <c r="BZ20" s="745" t="n"/>
      <c r="CA20" s="745" t="n"/>
      <c r="CB20" s="745" t="n"/>
      <c r="CC20" s="760" t="n"/>
      <c r="CD20" s="760" t="n"/>
      <c r="CE20" s="388" t="n"/>
    </row>
    <row r="21" ht="120" customHeight="1" s="242">
      <c r="A21" s="232" t="n"/>
      <c r="B21" s="232" t="n"/>
      <c r="C21" s="232" t="n"/>
      <c r="D21" s="714" t="n"/>
      <c r="E21" s="628" t="inlineStr">
        <is>
          <t>A8. Falta de disponibilidad de los recursos electrónicos   EzProxy (software autenticación para ingreso de base de datos) Koha (sistema de gestión bibliotecario  -préstamo y catalogación) - Dspace (Repositorio institucional)) ofertados por un tercero por causa de demoras en la contratación o fallas en el sistema de los mismos.</t>
        </is>
      </c>
      <c r="F21" s="745" t="n"/>
      <c r="G21" s="745" t="n"/>
      <c r="H21" s="745" t="n"/>
      <c r="I21" s="745" t="n"/>
      <c r="J21" s="745" t="n"/>
      <c r="K21" s="745" t="n"/>
      <c r="L21" s="745" t="n"/>
      <c r="M21" s="745" t="n"/>
      <c r="N21" s="745" t="n"/>
      <c r="O21" s="745" t="n"/>
      <c r="P21" s="745" t="n"/>
      <c r="Q21" s="628" t="inlineStr">
        <is>
          <t>El Gestor del CGCA de la Unidad de Apoyo Académico  evalúa  los procesos de contratación  a través de las especificaciones técnicas requeridas, para la renovación de los recursos electrónicos.</t>
        </is>
      </c>
      <c r="R21" s="599" t="inlineStr">
        <is>
          <t>SEMESTRAL</t>
        </is>
      </c>
      <c r="S21" s="599" t="inlineStr">
        <is>
          <t>PLATAFORMA INTEGRADOC 
Información documentada:
PROCEDIMIENTOS 
AAAP01
ABSP01
ABSP15</t>
        </is>
      </c>
      <c r="T21" s="599" t="inlineStr">
        <is>
          <t>Contrato / Documento legal</t>
        </is>
      </c>
      <c r="U21" s="599" t="inlineStr">
        <is>
          <t>DETECTIVO</t>
        </is>
      </c>
      <c r="V21" s="599" t="inlineStr">
        <is>
          <t>MANUAL</t>
        </is>
      </c>
      <c r="W21" s="599">
        <f>IF(OR(U21="PREVENTIVO",U21="DETECTIVO"),"PROBABILIDAD",IF(U21="CORRECTIVO","IMPACTO",""))</f>
        <v/>
      </c>
      <c r="X21" s="599">
        <f>IF(AND(U21="PREVENTIVO",V21="AUTOMÁTICO"),"50%",IF(AND(U21="PREVENTIVO",V21="MANUAL"),"40%",IF(AND(U21="DETECTIVO",V21="AUTOMÁTICO"),"40%",IF(AND(U21="DETECTIVO",V21="MANUAL"),"30%",IF(AND(U21="CORRECTIVO",V21="AUTOMÁTICO"),"35%",IF(AND(U21="CORRECTIVO",V21="MANUAL"),"25%",""))))))</f>
        <v/>
      </c>
      <c r="Y21" s="259">
        <f>IFERROR(IF(AND(W20="Probabilidad",W21="Probabilidad"),(Y20-(Y20*X21)),IF(AND(W20="Impacto",W21="Probabilidad"),(Y19-(Y19*X21)),IF(W21="Impacto",Y20,""))),"")</f>
        <v/>
      </c>
      <c r="Z21" s="255">
        <f>IFERROR(IF(Y21="","",IF(Y21&lt;=0.2,"MUY BAJA",IF(Y21&lt;=0.4,"BAJA",IF(Y21&lt;=0.6,"MEDIA",IF(Y21&lt;=0.8,"ALTA",IF(Y21=1,"MUY ALTA")))))),"")</f>
        <v/>
      </c>
      <c r="AA21" s="255">
        <f>IFERROR(IF(AND(W20="Impacto",W21="Impacto"),(AA20-(AA20*X21)),IF(AND(W20="Probabilidad",W21="Impacto"),(AA19-(AA19*X21)),IF(W21="Probabilidad",AA20,""))),"")</f>
        <v/>
      </c>
      <c r="AB21" s="255">
        <f>IFERROR(IF(AA21="","",IF(AA21&lt;=0.2,"LEVE",IF(AA21&lt;=0.4,"MENOR",IF(AA21&lt;=0.6,"MODERADO",IF(AA21&lt;=0.8,"MAYOR",IF(AA21=1,"CATASTRÓFICO")))))),"")</f>
        <v/>
      </c>
      <c r="AC21" s="256">
        <f>IFERROR(IF(OR(AND(Z21="Muy Baja",AB21="Leve"),AND(Z21="Muy Baja",AB21="Menor"),AND(Z21="Baja",AB21="Leve")),"BAJO",IF(OR(AND(Z21="Muy baja",AB21="Moderado"),AND(Z21="Baja",AB21="Menor"),AND(Z21="Baja",AB21="Moderado"),AND(Z21="Media",AB21="Leve"),AND(Z21="Media",AB21="Menor"),AND(Z21="Media",AB21="Moderado"),AND(Z21="Alta",AB21="Leve"),AND(Z21="Alta",AB21="Menor")),"MODERADO",IF(OR(AND(Z21="Muy Baja",AB21="Mayor"),AND(Z21="Baja",AB21="Mayor"),AND(Z21="Media",AB21="Mayor"),AND(Z21="Alta",AB21="Moderado"),AND(Z21="Alta",AB21="Mayor"),AND(Z21="Muy Alta",AB21="Leve"),AND(Z21="Muy Alta",AB21="Menor"),AND(Z21="Muy Alta",AB21="Moderado"),AND(Z21="Muy Alta",AB21="Mayor")),"ALTO",IF(OR(AND(Z21="Muy Baja",AB21="Catastrófico"),AND(Z21="Baja",AB21="Catastrófico"),AND(Z21="Media",AB21="Catastrófico"),AND(Z21="Alta",AB21="Catastrófico"),AND(Z21="Muy Alta",AB21="Catastrófico")),"EXTREMO","")))),"")</f>
        <v/>
      </c>
      <c r="AD21" s="745" t="n"/>
      <c r="AE21" s="745" t="n"/>
      <c r="AF21" s="745" t="n"/>
      <c r="AG21" s="745" t="n"/>
      <c r="AH21" s="598" t="n">
        <v>44146</v>
      </c>
      <c r="AI21" s="599" t="inlineStr">
        <is>
          <t>Se evidencia gestión por parte de biblioteca.</t>
        </is>
      </c>
      <c r="AJ21" s="598" t="n">
        <v>44302</v>
      </c>
      <c r="AK21" s="599" t="inlineStr">
        <is>
          <t xml:space="preserve">Conforme al oficio emitido por la Dirección de Control Interno con asunto "SEGUIMIENTO POR PARTE DE CONTROL INTERNO A LOS
RIESGOS DEL PROCESO DE APOYO ACADÉMICO" y radicado 01989, se evidencia la eficacia del control.  Razón por la cual, como segunda línea de defensa se califica como "fuerte" el presente control.
Por lo anterior, Se recomienda continuar con la ejecución del control de manera eficaz y eficiente. </t>
        </is>
      </c>
      <c r="AL21" s="598" t="n">
        <v>44484</v>
      </c>
      <c r="AM21" s="599" t="inlineStr">
        <is>
          <t xml:space="preserve">Si bien se evidencia ejecución de los controles se recomienda asegurar la documentación de los mismos dentro de los documentos propios del proceso, por ejemplo, procedimiento o manuales. </t>
        </is>
      </c>
      <c r="AN21" s="598" t="n">
        <v>44694</v>
      </c>
      <c r="AO21" s="599" t="inlineStr">
        <is>
          <t xml:space="preserve">Es necesario articular los requerimientos de los Proveedores dentro de los Procedimientos del Proceso.   </t>
        </is>
      </c>
      <c r="AP21" s="598" t="n">
        <v>44880</v>
      </c>
      <c r="AQ21" s="599" t="inlineStr">
        <is>
          <t>El proceso ya cuenta con ejecución presupuestal de los contratos referentes a los servicios prestados en Biblioteca (27 procesos).</t>
        </is>
      </c>
      <c r="AR21" s="598" t="n">
        <v>45051</v>
      </c>
      <c r="AS21" s="599" t="inlineStr">
        <is>
          <t xml:space="preserve">El Proceso confirma que en este momento, todas las licencias y Recursos electrónicos que utiliza el CGCA se encuentran activas. Para el segundo semestre se inicia proceso de contratación para las licencias y recursos que requieren actualización. </t>
        </is>
      </c>
      <c r="AT21" s="598" t="n">
        <v>45365</v>
      </c>
      <c r="AU21" s="599" t="inlineStr">
        <is>
          <t>el proceso se encuentra en etapa precontractual</t>
        </is>
      </c>
      <c r="AV21" s="230" t="n">
        <v>45734</v>
      </c>
      <c r="AW21" s="599" t="inlineStr">
        <is>
          <t xml:space="preserve">
La proyección de la contratación para la renovación, suscripción o adquisición se realiza considerando las necesidades de los programas académicos y con base en el inventario de licencias de software académico AAAr111.</t>
        </is>
      </c>
      <c r="AX21" s="582" t="n">
        <v>46141</v>
      </c>
      <c r="AY21" s="628" t="inlineStr">
        <is>
          <t>Se puede observar el almacenamiento de registros ABSr099 - Aceptación Orden Contractual en herramienta Shere Point realizados durante la vigencia 2025, verificandose en particular el que corresponde a la orden contractual de servicios F-OCS-026-2025, para la adquisición de la Biblioteca digital ENI para la Facultad de Ingeniería, verificando que la misma se encuentra disponible y funcional en el portal de la Bibioteca Digital de la Universidad</t>
        </is>
      </c>
      <c r="AZ21" s="745" t="n"/>
      <c r="BA21" s="745" t="n"/>
      <c r="BB21" s="745" t="n"/>
      <c r="BC21" s="745" t="n"/>
      <c r="BD21" s="745" t="n"/>
      <c r="BE21" s="745" t="n"/>
      <c r="BF21" s="745" t="n"/>
      <c r="BG21" s="745" t="n"/>
      <c r="BH21" s="745" t="n"/>
      <c r="BI21" s="745" t="n"/>
      <c r="BJ21" s="745" t="n"/>
      <c r="BK21" s="745" t="n"/>
      <c r="BL21" s="745" t="n"/>
      <c r="BM21" s="598" t="n">
        <v>44587</v>
      </c>
      <c r="BN21" s="628" t="inlineStr">
        <is>
          <t xml:space="preserve">No se realiza seguimiento a el riesgo toda vez que el nivel de riesgo es bajo </t>
        </is>
      </c>
      <c r="BO21" s="745" t="n"/>
      <c r="BP21" s="745" t="n"/>
      <c r="BQ21" s="745" t="n"/>
      <c r="BR21" s="745" t="n"/>
      <c r="BS21" s="745" t="n"/>
      <c r="BT21" s="745" t="n"/>
      <c r="BU21" s="745" t="n"/>
      <c r="BV21" s="745" t="n"/>
      <c r="BW21" s="745" t="n"/>
      <c r="BX21" s="745" t="n"/>
      <c r="BY21" s="745" t="n"/>
      <c r="BZ21" s="745" t="n"/>
      <c r="CA21" s="745" t="n"/>
      <c r="CB21" s="745" t="n"/>
      <c r="CC21" s="760" t="n"/>
      <c r="CD21" s="760" t="n"/>
      <c r="CE21" s="388" t="n"/>
    </row>
    <row r="22" ht="137.25" customHeight="1" s="242">
      <c r="A22" s="232" t="n"/>
      <c r="B22" s="232" t="n"/>
      <c r="C22" s="232" t="n"/>
      <c r="D22" s="714" t="n"/>
      <c r="E22" s="745" t="n"/>
      <c r="F22" s="745" t="n"/>
      <c r="G22" s="745" t="n"/>
      <c r="H22" s="745" t="n"/>
      <c r="I22" s="745" t="n"/>
      <c r="J22" s="745" t="n"/>
      <c r="K22" s="745" t="n"/>
      <c r="L22" s="745" t="n"/>
      <c r="M22" s="745" t="n"/>
      <c r="N22" s="745" t="n"/>
      <c r="O22" s="745" t="n"/>
      <c r="P22" s="745" t="n"/>
      <c r="Q22" s="628" t="inlineStr">
        <is>
          <t>El Gestor del CGCA de la Unidad de Apoyo Académico realiza seguimiento y controla semestralmente  el vencimiento de los contratos de los recursos electrónicos mediante la herramienta de SharePoint (documento de trabajo) y posteriormente se proyectan en el Plan Anual de Adquisiciones.</t>
        </is>
      </c>
      <c r="R22" s="599" t="inlineStr">
        <is>
          <t>CADA VEZ QUE SE PRESENTE LA NECESIDAD</t>
        </is>
      </c>
      <c r="S22" s="599" t="inlineStr">
        <is>
          <t xml:space="preserve">PLATAFORMA INTEGRADOC 
Información documentada:
PROCEDIMIENTOS 
AAAP01 
ABSP01
ABSP11
ABSP15
</t>
        </is>
      </c>
      <c r="T22" s="599" t="inlineStr">
        <is>
          <t>Contrato / Documento legal</t>
        </is>
      </c>
      <c r="U22" s="599" t="inlineStr">
        <is>
          <t>DETECTIVO</t>
        </is>
      </c>
      <c r="V22" s="599" t="inlineStr">
        <is>
          <t>MANUAL</t>
        </is>
      </c>
      <c r="W22" s="599">
        <f>IF(OR(U22="PREVENTIVO",U22="DETECTIVO"),"PROBABILIDAD",IF(U22="CORRECTIVO","IMPACTO",""))</f>
        <v/>
      </c>
      <c r="X22" s="599">
        <f>IF(AND(U22="PREVENTIVO",V22="AUTOMÁTICO"),"50%",IF(AND(U22="PREVENTIVO",V22="MANUAL"),"40%",IF(AND(U22="DETECTIVO",V22="AUTOMÁTICO"),"40%",IF(AND(U22="DETECTIVO",V22="MANUAL"),"30%",IF(AND(U22="CORRECTIVO",V22="AUTOMÁTICO"),"35%",IF(AND(U22="CORRECTIVO",V22="MANUAL"),"25%",""))))))</f>
        <v/>
      </c>
      <c r="Y22" s="259">
        <f>IFERROR(IF(AND(W21="Probabilidad",W22="Probabilidad"),(Y21-(Y21*X22)),IF(AND(W21="Impacto",W22="Probabilidad"),(Y20-(Y20*X22)),IF(W22="Impacto",Y21,""))),"")</f>
        <v/>
      </c>
      <c r="Z22" s="255">
        <f>IFERROR(IF(Y22="","",IF(Y22&lt;=0.2,"MUY BAJA",IF(Y22&lt;=0.4,"BAJA",IF(Y22&lt;=0.6,"MEDIA",IF(Y22&lt;=0.8,"ALTA",IF(Y22=1,"MUY ALTA")))))),"")</f>
        <v/>
      </c>
      <c r="AA22" s="255">
        <f>IFERROR(IF(AND(W21="Impacto",W22="Impacto"),(AA21-(AA21*X22)),IF(AND(W21="Probabilidad",W22="Impacto"),(AA20-(AA20*X22)),IF(W22="Probabilidad",AA21,""))),"")</f>
        <v/>
      </c>
      <c r="AB22" s="255">
        <f>IFERROR(IF(AA22="","",IF(AA22&lt;=0.2,"LEVE",IF(AA22&lt;=0.4,"MENOR",IF(AA22&lt;=0.6,"MODERADO",IF(AA22&lt;=0.8,"MAYOR",IF(AA22=1,"CATASTRÓFICO")))))),"")</f>
        <v/>
      </c>
      <c r="AC22" s="256">
        <f>IFERROR(IF(OR(AND(Z22="Muy Baja",AB22="Leve"),AND(Z22="Muy Baja",AB22="Menor"),AND(Z22="Baja",AB22="Leve")),"BAJO",IF(OR(AND(Z22="Muy baja",AB22="Moderado"),AND(Z22="Baja",AB22="Menor"),AND(Z22="Baja",AB22="Moderado"),AND(Z22="Media",AB22="Leve"),AND(Z22="Media",AB22="Menor"),AND(Z22="Media",AB22="Moderado"),AND(Z22="Alta",AB22="Leve"),AND(Z22="Alta",AB22="Menor")),"MODERADO",IF(OR(AND(Z22="Muy Baja",AB22="Mayor"),AND(Z22="Baja",AB22="Mayor"),AND(Z22="Media",AB22="Mayor"),AND(Z22="Alta",AB22="Moderado"),AND(Z22="Alta",AB22="Mayor"),AND(Z22="Muy Alta",AB22="Leve"),AND(Z22="Muy Alta",AB22="Menor"),AND(Z22="Muy Alta",AB22="Moderado"),AND(Z22="Muy Alta",AB22="Mayor")),"ALTO",IF(OR(AND(Z22="Muy Baja",AB22="Catastrófico"),AND(Z22="Baja",AB22="Catastrófico"),AND(Z22="Media",AB22="Catastrófico"),AND(Z22="Alta",AB22="Catastrófico"),AND(Z22="Muy Alta",AB22="Catastrófico")),"EXTREMO","")))),"")</f>
        <v/>
      </c>
      <c r="AD22" s="745" t="n"/>
      <c r="AE22" s="745" t="n"/>
      <c r="AF22" s="745" t="n"/>
      <c r="AG22" s="745" t="n"/>
      <c r="AH22" s="745" t="n"/>
      <c r="AI22" s="745" t="n"/>
      <c r="AJ22" s="745" t="n"/>
      <c r="AK22" s="745" t="n"/>
      <c r="AL22" s="745" t="n"/>
      <c r="AM22" s="745" t="n"/>
      <c r="AN22" s="745" t="n"/>
      <c r="AO22" s="745" t="n"/>
      <c r="AP22" s="744" t="n"/>
      <c r="AQ22" s="744" t="n"/>
      <c r="AR22" s="598" t="n">
        <v>45051</v>
      </c>
      <c r="AS22" s="744" t="n"/>
      <c r="AT22" s="744" t="n"/>
      <c r="AU22" s="599" t="inlineStr">
        <is>
          <t>A la fecha se encuentran vigentes las licencias de bases de datos y bibliotecas digitales.</t>
        </is>
      </c>
      <c r="AV22" s="230" t="n">
        <v>45734</v>
      </c>
      <c r="AW22" s="599" t="inlineStr">
        <is>
          <t>Se realiza un seguimiento y control semestral del vencimiento de los contratos de los recursos electrónicos a través de la herramienta SharePoint (documento de trabajo). Posteriormente, esta información se proyecta en el Plan Anual de Adquisiciones.
Para la proyección de la contratación, ya sea para renovación, suscripción o adquisición, se toman en cuenta las necesidades de los programas académicos y el inventario de licencias de software académico AAAr111.</t>
        </is>
      </c>
      <c r="AX22" s="582" t="n">
        <v>46141</v>
      </c>
      <c r="AY22" s="628" t="inlineStr">
        <is>
          <t>En el almacenamiento de Aceptación de Ordenes Contractuales durante la vigencia 2025 en la herramienta Share Point se puede observar que los servicios adquiridos para la vigencia son renovaciones que se vienen realizando de manera periodica, garantizando la disponibilidad de los servicios adquiridos.</t>
        </is>
      </c>
      <c r="AZ22" s="745" t="n"/>
      <c r="BA22" s="745" t="n"/>
      <c r="BB22" s="745" t="n"/>
      <c r="BC22" s="745" t="n"/>
      <c r="BD22" s="745" t="n"/>
      <c r="BE22" s="745" t="n"/>
      <c r="BF22" s="745" t="n"/>
      <c r="BG22" s="745" t="n"/>
      <c r="BH22" s="745" t="n"/>
      <c r="BI22" s="745" t="n"/>
      <c r="BJ22" s="745" t="n"/>
      <c r="BK22" s="745" t="n"/>
      <c r="BL22" s="745" t="n"/>
      <c r="BM22" s="745" t="n"/>
      <c r="BN22" s="745" t="n"/>
      <c r="BO22" s="745" t="n"/>
      <c r="BP22" s="745" t="n"/>
      <c r="BQ22" s="745" t="n"/>
      <c r="BR22" s="745" t="n"/>
      <c r="BS22" s="745" t="n"/>
      <c r="BT22" s="745" t="n"/>
      <c r="BU22" s="745" t="n"/>
      <c r="BV22" s="745" t="n"/>
      <c r="BW22" s="745" t="n"/>
      <c r="BX22" s="745" t="n"/>
      <c r="BY22" s="745" t="n"/>
      <c r="BZ22" s="745" t="n"/>
      <c r="CA22" s="745" t="n"/>
      <c r="CB22" s="745" t="n"/>
      <c r="CC22" s="760" t="n"/>
      <c r="CD22" s="760" t="n"/>
      <c r="CE22" s="388" t="n"/>
    </row>
    <row r="23" ht="81.75" customHeight="1" s="242">
      <c r="A23" s="232" t="n"/>
      <c r="B23" s="232" t="n"/>
      <c r="C23" s="232" t="n"/>
      <c r="D23" s="714" t="n"/>
      <c r="E23" s="745" t="n"/>
      <c r="F23" s="745" t="n"/>
      <c r="G23" s="745" t="n"/>
      <c r="H23" s="745" t="n"/>
      <c r="I23" s="745" t="n"/>
      <c r="J23" s="745" t="n"/>
      <c r="K23" s="745" t="n"/>
      <c r="L23" s="745" t="n"/>
      <c r="M23" s="745" t="n"/>
      <c r="N23" s="745" t="n"/>
      <c r="O23" s="745" t="n"/>
      <c r="P23" s="745" t="n"/>
      <c r="Q23" s="628" t="inlineStr">
        <is>
          <t>El Gestor de CGCA de la Unidad de Apoyo Académico realiza formación a las partes interesadas (estudiantes creadores de oportunidades y gestores del conocimiento y el aprendizaje) junto con los proveedores sobre el uso y disponibilidad de las bases datos; se realiza mediante un cronograma.</t>
        </is>
      </c>
      <c r="R23" s="599" t="inlineStr">
        <is>
          <t>CADA VEZ QUE SE PRESENTE LA NECESIDAD</t>
        </is>
      </c>
      <c r="S23" s="599" t="inlineStr">
        <is>
          <t>Cronograma de trabajo del CGCA</t>
        </is>
      </c>
      <c r="T23" s="599" t="inlineStr">
        <is>
          <t>Indicador de formación a usuarios CGCA
Listados de asistencia</t>
        </is>
      </c>
      <c r="U23" s="599" t="inlineStr">
        <is>
          <t>PREVENTIVO</t>
        </is>
      </c>
      <c r="V23" s="599" t="inlineStr">
        <is>
          <t>MANUAL</t>
        </is>
      </c>
      <c r="W23" s="599">
        <f>IF(OR(U23="PREVENTIVO",U23="DETECTIVO"),"PROBABILIDAD",IF(U23="CORRECTIVO","IMPACTO",""))</f>
        <v/>
      </c>
      <c r="X23" s="599">
        <f>IF(AND(U23="PREVENTIVO",V23="AUTOMÁTICO"),"50%",IF(AND(U23="PREVENTIVO",V23="MANUAL"),"40%",IF(AND(U23="DETECTIVO",V23="AUTOMÁTICO"),"40%",IF(AND(U23="DETECTIVO",V23="MANUAL"),"30%",IF(AND(U23="CORRECTIVO",V23="AUTOMÁTICO"),"35%",IF(AND(U23="CORRECTIVO",V23="MANUAL"),"25%",""))))))</f>
        <v/>
      </c>
      <c r="Y23" s="259">
        <f>IFERROR(IF(AND(W22="Probabilidad",W23="Probabilidad"),(Y22-(Y22*X23)),IF(AND(W22="Impacto",W23="Probabilidad"),(Y21-(Y21*X23)),IF(W23="Impacto",Y22,""))),"")</f>
        <v/>
      </c>
      <c r="Z23" s="255">
        <f>IFERROR(IF(Y23="","",IF(Y23&lt;=0.2,"MUY BAJA",IF(Y23&lt;=0.4,"BAJA",IF(Y23&lt;=0.6,"MEDIA",IF(Y23&lt;=0.8,"ALTA",IF(Y23=1,"MUY ALTA")))))),"")</f>
        <v/>
      </c>
      <c r="AA23" s="255">
        <f>IFERROR(IF(AND(W22="Impacto",W23="Impacto"),(AA22-(AA22*X23)),IF(AND(W22="Probabilidad",W23="Impacto"),(AA21-(AA21*X23)),IF(W23="Probabilidad",AA22,""))),"")</f>
        <v/>
      </c>
      <c r="AB23" s="255">
        <f>IFERROR(IF(AA23="","",IF(AA23&lt;=0.2,"LEVE",IF(AA23&lt;=0.4,"MENOR",IF(AA23&lt;=0.6,"MODERADO",IF(AA23&lt;=0.8,"MAYOR",IF(AA23=1,"CATASTRÓFICO")))))),"")</f>
        <v/>
      </c>
      <c r="AC23" s="256">
        <f>IFERROR(IF(OR(AND(Z23="Muy Baja",AB23="Leve"),AND(Z23="Muy Baja",AB23="Menor"),AND(Z23="Baja",AB23="Leve")),"BAJO",IF(OR(AND(Z23="Muy baja",AB23="Moderado"),AND(Z23="Baja",AB23="Menor"),AND(Z23="Baja",AB23="Moderado"),AND(Z23="Media",AB23="Leve"),AND(Z23="Media",AB23="Menor"),AND(Z23="Media",AB23="Moderado"),AND(Z23="Alta",AB23="Leve"),AND(Z23="Alta",AB23="Menor")),"MODERADO",IF(OR(AND(Z23="Muy Baja",AB23="Mayor"),AND(Z23="Baja",AB23="Mayor"),AND(Z23="Media",AB23="Mayor"),AND(Z23="Alta",AB23="Moderado"),AND(Z23="Alta",AB23="Mayor"),AND(Z23="Muy Alta",AB23="Leve"),AND(Z23="Muy Alta",AB23="Menor"),AND(Z23="Muy Alta",AB23="Moderado"),AND(Z23="Muy Alta",AB23="Mayor")),"ALTO",IF(OR(AND(Z23="Muy Baja",AB23="Catastrófico"),AND(Z23="Baja",AB23="Catastrófico"),AND(Z23="Media",AB23="Catastrófico"),AND(Z23="Alta",AB23="Catastrófico"),AND(Z23="Muy Alta",AB23="Catastrófico")),"EXTREMO","")))),"")</f>
        <v/>
      </c>
      <c r="AD23" s="745" t="n"/>
      <c r="AE23" s="745" t="n"/>
      <c r="AF23" s="745" t="n"/>
      <c r="AG23" s="745" t="n"/>
      <c r="AH23" s="744" t="n"/>
      <c r="AI23" s="744" t="n"/>
      <c r="AJ23" s="744" t="n"/>
      <c r="AK23" s="744" t="n"/>
      <c r="AL23" s="744" t="n"/>
      <c r="AM23" s="744" t="n"/>
      <c r="AN23" s="744" t="n"/>
      <c r="AO23" s="744" t="n"/>
      <c r="AP23" s="598" t="n">
        <v>44880</v>
      </c>
      <c r="AQ23" s="628" t="inlineStr">
        <is>
          <t>Desde el aplicativo del SIS se evidencia los espacios en los cuales se han brindado las capacitaciones a los diferentes usuarios de acuerdo a la necesidad.</t>
        </is>
      </c>
      <c r="AR23" s="598" t="n">
        <v>45051</v>
      </c>
      <c r="AS23" s="628" t="inlineStr">
        <is>
          <t xml:space="preserve">Además del cronograma dispuesto para el desarrollo de las actividades, se tienen en cuenta las solicitudes realizadas en SIS por Estudiantes y Docentes. </t>
        </is>
      </c>
      <c r="AT23" s="598" t="n">
        <v>45365</v>
      </c>
      <c r="AU23" s="599" t="inlineStr">
        <is>
          <t>por medio del sis se lleva a cabo las solicitudes de formación por parte de las partes interesadas y los profesionales del SGCA se encargan de dar respuesta a la solicitud.</t>
        </is>
      </c>
      <c r="AV23" s="230" t="n">
        <v>45734</v>
      </c>
      <c r="AW23" s="599" t="inlineStr">
        <is>
          <t>Al momento de la consulta, el Cronograma de Mantenimiento se encuentra en construcción.</t>
        </is>
      </c>
      <c r="AX23" s="598" t="n">
        <v>46142</v>
      </c>
      <c r="AY23" s="581" t="inlineStr">
        <is>
          <t>Se evidencia control en Power BI ligado a base de datos de excel respecto a asistencias de experiencias adelantadas por parte del CGCA, y se cuenta con base de datos de asistencia.</t>
        </is>
      </c>
      <c r="AZ23" s="745" t="n"/>
      <c r="BA23" s="745" t="n"/>
      <c r="BB23" s="745" t="n"/>
      <c r="BC23" s="745" t="n"/>
      <c r="BD23" s="745" t="n"/>
      <c r="BE23" s="745" t="n"/>
      <c r="BF23" s="745" t="n"/>
      <c r="BG23" s="745" t="n"/>
      <c r="BH23" s="745" t="n"/>
      <c r="BI23" s="745" t="n"/>
      <c r="BJ23" s="745" t="n"/>
      <c r="BK23" s="745" t="n"/>
      <c r="BL23" s="745" t="n"/>
      <c r="BM23" s="744" t="n"/>
      <c r="BN23" s="744" t="n"/>
      <c r="BO23" s="745" t="n"/>
      <c r="BP23" s="745" t="n"/>
      <c r="BQ23" s="745" t="n"/>
      <c r="BR23" s="745" t="n"/>
      <c r="BS23" s="745" t="n"/>
      <c r="BT23" s="745" t="n"/>
      <c r="BU23" s="745" t="n"/>
      <c r="BV23" s="745" t="n"/>
      <c r="BW23" s="745" t="n"/>
      <c r="BX23" s="745" t="n"/>
      <c r="BY23" s="745" t="n"/>
      <c r="BZ23" s="745" t="n"/>
      <c r="CA23" s="745" t="n"/>
      <c r="CB23" s="745" t="n"/>
      <c r="CC23" s="760" t="n"/>
      <c r="CD23" s="760" t="n"/>
      <c r="CE23" s="388" t="n"/>
    </row>
    <row r="24" ht="89.25" customHeight="1" s="242">
      <c r="A24" s="232" t="n"/>
      <c r="B24" s="232" t="n"/>
      <c r="C24" s="232" t="n"/>
      <c r="D24" s="714" t="n"/>
      <c r="E24" s="744" t="n"/>
      <c r="F24" s="745" t="n"/>
      <c r="G24" s="745" t="n"/>
      <c r="H24" s="745" t="n"/>
      <c r="I24" s="745" t="n"/>
      <c r="J24" s="745" t="n"/>
      <c r="K24" s="745" t="n"/>
      <c r="L24" s="745" t="n"/>
      <c r="M24" s="745" t="n"/>
      <c r="N24" s="745" t="n"/>
      <c r="O24" s="745" t="n"/>
      <c r="P24" s="745" t="n"/>
      <c r="Q24" s="628" t="inlineStr">
        <is>
          <t>El Gestor del CGCA de la Unidad de Apoyo Académico solicita soporte técnico al proveedor de recursos electrónicos para solucionar las fallas que se presentan en las bases de datos, siempre y cuando haya lugar.</t>
        </is>
      </c>
      <c r="R24" s="599" t="inlineStr">
        <is>
          <t>CADA VEZ QUE SE PRESENTE LA NECESIDAD</t>
        </is>
      </c>
      <c r="S24" s="599" t="inlineStr">
        <is>
          <t xml:space="preserve">Contrato vigente y con las especificaciones técnicas. </t>
        </is>
      </c>
      <c r="T24" s="599" t="inlineStr">
        <is>
          <t>Teams
Correo electrónico
Reporte de fallas del sistema y solución a las mismas (Si aplica)</t>
        </is>
      </c>
      <c r="U24" s="599" t="inlineStr">
        <is>
          <t>DETECTIVO</t>
        </is>
      </c>
      <c r="V24" s="599" t="inlineStr">
        <is>
          <t>MANUAL</t>
        </is>
      </c>
      <c r="W24" s="599">
        <f>IF(OR(U24="PREVENTIVO",U24="DETECTIVO"),"PROBABILIDAD",IF(U24="CORRECTIVO","IMPACTO",""))</f>
        <v/>
      </c>
      <c r="X24" s="599">
        <f>IF(AND(U24="PREVENTIVO",V24="AUTOMÁTICO"),"50%",IF(AND(U24="PREVENTIVO",V24="MANUAL"),"40%",IF(AND(U24="DETECTIVO",V24="AUTOMÁTICO"),"40%",IF(AND(U24="DETECTIVO",V24="MANUAL"),"30%",IF(AND(U24="CORRECTIVO",V24="AUTOMÁTICO"),"35%",IF(AND(U24="CORRECTIVO",V24="MANUAL"),"25%",""))))))</f>
        <v/>
      </c>
      <c r="Y24" s="259">
        <f>IFERROR(IF(AND(W23="Probabilidad",W24="Probabilidad"),(Y23-(Y23*X24)),IF(AND(W23="Impacto",W24="Probabilidad"),(Y22-(Y22*X24)),IF(W24="Impacto",Y23,""))),"")</f>
        <v/>
      </c>
      <c r="Z24" s="255">
        <f>IFERROR(IF(Y24="","",IF(Y24&lt;=0.2,"MUY BAJA",IF(Y24&lt;=0.4,"BAJA",IF(Y24&lt;=0.6,"MEDIA",IF(Y24&lt;=0.8,"ALTA",IF(Y24=1,"MUY ALTA")))))),"")</f>
        <v/>
      </c>
      <c r="AA24" s="255">
        <f>IFERROR(IF(AND(W23="Impacto",W24="Impacto"),(AA23-(AA23*X24)),IF(AND(W23="Probabilidad",W24="Impacto"),(AA22-(AA22*X24)),IF(W24="Probabilidad",AA23,""))),"")</f>
        <v/>
      </c>
      <c r="AB24" s="255">
        <f>IFERROR(IF(AA24="","",IF(AA24&lt;=0.2,"LEVE",IF(AA24&lt;=0.4,"MENOR",IF(AA24&lt;=0.6,"MODERADO",IF(AA24&lt;=0.8,"MAYOR",IF(AA24=1,"CATASTRÓFICO")))))),"")</f>
        <v/>
      </c>
      <c r="AC24" s="256">
        <f>IFERROR(IF(OR(AND(Z24="Muy Baja",AB24="Leve"),AND(Z24="Muy Baja",AB24="Menor"),AND(Z24="Baja",AB24="Leve")),"BAJO",IF(OR(AND(Z24="Muy baja",AB24="Moderado"),AND(Z24="Baja",AB24="Menor"),AND(Z24="Baja",AB24="Moderado"),AND(Z24="Media",AB24="Leve"),AND(Z24="Media",AB24="Menor"),AND(Z24="Media",AB24="Moderado"),AND(Z24="Alta",AB24="Leve"),AND(Z24="Alta",AB24="Menor")),"MODERADO",IF(OR(AND(Z24="Muy Baja",AB24="Mayor"),AND(Z24="Baja",AB24="Mayor"),AND(Z24="Media",AB24="Mayor"),AND(Z24="Alta",AB24="Moderado"),AND(Z24="Alta",AB24="Mayor"),AND(Z24="Muy Alta",AB24="Leve"),AND(Z24="Muy Alta",AB24="Menor"),AND(Z24="Muy Alta",AB24="Moderado"),AND(Z24="Muy Alta",AB24="Mayor")),"ALTO",IF(OR(AND(Z24="Muy Baja",AB24="Catastrófico"),AND(Z24="Baja",AB24="Catastrófico"),AND(Z24="Media",AB24="Catastrófico"),AND(Z24="Alta",AB24="Catastrófico"),AND(Z24="Muy Alta",AB24="Catastrófico")),"EXTREMO","")))),"")</f>
        <v/>
      </c>
      <c r="AD24" s="745" t="n"/>
      <c r="AE24" s="745" t="n"/>
      <c r="AF24" s="745" t="n"/>
      <c r="AG24" s="745" t="n"/>
      <c r="AH24" s="257" t="n">
        <v>44146</v>
      </c>
      <c r="AI24" s="628" t="inlineStr">
        <is>
          <t>Cada vez que se presenta o identifican o una falla, los encargos de biblioteca se comunican oportunamente con los proveedores a fin de garantizar la disponibilidad de las recursos electrónicos.</t>
        </is>
      </c>
      <c r="AJ24" s="258" t="n">
        <v>44302</v>
      </c>
      <c r="AK24" s="628" t="inlineStr">
        <is>
          <t xml:space="preserve">Conforme al oficio emitido por la Dirección de Control Interno con asunto "SEGUIMIENTO POR PARTE DE CONTROL INTERNO A LOS
RIESGOS DEL PROCESO DE APOYO ACADÉMICO" y radicado 01989, se evidencia la eficacia del control.  Razón por la cual, como segunda línea de defensa se califica como "fuerte" el presente control.
Por lo anterior, Se recomienda continuar con la ejecución del control de manera eficaz y eficiente. </t>
        </is>
      </c>
      <c r="AL24" s="257" t="n">
        <v>44484</v>
      </c>
      <c r="AM24" s="628" t="inlineStr">
        <is>
          <t>Si bien se evidencia ejecución del control se recomienda asegurar la documentación del mismo, por ejemplo, procedimientos o manuales.</t>
        </is>
      </c>
      <c r="AN24" s="257" t="n">
        <v>44694</v>
      </c>
      <c r="AO24" s="628" t="inlineStr">
        <is>
          <t>Los Proveedores brindan el soporte requerido en caso de necesitarse. Se sugiere que se tengan documentados las guías y/o manuales de los aplicativos para tener una respuesta en cuanto a alguna emergencia o anomalía en la información.</t>
        </is>
      </c>
      <c r="AP24" s="598" t="n">
        <v>44880</v>
      </c>
      <c r="AQ24" s="628" t="inlineStr">
        <is>
          <t xml:space="preserve">Se reporta (por correo electrónico) una falla en las antenas de RFID (presenta fallas de seguridad  - alertas, por fallas de fluido eléctrico), el proveedor esta pendiente por resolver el inconveniente presentado, mientras que la novedad se solventa el proceso solicitará un proyecto nuevo donde se implementará una UPS para minimizar las fallas por interrupción del fluido eléctrico.  </t>
        </is>
      </c>
      <c r="AR24" s="598" t="n">
        <v>45051</v>
      </c>
      <c r="AS24" s="628" t="inlineStr">
        <is>
          <t>El Proceso confirma que no se presentaron fallas durante la presente vigencia, para la novedad presentada con las antenas de RFID, el proveedor realizó visita de verificación y queda programada para mantenimiento preventivo y correctivo.</t>
        </is>
      </c>
      <c r="AT24" s="598" t="n">
        <v>45365</v>
      </c>
      <c r="AU24" s="43" t="inlineStr">
        <is>
          <t>aplicativo sis y cronograma</t>
        </is>
      </c>
      <c r="AV24" s="230" t="n">
        <v>45734</v>
      </c>
      <c r="AW24" s="599" t="inlineStr">
        <is>
          <t>Se está llevando a cabo el proceso de contratación o adquisición de licencias y servicios de bases de datos. El seguimiento se valida en la hoja de trabajo del proceso, la cual contiene información relevante como el identificador, la fecha de inicio, el consecutivo ABSr097 ,  número de CDP y PROVEEDOR/CONTACTO entre otros.</t>
        </is>
      </c>
      <c r="AX24" s="598" t="n">
        <v>46142</v>
      </c>
      <c r="AY24" s="628" t="inlineStr">
        <is>
          <t>No se prensentaron reportes de falla durante la vigencia 2025, sin embargo al momento de la entrega formal de las bases de datos por parte de los contratistas se realiza prueba de funcionamiento de los servicios adquiridos en la eBibilioteca de la Universidad de Cundinamarca, pudiendose verificar en los informes de entrega proporcionados por los contratistas.</t>
        </is>
      </c>
      <c r="AZ24" s="745" t="n"/>
      <c r="BA24" s="745" t="n"/>
      <c r="BB24" s="745" t="n"/>
      <c r="BC24" s="745" t="n"/>
      <c r="BD24" s="745" t="n"/>
      <c r="BE24" s="745" t="n"/>
      <c r="BF24" s="745" t="n"/>
      <c r="BG24" s="745" t="n"/>
      <c r="BH24" s="745" t="n"/>
      <c r="BI24" s="745" t="n"/>
      <c r="BJ24" s="745" t="n"/>
      <c r="BK24" s="745" t="n"/>
      <c r="BL24" s="745" t="n"/>
      <c r="BM24" s="582" t="n">
        <v>44587</v>
      </c>
      <c r="BN24" s="581" t="inlineStr">
        <is>
          <t>No se realiza seguimiento a el riesgo toda vez que el nivel de riesgo es moderado</t>
        </is>
      </c>
      <c r="BO24" s="745" t="n"/>
      <c r="BP24" s="745" t="n"/>
      <c r="BQ24" s="745" t="n"/>
      <c r="BR24" s="745" t="n"/>
      <c r="BS24" s="745" t="n"/>
      <c r="BT24" s="745" t="n"/>
      <c r="BU24" s="745" t="n"/>
      <c r="BV24" s="745" t="n"/>
      <c r="BW24" s="745" t="n"/>
      <c r="BX24" s="745" t="n"/>
      <c r="BY24" s="745" t="n"/>
      <c r="BZ24" s="745" t="n"/>
      <c r="CA24" s="745" t="n"/>
      <c r="CB24" s="745" t="n"/>
      <c r="CC24" s="760" t="n"/>
      <c r="CD24" s="760" t="n"/>
      <c r="CE24" s="388" t="n"/>
    </row>
    <row r="25" ht="80.25" customHeight="1" s="242" thickBot="1">
      <c r="A25" s="232" t="n"/>
      <c r="B25" s="232" t="n"/>
      <c r="C25" s="232" t="n"/>
      <c r="D25" s="717" t="n"/>
      <c r="E25" s="628" t="inlineStr">
        <is>
          <t>D13. Fallas en el control de insumos y elementos de consumo dentro de la plataforma institucional requeridos en las prácticas académicas.</t>
        </is>
      </c>
      <c r="F25" s="744" t="n"/>
      <c r="G25" s="744" t="n"/>
      <c r="H25" s="744" t="n"/>
      <c r="I25" s="744" t="n"/>
      <c r="J25" s="744" t="n"/>
      <c r="K25" s="744" t="n"/>
      <c r="L25" s="744" t="n"/>
      <c r="M25" s="744" t="n"/>
      <c r="N25" s="744" t="n"/>
      <c r="O25" s="744" t="n"/>
      <c r="P25" s="744" t="n"/>
      <c r="Q25" s="628" t="inlineStr">
        <is>
          <t>Los Gestores de los Espacios verifican que los elementos de consumo existentes dentro de los espacios se encuentren cargados dentro de la plataforma institucional, en caso contrario deben realizar el reporte correo electrónico) a la Unidad de Apoyo Académico para la respectiva actualización.</t>
        </is>
      </c>
      <c r="R25" s="599" t="inlineStr">
        <is>
          <t>CADA VEZ QUE SE PRESENTE LA NECESIDAD</t>
        </is>
      </c>
      <c r="S25" s="599" t="inlineStr">
        <is>
          <t>Base de datos actualizada en la Plataforma Institucional
Inventario Interno de cada espacio
Procedimiento AAAP01</t>
        </is>
      </c>
      <c r="T25" s="599" t="inlineStr">
        <is>
          <t>Correo electrónico del reporte (si se requiere)
Plataforma institucional</t>
        </is>
      </c>
      <c r="U25" s="599" t="inlineStr">
        <is>
          <t>PREVENTIVO</t>
        </is>
      </c>
      <c r="V25" s="599" t="inlineStr">
        <is>
          <t>MANUAL</t>
        </is>
      </c>
      <c r="W25" s="599">
        <f>IF(OR(U25="PREVENTIVO",U25="DETECTIVO"),"PROBABILIDAD",IF(U25="CORRECTIVO","IMPACTO",""))</f>
        <v/>
      </c>
      <c r="X25" s="599">
        <f>IF(AND(U25="PREVENTIVO",V25="AUTOMÁTICO"),"50%",IF(AND(U25="PREVENTIVO",V25="MANUAL"),"40%",IF(AND(U25="DETECTIVO",V25="AUTOMÁTICO"),"40%",IF(AND(U25="DETECTIVO",V25="MANUAL"),"30%",IF(AND(U25="CORRECTIVO",V25="AUTOMÁTICO"),"35%",IF(AND(U25="CORRECTIVO",V25="MANUAL"),"25%",""))))))</f>
        <v/>
      </c>
      <c r="Y25" s="259">
        <f>IFERROR(IF(AND(W24="Probabilidad",W25="Probabilidad"),(Y24-(Y24*X25)),IF(AND(W24="Impacto",W25="Probabilidad"),(Y23-(Y23*X25)),IF(W25="Impacto",Y24,""))),"")</f>
        <v/>
      </c>
      <c r="Z25" s="255">
        <f>IFERROR(IF(Y25="","",IF(Y25&lt;=0.2,"MUY BAJA",IF(Y25&lt;=0.4,"BAJA",IF(Y25&lt;=0.6,"MEDIA",IF(Y25&lt;=0.8,"ALTA",IF(Y25=1,"MUY ALTA")))))),"")</f>
        <v/>
      </c>
      <c r="AA25" s="255">
        <f>IFERROR(IF(AND(W24="Impacto",W25="Impacto"),(AA24-(AA24*X25)),IF(AND(W24="Probabilidad",W25="Impacto"),(AA23-(AA23*X25)),IF(W25="Probabilidad",AA24,""))),"")</f>
        <v/>
      </c>
      <c r="AB25" s="255">
        <f>IFERROR(IF(AA25="","",IF(AA25&lt;=0.2,"LEVE",IF(AA25&lt;=0.4,"MENOR",IF(AA25&lt;=0.6,"MODERADO",IF(AA25&lt;=0.8,"MAYOR",IF(AA25=1,"CATASTRÓFICO")))))),"")</f>
        <v/>
      </c>
      <c r="AC25" s="256">
        <f>IFERROR(IF(OR(AND(Z25="Muy Baja",AB25="Leve"),AND(Z25="Muy Baja",AB25="Menor"),AND(Z25="Baja",AB25="Leve")),"BAJO",IF(OR(AND(Z25="Muy baja",AB25="Moderado"),AND(Z25="Baja",AB25="Menor"),AND(Z25="Baja",AB25="Moderado"),AND(Z25="Media",AB25="Leve"),AND(Z25="Media",AB25="Menor"),AND(Z25="Media",AB25="Moderado"),AND(Z25="Alta",AB25="Leve"),AND(Z25="Alta",AB25="Menor")),"MODERADO",IF(OR(AND(Z25="Muy Baja",AB25="Mayor"),AND(Z25="Baja",AB25="Mayor"),AND(Z25="Media",AB25="Mayor"),AND(Z25="Alta",AB25="Moderado"),AND(Z25="Alta",AB25="Mayor"),AND(Z25="Muy Alta",AB25="Leve"),AND(Z25="Muy Alta",AB25="Menor"),AND(Z25="Muy Alta",AB25="Moderado"),AND(Z25="Muy Alta",AB25="Mayor")),"ALTO",IF(OR(AND(Z25="Muy Baja",AB25="Catastrófico"),AND(Z25="Baja",AB25="Catastrófico"),AND(Z25="Media",AB25="Catastrófico"),AND(Z25="Alta",AB25="Catastrófico"),AND(Z25="Muy Alta",AB25="Catastrófico")),"EXTREMO","")))),"")</f>
        <v/>
      </c>
      <c r="AD25" s="744" t="n"/>
      <c r="AE25" s="744" t="n"/>
      <c r="AF25" s="744" t="n"/>
      <c r="AG25" s="744" t="n"/>
      <c r="AH25" s="228" t="n"/>
      <c r="AI25" s="228" t="n"/>
      <c r="AJ25" s="228" t="n"/>
      <c r="AK25" s="228" t="n"/>
      <c r="AL25" s="228" t="n"/>
      <c r="AM25" s="228" t="n"/>
      <c r="AN25" s="228" t="n"/>
      <c r="AO25" s="228" t="n"/>
      <c r="AP25" s="598" t="inlineStr">
        <is>
          <t>N.A</t>
        </is>
      </c>
      <c r="AQ25" s="599" t="inlineStr">
        <is>
          <t>N.A</t>
        </is>
      </c>
      <c r="AR25" s="598" t="n">
        <v>45051</v>
      </c>
      <c r="AS25" s="599" t="inlineStr">
        <is>
          <t>De acuerdo a la identificación de esta debilidad, el control asignado tiene actividades que se han desarrollado en respuesta al plan de mejoramiento 800 (hallazgo 1)</t>
        </is>
      </c>
      <c r="AT25" s="598" t="n">
        <v>45365</v>
      </c>
      <c r="AU25" s="599" t="inlineStr">
        <is>
          <t>De acuerdo a la identificación de esta debilidad, el control asignado tiene actividades que se han desarrollado en respuesta al plan de mejoramiento 800 (hallazgo 1)</t>
        </is>
      </c>
      <c r="AV25" s="230" t="n">
        <v>45734</v>
      </c>
      <c r="AW25" s="599" t="inlineStr">
        <is>
          <t xml:space="preserve">
Se valida reporte de elementos de consumo de los espacios academicos en documento pdf</t>
        </is>
      </c>
      <c r="AX25" s="598" t="n">
        <v>46142</v>
      </c>
      <c r="AY25" s="628" t="inlineStr">
        <is>
          <t>Se evidencia control de inventario de elementos de consumo en los espacios académicos, los cuales pueden encontrarse en aplicativo Gestión Académico - Prestamo individual de elementos,</t>
        </is>
      </c>
      <c r="AZ25" s="744" t="n"/>
      <c r="BA25" s="744" t="n"/>
      <c r="BB25" s="744" t="n"/>
      <c r="BC25" s="744" t="n"/>
      <c r="BD25" s="744" t="n"/>
      <c r="BE25" s="744" t="n"/>
      <c r="BF25" s="744" t="n"/>
      <c r="BG25" s="744" t="n"/>
      <c r="BH25" s="744" t="n"/>
      <c r="BI25" s="744" t="n"/>
      <c r="BJ25" s="744" t="n"/>
      <c r="BK25" s="744" t="n"/>
      <c r="BL25" s="744" t="n"/>
      <c r="BM25" s="744" t="n"/>
      <c r="BN25" s="744" t="n"/>
      <c r="BO25" s="744" t="n"/>
      <c r="BP25" s="744" t="n"/>
      <c r="BQ25" s="744" t="n"/>
      <c r="BR25" s="744" t="n"/>
      <c r="BS25" s="744" t="n"/>
      <c r="BT25" s="744" t="n"/>
      <c r="BU25" s="744" t="n"/>
      <c r="BV25" s="744" t="n"/>
      <c r="BW25" s="744" t="n"/>
      <c r="BX25" s="744" t="n"/>
      <c r="BY25" s="744" t="n"/>
      <c r="BZ25" s="744" t="n"/>
      <c r="CA25" s="744" t="n"/>
      <c r="CB25" s="744" t="n"/>
      <c r="CC25" s="761" t="n"/>
      <c r="CD25" s="761" t="n"/>
      <c r="CE25" s="388" t="n"/>
    </row>
    <row r="26" hidden="1" ht="16.5" customHeight="1" s="242">
      <c r="A26" s="163" t="n"/>
      <c r="B26" s="163" t="n"/>
      <c r="C26" s="163" t="n"/>
      <c r="D26" s="603" t="n"/>
      <c r="E26" s="260" t="n"/>
      <c r="F26" s="581" t="n"/>
      <c r="G26" s="581" t="n"/>
      <c r="H26" s="581" t="n"/>
      <c r="I26" s="605" t="n"/>
      <c r="J26" s="581" t="n"/>
      <c r="K26" s="608">
        <f>IF(I26&lt;=0,"",IF(I26&lt;=2,"Muy Baja",IF(I26&lt;=24,"Baja",IF(I26&lt;=500,"Media",IF(I26&lt;=5000,"Alta",IF(I26&gt;5000,"Muy Alta"))))))</f>
        <v/>
      </c>
      <c r="L26" s="600">
        <f>IF(K26="","",IF(K26="Muy Baja",0.2,IF(K26="Baja",0.4,IF(K26="Media",0.6,IF(K26="Alta",0.8,IF(K26="Muy Alta",1,))))))</f>
        <v/>
      </c>
      <c r="M26" s="608" t="n"/>
      <c r="N26" s="608">
        <f>IF(OR(M26=CRITERIOS!$C$182,M26=CRITERIOS!$D$182),"Leve",IF(OR(M26=CRITERIOS!$C$183,M26=CRITERIOS!$D$183),"Menor",IF(OR(M26=CRITERIOS!$C$184,M26=CRITERIOS!$D$184),"Moderado",IF(OR(M26=CRITERIOS!$C$185,M26=CRITERIOS!$D$185),"Mayor",IF(OR(M26=CRITERIOS!$C$186,M26=CRITERIOS!$D$186),"Catastrófico","")))))</f>
        <v/>
      </c>
      <c r="O26" s="600">
        <f>IF(N26="","",IF(N26="Leve",0.2,IF(N26="Menor",0.4,IF(N26="Moderado",0.6,IF(N26="Mayor",0.8,IF(N26="Catastrófico",1,))))))</f>
        <v/>
      </c>
      <c r="P26" s="597">
        <f>IF(OR(AND(K26="Muy Baja",N26="Leve"),AND(K26="Muy Baja",N26="Menor"),AND(K26="Baja",N26="Leve")),"BAJO",IF(OR(AND(K26="Muy baja",N26="Moderado"),AND(K26="Baja",N26="Menor"),AND(K26="Baja",N26="Moderado"),AND(K26="Media",N26="Leve"),AND(K26="Media",N26="Menor"),AND(K26="Media",N26="Moderado"),AND(K26="Alta",N26="Leve"),AND(K26="Alta",N26="Menor")),"MODERADO",IF(OR(AND(K26="Muy Baja",N26="Mayor"),AND(K26="Baja",N26="Mayor"),AND(K26="Media",N26="Mayor"),AND(K26="Alta",N26="Moderado"),AND(K26="Alta",N26="Mayor"),AND(K26="Muy Alta",N26="Leve"),AND(K26="Muy Alta",N26="Menor"),AND(K26="Muy Alta",N26="Moderado"),ZD26="Muy Alta",N26="Mayor"),"ALTO",IF(OR(AND(K26="Muy Baja",N26="Catastrófico"),AND(K26="Baja",N26="Catastrófico"),AND(K26="Media",N26="Catastrófico"),AND(K26="Alta",N26="Catastrófico"),AND(K26="Muy Alta",N26="Catastrófico")),"EXTREMO",""))))</f>
        <v/>
      </c>
      <c r="Q26" s="581" t="n"/>
      <c r="R26" s="581" t="n"/>
      <c r="S26" s="96" t="n"/>
      <c r="T26" s="581" t="n"/>
      <c r="U26" s="608" t="n"/>
      <c r="V26" s="608" t="n"/>
      <c r="W26" s="608">
        <f>IF(OR(U26="PREVENTIVO",U26="DETECTIVO"),"PROBABILIDAD",IF(U26="CORRECTIVO","IMPACTO",""))</f>
        <v/>
      </c>
      <c r="X26" s="608">
        <f>IF(AND(U26="PREVENTIVO",V26="AUTOMÁTICO"),"50%",IF(AND(U26="PREVENTIVO",V26="MANUAL"),"40%",IF(AND(U26="DETECTIVO",V26="AUTOMÁTICO"),"40%",IF(AND(U26="DETECTIVO",V26="MANUAL"),"30%",IF(AND(U26="CORRECTIVO",V26="AUTOMÁTICO"),"35%",IF(AND(U26="CORRECTIVO",V26="MANUAL"),"25%",""))))))</f>
        <v/>
      </c>
      <c r="Y26" s="184">
        <f>IFERROR(IF(W26="Probabilidad",(L26-(L26*X26)),IF(W26="Impacto",L26,"")),"")</f>
        <v/>
      </c>
      <c r="Z26" s="184">
        <f>IFERROR(IF(Y26="","",IF(Y26&lt;=0.2,"MUY BAJA",IF(Y26&lt;=0.4,"BAJA",IF(Y26&lt;=0.6,"MEDIA",IF(Y26&lt;=0.8,"ALTA",IF(Y26=1,"MUY ALTA")))))),"")</f>
        <v/>
      </c>
      <c r="AA26" s="184">
        <f>IFERROR(IF(W26="Impacto",(O26-(O26*X26)),IF(W26="Probabilidad",O26,"")),"")</f>
        <v/>
      </c>
      <c r="AB26" s="184">
        <f>IFERROR(IF(AA26="","",IF(AA26&lt;=0.2,"LEVE",IF(AA26&lt;=0.4,"MENOR",IF(AA26&lt;=0.6,"MODERADO",IF(AA26&lt;=0.8,"MAYOR",IF(AA26=1,"CATASTRÓFICO")))))),"")</f>
        <v/>
      </c>
      <c r="AC26" s="597">
        <f>IFERROR(IF(OR(AND(Z26="Muy Baja",AB26="Leve"),AND(Z26="Muy Baja",AB26="Menor"),AND(Z26="Baja",AB26="Leve")),"BAJO",IF(OR(AND(Z26="Muy baja",AB26="Moderado"),AND(Z26="Baja",AB26="Menor"),AND(Z26="Baja",AB26="Moderado"),AND(Z26="Media",AB26="Leve"),AND(Z26="Media",AB26="Menor"),AND(Z26="Media",AB26="Moderado"),AND(Z26="Alta",AB26="Leve"),AND(Z26="Alta",AB26="Menor")),"MODERADO",IF(OR(AND(Z26="Muy Baja",AB26="Mayor"),AND(Z26="Baja",AB26="Mayor"),AND(Z26="Media",AB26="Mayor"),AND(Z26="Alta",AB26="Moderado"),AND(Z26="Alta",AB26="Mayor"),AND(Z26="Muy Alta",AB26="Leve"),AND(Z26="Muy Alta",AB26="Menor"),AND(Z26="Muy Alta",AB26="Moderado"),AND(Z26="Muy Alta",AB26="Mayor")),"ALTO",IF(OR(AND(Z26="Muy Baja",AB26="Catastrófico"),AND(Z26="Baja",AB26="Catastrófico"),AND(Z26="Media",AB26="Catastrófico"),AND(Z26="Alta",AB26="Catastrófico"),AND(Z26="Muy Alta",AB26="Catastrófico")),"EXTREMO","")))),"")</f>
        <v/>
      </c>
      <c r="AD26" s="597" t="n"/>
      <c r="AE26" s="597" t="n"/>
      <c r="AF26" s="597" t="n"/>
      <c r="AG26" s="597" t="n"/>
      <c r="AH26" s="597" t="n"/>
      <c r="AI26" s="597" t="n"/>
      <c r="AJ26" s="597" t="n"/>
      <c r="AK26" s="597" t="n"/>
      <c r="AL26" s="597" t="n"/>
      <c r="AM26" s="597" t="n"/>
      <c r="AN26" s="597" t="n"/>
      <c r="AO26" s="597" t="n"/>
      <c r="AP26" s="597" t="n"/>
      <c r="AQ26" s="597" t="n"/>
      <c r="AR26" s="597" t="n"/>
      <c r="AS26" s="597" t="n"/>
      <c r="AT26" s="597" t="n"/>
      <c r="AU26" s="597" t="n"/>
      <c r="AV26" s="597" t="n"/>
      <c r="AW26" s="597" t="n"/>
      <c r="AX26" s="597" t="n"/>
      <c r="AY26" s="597" t="n"/>
      <c r="AZ26" s="576">
        <f>IF(Y26="","",MIN(Y26:Y30))</f>
        <v/>
      </c>
      <c r="BA26" s="576">
        <f>IFERROR(IF(AZ26="","",IF(Y26&lt;=0.2,"MUY BAJA",IF(AZ26&lt;=0.4,"BAJA",IF(AZ26&lt;=0.6,"MEDIA",IF(AZ26&lt;=0.8,"ALTA",IF(AZ26=1,"MUY ALTA")))))),"")</f>
        <v/>
      </c>
      <c r="BB26" s="576">
        <f>IF(AA26="","",MIN(AA26:AA30))</f>
        <v/>
      </c>
      <c r="BC26" s="576">
        <f>IFERROR(IF(BB26="","",IF(BB26&lt;=0.2,"LEVE",IF(BB26&lt;=0.4,"MENOR",IF(BB26&lt;=0.6,"MODERADO",IF(BB26&lt;=0.8,"MAYOR",IF(BB26=1,"CATASTRÓFICO")))))),"")</f>
        <v/>
      </c>
      <c r="BD26" s="597">
        <f>IFERROR(IF(OR(AND(BA26="Muy Baja",BC26="Leve"),AND(BA26="Muy Baja",BC26="Menor"),AND(BA26="Baja",BC26="Leve")),"BAJO",IF(OR(AND(BA26="Muy baja",BC26="Moderado"),AND(BA26="Baja",BC26="Menor"),AND(BA26="Baja",BC26="Moderado"),AND(BA26="Media",BC26="Leve"),AND(BA26="Media",BC26="Menor"),AND(BA26="Media",BC26="Moderado"),AND(BA26="Alta",BC26="Leve"),AND(BA26="Alta",BC26="Menor")),"MODERADO",IF(OR(AND(BA26="Muy Baja",BC26="Mayor"),AND(BA26="Baja",BC26="Mayor"),AND(BA26="Media",BC26="Mayor"),AND(BA26="Alta",BC26="Moderado"),AND(BA26="Alta",BC26="Mayor"),AND(BA26="Muy Alta",BC26="Leve"),AND(BA26="Muy Alta",BC26="Menor"),AND(BA26="Muy Alta",BC26="Moderado"),AND(BA26="Muy Alta",BC26="Mayor")),"ALTO",IF(OR(AND(BA26="Muy Baja",BC26="Catastrófico"),AND(BA26="Baja",BC26="Catastrófico"),AND(BA26="Media",BC26="Catastrófico"),AND(BA26="Alta",BC26="Catastrófico"),AND(BA26="Muy Alta",BC26="Catastrófico")),"EXTREMO","")))),"")</f>
        <v/>
      </c>
      <c r="BE26" s="682" t="n"/>
      <c r="BF26" s="608" t="n"/>
      <c r="BG26" s="582" t="n"/>
      <c r="BH26" s="608" t="n"/>
      <c r="BI26" s="582" t="n"/>
      <c r="BJ26" s="608" t="n"/>
      <c r="BK26" s="582" t="n"/>
      <c r="BL26" s="608" t="n"/>
      <c r="BM26" s="582" t="n"/>
      <c r="BN26" s="608" t="n"/>
      <c r="BO26" s="582" t="n"/>
      <c r="BP26" s="608" t="n"/>
      <c r="BQ26" s="582" t="n"/>
      <c r="BR26" s="608" t="n"/>
      <c r="BS26" s="582" t="n"/>
      <c r="BT26" s="608" t="n"/>
      <c r="BU26" s="608" t="n"/>
      <c r="BV26" s="608" t="n"/>
      <c r="BW26" s="582" t="n"/>
      <c r="BX26" s="608" t="n"/>
      <c r="BY26" s="582" t="n"/>
      <c r="BZ26" s="582" t="n"/>
      <c r="CA26" s="582" t="n"/>
      <c r="CB26" s="607" t="inlineStr">
        <is>
          <t>Riesgo no identificado: Se evidencia materialización de riesgo derivada de auditoria especial "perdida computadores extensión Soacha..." PM 1042, estado agregado.</t>
        </is>
      </c>
      <c r="CC26" s="577" t="n"/>
      <c r="CD26" s="601" t="n"/>
      <c r="CE26" s="388" t="n"/>
    </row>
    <row r="27" hidden="1" ht="18.75" customHeight="1" s="242">
      <c r="D27" s="763" t="n"/>
      <c r="E27" s="260" t="n"/>
      <c r="F27" s="745" t="n"/>
      <c r="G27" s="745" t="n"/>
      <c r="H27" s="745" t="n"/>
      <c r="I27" s="745" t="n"/>
      <c r="J27" s="745" t="n"/>
      <c r="K27" s="745" t="n"/>
      <c r="L27" s="745" t="n"/>
      <c r="M27" s="745" t="n"/>
      <c r="N27" s="745" t="n"/>
      <c r="O27" s="745" t="n"/>
      <c r="P27" s="745" t="n"/>
      <c r="Q27" s="581" t="n"/>
      <c r="R27" s="581" t="n"/>
      <c r="S27" s="96" t="n"/>
      <c r="T27" s="581" t="n"/>
      <c r="U27" s="608" t="n"/>
      <c r="V27" s="608" t="n"/>
      <c r="W27" s="608">
        <f>IF(OR(U27="PREVENTIVO",U27="DETECTIVO"),"PROBABILIDAD",IF(U27="CORRECTIVO","IMPACTO",""))</f>
        <v/>
      </c>
      <c r="X27" s="608">
        <f>IF(AND(U27="PREVENTIVO",V27="AUTOMÁTICO"),"50%",IF(AND(U27="PREVENTIVO",V27="MANUAL"),"40%",IF(AND(U27="DETECTIVO",V27="AUTOMÁTICO"),"40%",IF(AND(U27="DETECTIVO",V27="MANUAL"),"30%",IF(AND(U27="CORRECTIVO",V27="AUTOMÁTICO"),"35%",IF(AND(U27="CORRECTIVO",V27="MANUAL"),"25%",""))))))</f>
        <v/>
      </c>
      <c r="Y27" s="600">
        <f>IFERROR(IF(AND(W26="Probabilidad",W27="Probabilidad"),(Y26-(Y26*X27)),IF(W27="Probabilidad",(L26-(L26*X27)),IF(W27="Impacto",Y26,""))),"")</f>
        <v/>
      </c>
      <c r="Z27" s="184">
        <f>IFERROR(IF(Y27="","",IF(Y27&lt;=0.2,"MUY BAJA",IF(Y27&lt;=0.4,"BAJA",IF(Y27&lt;=0.6,"MEDIA",IF(Y27&lt;=0.8,"ALTA",IF(Y27=1,"MUY ALTA")))))),"")</f>
        <v/>
      </c>
      <c r="AA27" s="184">
        <f>IFERROR(IF(AND(W26="Impacto",W27="Impacto"),(AA26-(AA26*X27)),IF(W27="Impacto",(O26-(+O26*X27)),IF(W27="Probabilidad",AA26,""))),"")</f>
        <v/>
      </c>
      <c r="AB27" s="184">
        <f>IFERROR(IF(AA27="","",IF(AA27&lt;=0.2,"LEVE",IF(AA27&lt;=0.4,"MENOR",IF(AA27&lt;=0.6,"MODERADO",IF(AA27&lt;=0.8,"MAYOR",IF(AA27=1,"CATASTRÓFICO")))))),"")</f>
        <v/>
      </c>
      <c r="AC27" s="597">
        <f>IFERROR(IF(OR(AND(Z27="Muy Baja",AB27="Leve"),AND(Z27="Muy Baja",AB27="Menor"),AND(Z27="Baja",AB27="Leve")),"BAJO",IF(OR(AND(Z27="Muy baja",AB27="Moderado"),AND(Z27="Baja",AB27="Menor"),AND(Z27="Baja",AB27="Moderado"),AND(Z27="Media",AB27="Leve"),AND(Z27="Media",AB27="Menor"),AND(Z27="Media",AB27="Moderado"),AND(Z27="Alta",AB27="Leve"),AND(Z27="Alta",AB27="Menor")),"MODERADO",IF(OR(AND(Z27="Muy Baja",AB27="Mayor"),AND(Z27="Baja",AB27="Mayor"),AND(Z27="Media",AB27="Mayor"),AND(Z27="Alta",AB27="Moderado"),AND(Z27="Alta",AB27="Mayor"),AND(Z27="Muy Alta",AB27="Leve"),AND(Z27="Muy Alta",AB27="Menor"),AND(Z27="Muy Alta",AB27="Moderado"),AND(Z27="Muy Alta",AB27="Mayor")),"ALTO",IF(OR(AND(Z27="Muy Baja",AB27="Catastrófico"),AND(Z27="Baja",AB27="Catastrófico"),AND(Z27="Media",AB27="Catastrófico"),AND(Z27="Alta",AB27="Catastrófico"),AND(Z27="Muy Alta",AB27="Catastrófico")),"EXTREMO","")))),"")</f>
        <v/>
      </c>
      <c r="AD27" s="597" t="n"/>
      <c r="AE27" s="597" t="n"/>
      <c r="AF27" s="597" t="n"/>
      <c r="AG27" s="597" t="n"/>
      <c r="AH27" s="597" t="n"/>
      <c r="AI27" s="597" t="n"/>
      <c r="AJ27" s="597" t="n"/>
      <c r="AK27" s="597" t="n"/>
      <c r="AL27" s="597" t="n"/>
      <c r="AM27" s="597" t="n"/>
      <c r="AN27" s="597" t="n"/>
      <c r="AO27" s="597" t="n"/>
      <c r="AP27" s="597" t="n"/>
      <c r="AQ27" s="597" t="n"/>
      <c r="AR27" s="597" t="n"/>
      <c r="AS27" s="597" t="n"/>
      <c r="AT27" s="597" t="n"/>
      <c r="AU27" s="597" t="n"/>
      <c r="AV27" s="597" t="n"/>
      <c r="AW27" s="597" t="n"/>
      <c r="AX27" s="597" t="n"/>
      <c r="AY27" s="597" t="n"/>
      <c r="AZ27" s="745" t="n"/>
      <c r="BA27" s="745" t="n"/>
      <c r="BB27" s="745" t="n"/>
      <c r="BC27" s="745" t="n"/>
      <c r="BD27" s="745" t="n"/>
      <c r="BE27" s="745" t="n"/>
      <c r="BF27" s="745" t="n"/>
      <c r="BG27" s="745" t="n"/>
      <c r="BH27" s="745" t="n"/>
      <c r="BI27" s="745" t="n"/>
      <c r="BJ27" s="745" t="n"/>
      <c r="BK27" s="745" t="n"/>
      <c r="BL27" s="745" t="n"/>
      <c r="BM27" s="745" t="n"/>
      <c r="BN27" s="745" t="n"/>
      <c r="BO27" s="745" t="n"/>
      <c r="BP27" s="745" t="n"/>
      <c r="BQ27" s="745" t="n"/>
      <c r="BR27" s="745" t="n"/>
      <c r="BS27" s="745" t="n"/>
      <c r="BT27" s="745" t="n"/>
      <c r="BU27" s="608" t="n"/>
      <c r="BV27" s="608" t="n"/>
      <c r="BW27" s="745" t="n"/>
      <c r="BX27" s="608" t="n"/>
      <c r="BY27" s="745" t="n"/>
      <c r="BZ27" s="582" t="n"/>
      <c r="CA27" s="582" t="n"/>
      <c r="CB27" s="745" t="n"/>
      <c r="CC27" s="760" t="n"/>
      <c r="CD27" s="760" t="n"/>
      <c r="CE27" s="388" t="n"/>
    </row>
    <row r="28" hidden="1" ht="18.75" customHeight="1" s="242">
      <c r="D28" s="763" t="n"/>
      <c r="E28" s="260" t="n"/>
      <c r="F28" s="745" t="n"/>
      <c r="G28" s="745" t="n"/>
      <c r="H28" s="745" t="n"/>
      <c r="I28" s="745" t="n"/>
      <c r="J28" s="745" t="n"/>
      <c r="K28" s="745" t="n"/>
      <c r="L28" s="745" t="n"/>
      <c r="M28" s="745" t="n"/>
      <c r="N28" s="745" t="n"/>
      <c r="O28" s="745" t="n"/>
      <c r="P28" s="745" t="n"/>
      <c r="Q28" s="581" t="n"/>
      <c r="R28" s="581" t="n"/>
      <c r="S28" s="96" t="n"/>
      <c r="T28" s="581" t="n"/>
      <c r="U28" s="608" t="n"/>
      <c r="V28" s="608" t="n"/>
      <c r="W28" s="608">
        <f>IF(OR(U28="PREVENTIVO",U28="DETECTIVO"),"PROBABILIDAD",IF(U28="CORRECTIVO","IMPACTO",""))</f>
        <v/>
      </c>
      <c r="X28" s="608">
        <f>IF(AND(U28="PREVENTIVO",V28="AUTOMÁTICO"),"50%",IF(AND(U28="PREVENTIVO",V28="MANUAL"),"40%",IF(AND(U28="DETECTIVO",V28="AUTOMÁTICO"),"40%",IF(AND(U28="DETECTIVO",V28="MANUAL"),"30%",IF(AND(U28="CORRECTIVO",V28="AUTOMÁTICO"),"35%",IF(AND(U28="CORRECTIVO",V28="MANUAL"),"25%",""))))))</f>
        <v/>
      </c>
      <c r="Y28" s="600">
        <f>IFERROR(IF(AND(W27="Probabilidad",W28="Probabilidad"),(Y27-(Y27*X28)),IF(AND(W27="Impacto",W28="Probabilidad"),(Y26-(Y26*X28)),IF(W28="Impacto",Y27,""))),"")</f>
        <v/>
      </c>
      <c r="Z28" s="184">
        <f>IFERROR(IF(Y28="","",IF(Y28&lt;=0.2,"MUY BAJA",IF(Y28&lt;=0.4,"BAJA",IF(Y28&lt;=0.6,"MEDIA",IF(Y28&lt;=0.8,"ALTA",IF(Y28=1,"MUY ALTA")))))),"")</f>
        <v/>
      </c>
      <c r="AA28" s="184">
        <f>IFERROR(IF(AND(W27="Impacto",W28="Impacto"),(AA27-(AA27*X28)),IF(AND(W27="Probabilidad",W28="Impacto"),(AA26-(AA26*X28)),IF(W28="Probabilidad",AA27,""))),"")</f>
        <v/>
      </c>
      <c r="AB28" s="184">
        <f>IFERROR(IF(AA28="","",IF(AA28&lt;=0.2,"LEVE",IF(AA28&lt;=0.4,"MENOR",IF(AA28&lt;=0.6,"MODERADO",IF(AA28&lt;=0.8,"MAYOR",IF(AA28=1,"CATASTRÓFICO")))))),"")</f>
        <v/>
      </c>
      <c r="AC28" s="597">
        <f>IFERROR(IF(OR(AND(Z28="Muy Baja",AB28="Leve"),AND(Z28="Muy Baja",AB28="Menor"),AND(Z28="Baja",AB28="Leve")),"BAJO",IF(OR(AND(Z28="Muy baja",AB28="Moderado"),AND(Z28="Baja",AB28="Menor"),AND(Z28="Baja",AB28="Moderado"),AND(Z28="Media",AB28="Leve"),AND(Z28="Media",AB28="Menor"),AND(Z28="Media",AB28="Moderado"),AND(Z28="Alta",AB28="Leve"),AND(Z28="Alta",AB28="Menor")),"MODERADO",IF(OR(AND(Z28="Muy Baja",AB28="Mayor"),AND(Z28="Baja",AB28="Mayor"),AND(Z28="Media",AB28="Mayor"),AND(Z28="Alta",AB28="Moderado"),AND(Z28="Alta",AB28="Mayor"),AND(Z28="Muy Alta",AB28="Leve"),AND(Z28="Muy Alta",AB28="Menor"),AND(Z28="Muy Alta",AB28="Moderado"),AND(Z28="Muy Alta",AB28="Mayor")),"ALTO",IF(OR(AND(Z28="Muy Baja",AB28="Catastrófico"),AND(Z28="Baja",AB28="Catastrófico"),AND(Z28="Media",AB28="Catastrófico"),AND(Z28="Alta",AB28="Catastrófico"),AND(Z28="Muy Alta",AB28="Catastrófico")),"EXTREMO","")))),"")</f>
        <v/>
      </c>
      <c r="AD28" s="597" t="n"/>
      <c r="AE28" s="597" t="n"/>
      <c r="AF28" s="597" t="n"/>
      <c r="AG28" s="597" t="n"/>
      <c r="AH28" s="597" t="n"/>
      <c r="AI28" s="597" t="n"/>
      <c r="AJ28" s="597" t="n"/>
      <c r="AK28" s="597" t="n"/>
      <c r="AL28" s="597" t="n"/>
      <c r="AM28" s="597" t="n"/>
      <c r="AN28" s="597" t="n"/>
      <c r="AO28" s="597" t="n"/>
      <c r="AP28" s="597" t="n"/>
      <c r="AQ28" s="597" t="n"/>
      <c r="AR28" s="597" t="n"/>
      <c r="AS28" s="597" t="n"/>
      <c r="AT28" s="597" t="n"/>
      <c r="AU28" s="597" t="n"/>
      <c r="AV28" s="597" t="n"/>
      <c r="AW28" s="597" t="n"/>
      <c r="AX28" s="597" t="n"/>
      <c r="AY28" s="597" t="n"/>
      <c r="AZ28" s="745" t="n"/>
      <c r="BA28" s="745" t="n"/>
      <c r="BB28" s="745" t="n"/>
      <c r="BC28" s="745" t="n"/>
      <c r="BD28" s="745" t="n"/>
      <c r="BE28" s="745" t="n"/>
      <c r="BF28" s="745" t="n"/>
      <c r="BG28" s="745" t="n"/>
      <c r="BH28" s="745" t="n"/>
      <c r="BI28" s="745" t="n"/>
      <c r="BJ28" s="745" t="n"/>
      <c r="BK28" s="745" t="n"/>
      <c r="BL28" s="745" t="n"/>
      <c r="BM28" s="745" t="n"/>
      <c r="BN28" s="745" t="n"/>
      <c r="BO28" s="745" t="n"/>
      <c r="BP28" s="745" t="n"/>
      <c r="BQ28" s="745" t="n"/>
      <c r="BR28" s="745" t="n"/>
      <c r="BS28" s="745" t="n"/>
      <c r="BT28" s="745" t="n"/>
      <c r="BU28" s="608" t="n"/>
      <c r="BV28" s="608" t="n"/>
      <c r="BW28" s="745" t="n"/>
      <c r="BX28" s="608" t="n"/>
      <c r="BY28" s="745" t="n"/>
      <c r="BZ28" s="582" t="n"/>
      <c r="CA28" s="582" t="n"/>
      <c r="CB28" s="745" t="n"/>
      <c r="CC28" s="760" t="n"/>
      <c r="CD28" s="760" t="n"/>
      <c r="CE28" s="388" t="n"/>
    </row>
    <row r="29" hidden="1" ht="18.75" customHeight="1" s="242">
      <c r="D29" s="763" t="n"/>
      <c r="E29" s="260" t="n"/>
      <c r="F29" s="745" t="n"/>
      <c r="G29" s="745" t="n"/>
      <c r="H29" s="745" t="n"/>
      <c r="I29" s="745" t="n"/>
      <c r="J29" s="745" t="n"/>
      <c r="K29" s="745" t="n"/>
      <c r="L29" s="745" t="n"/>
      <c r="M29" s="745" t="n"/>
      <c r="N29" s="745" t="n"/>
      <c r="O29" s="745" t="n"/>
      <c r="P29" s="745" t="n"/>
      <c r="Q29" s="581" t="n"/>
      <c r="R29" s="581" t="n"/>
      <c r="S29" s="96" t="n"/>
      <c r="T29" s="581" t="n"/>
      <c r="U29" s="608" t="n"/>
      <c r="V29" s="608" t="n"/>
      <c r="W29" s="608" t="n"/>
      <c r="X29" s="608" t="n"/>
      <c r="Y29" s="600">
        <f>IFERROR(IF(AND(W28="Probabilidad",W29="Probabilidad"),(Y28-(Y28*X29)),IF(AND(W28="Impacto",W29="Probabilidad"),(Y27-(Y27*X29)),IF(W29="Impacto",Y28,""))),"")</f>
        <v/>
      </c>
      <c r="Z29" s="184">
        <f>IFERROR(IF(Y29="","",IF(Y29&lt;=0.2,"MUY BAJA",IF(Y29&lt;=0.4,"BAJA",IF(Y29&lt;=0.6,"MEDIA",IF(Y29&lt;=0.8,"ALTA",IF(Y29=1,"MUY ALTA")))))),"")</f>
        <v/>
      </c>
      <c r="AA29" s="184">
        <f>IFERROR(IF(AND(W28="Impacto",W29="Impacto"),(AA28-(AA28*X29)),IF(AND(W28="Probabilidad",W29="Impacto"),(AA27-(AA27*X29)),IF(W29="Probabilidad",AA28,""))),"")</f>
        <v/>
      </c>
      <c r="AB29" s="184" t="n"/>
      <c r="AC29" s="597" t="n"/>
      <c r="AD29" s="597" t="n"/>
      <c r="AE29" s="597" t="n"/>
      <c r="AF29" s="597" t="n"/>
      <c r="AG29" s="597" t="n"/>
      <c r="AH29" s="597" t="n"/>
      <c r="AI29" s="597" t="n"/>
      <c r="AJ29" s="597" t="n"/>
      <c r="AK29" s="597" t="n"/>
      <c r="AL29" s="597" t="n"/>
      <c r="AM29" s="597" t="n"/>
      <c r="AN29" s="597" t="n"/>
      <c r="AO29" s="597" t="n"/>
      <c r="AP29" s="597" t="n"/>
      <c r="AQ29" s="597" t="n"/>
      <c r="AR29" s="597" t="n"/>
      <c r="AS29" s="597" t="n"/>
      <c r="AT29" s="597" t="n"/>
      <c r="AU29" s="597" t="n"/>
      <c r="AV29" s="597" t="n"/>
      <c r="AW29" s="597" t="n"/>
      <c r="AX29" s="597" t="n"/>
      <c r="AY29" s="597" t="n"/>
      <c r="AZ29" s="745" t="n"/>
      <c r="BA29" s="745" t="n"/>
      <c r="BB29" s="745" t="n"/>
      <c r="BC29" s="745" t="n"/>
      <c r="BD29" s="745" t="n"/>
      <c r="BE29" s="745" t="n"/>
      <c r="BF29" s="745" t="n"/>
      <c r="BG29" s="745" t="n"/>
      <c r="BH29" s="745" t="n"/>
      <c r="BI29" s="745" t="n"/>
      <c r="BJ29" s="745" t="n"/>
      <c r="BK29" s="745" t="n"/>
      <c r="BL29" s="745" t="n"/>
      <c r="BM29" s="745" t="n"/>
      <c r="BN29" s="745" t="n"/>
      <c r="BO29" s="745" t="n"/>
      <c r="BP29" s="745" t="n"/>
      <c r="BQ29" s="745" t="n"/>
      <c r="BR29" s="745" t="n"/>
      <c r="BS29" s="745" t="n"/>
      <c r="BT29" s="745" t="n"/>
      <c r="BU29" s="608" t="n"/>
      <c r="BV29" s="608" t="n"/>
      <c r="BW29" s="745" t="n"/>
      <c r="BX29" s="608" t="n"/>
      <c r="BY29" s="745" t="n"/>
      <c r="BZ29" s="582" t="n"/>
      <c r="CA29" s="582" t="n"/>
      <c r="CB29" s="745" t="n"/>
      <c r="CC29" s="760" t="n"/>
      <c r="CD29" s="760" t="n"/>
      <c r="CE29" s="388" t="n"/>
    </row>
    <row r="30" hidden="1" ht="18.75" customHeight="1" s="242">
      <c r="D30" s="764" t="n"/>
      <c r="E30" s="260" t="n"/>
      <c r="F30" s="744" t="n"/>
      <c r="G30" s="744" t="n"/>
      <c r="H30" s="744" t="n"/>
      <c r="I30" s="744" t="n"/>
      <c r="J30" s="744" t="n"/>
      <c r="K30" s="744" t="n"/>
      <c r="L30" s="744" t="n"/>
      <c r="M30" s="744" t="n"/>
      <c r="N30" s="744" t="n"/>
      <c r="O30" s="744" t="n"/>
      <c r="P30" s="744" t="n"/>
      <c r="Q30" s="581" t="n"/>
      <c r="R30" s="581" t="n"/>
      <c r="S30" s="96" t="n"/>
      <c r="T30" s="581" t="n"/>
      <c r="U30" s="608" t="n"/>
      <c r="V30" s="608" t="n"/>
      <c r="W30" s="608" t="n"/>
      <c r="X30" s="608" t="n"/>
      <c r="Y30" s="600">
        <f>IFERROR(IF(AND(W29="Probabilidad",W30="Probabilidad"),(Y29-(Y29*X30)),IF(AND(W29="Impacto",W30="Probabilidad"),(Y28-(Y28*X30)),IF(W30="Impacto",Y29,""))),"")</f>
        <v/>
      </c>
      <c r="Z30" s="184">
        <f>IFERROR(IF(Y30="","",IF(Y30&lt;=0.2,"MUY BAJA",IF(Y30&lt;=0.4,"BAJA",IF(Y30&lt;=0.6,"MEDIA",IF(Y30&lt;=0.8,"ALTA",IF(Y30=1,"MUY ALTA")))))),"")</f>
        <v/>
      </c>
      <c r="AA30" s="184">
        <f>IFERROR(IF(AND(W29="Impacto",W30="Impacto"),(AA29-(AA29*X30)),IF(AND(W29="Probabilidad",W30="Impacto"),(AA28-(AA28*X30)),IF(W30="Probabilidad",AA29,""))),"")</f>
        <v/>
      </c>
      <c r="AB30" s="184" t="n"/>
      <c r="AC30" s="597" t="n"/>
      <c r="AD30" s="597" t="n"/>
      <c r="AE30" s="597" t="n"/>
      <c r="AF30" s="597" t="n"/>
      <c r="AG30" s="597" t="n"/>
      <c r="AH30" s="597" t="n"/>
      <c r="AI30" s="597" t="n"/>
      <c r="AJ30" s="597" t="n"/>
      <c r="AK30" s="597" t="n"/>
      <c r="AL30" s="597" t="n"/>
      <c r="AM30" s="597" t="n"/>
      <c r="AN30" s="597" t="n"/>
      <c r="AO30" s="597" t="n"/>
      <c r="AP30" s="597" t="n"/>
      <c r="AQ30" s="597" t="n"/>
      <c r="AR30" s="597" t="n"/>
      <c r="AS30" s="597" t="n"/>
      <c r="AT30" s="597" t="n"/>
      <c r="AU30" s="597" t="n"/>
      <c r="AV30" s="597" t="n"/>
      <c r="AW30" s="597" t="n"/>
      <c r="AX30" s="597" t="n"/>
      <c r="AY30" s="597" t="n"/>
      <c r="AZ30" s="744" t="n"/>
      <c r="BA30" s="744" t="n"/>
      <c r="BB30" s="744" t="n"/>
      <c r="BC30" s="744" t="n"/>
      <c r="BD30" s="744" t="n"/>
      <c r="BE30" s="744" t="n"/>
      <c r="BF30" s="744" t="n"/>
      <c r="BG30" s="744" t="n"/>
      <c r="BH30" s="744" t="n"/>
      <c r="BI30" s="744" t="n"/>
      <c r="BJ30" s="744" t="n"/>
      <c r="BK30" s="744" t="n"/>
      <c r="BL30" s="744" t="n"/>
      <c r="BM30" s="744" t="n"/>
      <c r="BN30" s="744" t="n"/>
      <c r="BO30" s="744" t="n"/>
      <c r="BP30" s="744" t="n"/>
      <c r="BQ30" s="744" t="n"/>
      <c r="BR30" s="744" t="n"/>
      <c r="BS30" s="744" t="n"/>
      <c r="BT30" s="744" t="n"/>
      <c r="BU30" s="608" t="n"/>
      <c r="BV30" s="608" t="n"/>
      <c r="BW30" s="744" t="n"/>
      <c r="BX30" s="608" t="n"/>
      <c r="BY30" s="744" t="n"/>
      <c r="BZ30" s="582" t="n"/>
      <c r="CA30" s="582" t="n"/>
      <c r="CB30" s="744" t="n"/>
      <c r="CC30" s="761" t="n"/>
      <c r="CD30" s="761" t="n"/>
      <c r="CE30" s="388" t="n"/>
    </row>
    <row r="31" ht="18.75" customHeight="1" s="242">
      <c r="D31" s="604" t="n"/>
      <c r="E31" s="260" t="n"/>
      <c r="F31" s="581" t="n"/>
      <c r="G31" s="581" t="n"/>
      <c r="H31" s="581" t="n"/>
      <c r="I31" s="605" t="n"/>
      <c r="J31" s="581" t="n"/>
      <c r="K31" s="608" t="n"/>
      <c r="L31" s="600" t="n"/>
      <c r="M31" s="608" t="n"/>
      <c r="N31" s="608" t="n"/>
      <c r="O31" s="600" t="n"/>
      <c r="P31" s="597" t="n"/>
      <c r="Q31" s="581" t="n"/>
      <c r="R31" s="581" t="n"/>
      <c r="S31" s="96" t="n"/>
      <c r="T31" s="581" t="n"/>
      <c r="U31" s="608" t="n"/>
      <c r="V31" s="608" t="n"/>
      <c r="W31" s="608" t="n"/>
      <c r="X31" s="608" t="n"/>
      <c r="Y31" s="600">
        <f>IFERROR(IF(AND(#REF!="Probabilidad",W31="Probabilidad"),(#REF!-(#REF!*X31)),IF(AND(#REF!="Impacto",W31="Probabilidad"),(#REF!-(#REF!*X31)),IF(W31="Impacto",#REF!,""))),"")</f>
        <v/>
      </c>
      <c r="Z31" s="184">
        <f>IFERROR(IF(Y31="","",IF(Y31&lt;=0.2,"MUY BAJA",IF(Y31&lt;=0.4,"BAJA",IF(Y31&lt;=0.6,"MEDIA",IF(Y31&lt;=0.8,"ALTA",IF(Y31=1,"MUY ALTA")))))),"")</f>
        <v/>
      </c>
      <c r="AA31" s="184">
        <f>IFERROR(IF(AND(#REF!="Impacto",W31="Impacto"),(#REF!-(#REF!*X31)),IF(AND(#REF!="Probabilidad",W31="Impacto"),(#REF!-(#REF!*X31)),IF(W31="Probabilidad",#REF!,""))),"")</f>
        <v/>
      </c>
      <c r="AB31" s="184" t="n"/>
      <c r="AC31" s="597" t="n"/>
      <c r="AD31" s="597" t="n"/>
      <c r="AE31" s="597" t="n"/>
      <c r="AF31" s="597" t="n"/>
      <c r="AG31" s="597" t="n"/>
      <c r="AH31" s="597" t="n"/>
      <c r="AI31" s="597" t="n"/>
      <c r="AJ31" s="597" t="n"/>
      <c r="AK31" s="597" t="n"/>
      <c r="AL31" s="597" t="n"/>
      <c r="AM31" s="597" t="n"/>
      <c r="AN31" s="597" t="n"/>
      <c r="AO31" s="597" t="n"/>
      <c r="AP31" s="597" t="n"/>
      <c r="AQ31" s="597" t="n"/>
      <c r="AR31" s="597" t="n"/>
      <c r="AS31" s="597" t="n"/>
      <c r="AT31" s="597" t="n"/>
      <c r="AU31" s="597" t="n"/>
      <c r="AV31" s="597" t="n"/>
      <c r="AW31" s="597" t="n"/>
      <c r="AX31" s="597" t="n"/>
      <c r="AY31" s="597" t="n"/>
      <c r="AZ31" s="608" t="n"/>
      <c r="BA31" s="608" t="n"/>
      <c r="BB31" s="608" t="n"/>
      <c r="BC31" s="608" t="n"/>
      <c r="BD31" s="597" t="n"/>
      <c r="BE31" s="682" t="n"/>
      <c r="BF31" s="608" t="n"/>
      <c r="BG31" s="582" t="n"/>
      <c r="BH31" s="608" t="n"/>
      <c r="BI31" s="582" t="n"/>
      <c r="BJ31" s="608" t="n"/>
      <c r="BK31" s="582" t="n"/>
      <c r="BL31" s="608" t="n"/>
      <c r="BM31" s="582" t="n"/>
      <c r="BN31" s="608" t="n"/>
      <c r="BO31" s="582" t="n"/>
      <c r="BP31" s="608" t="n"/>
      <c r="BQ31" s="582" t="n"/>
      <c r="BR31" s="608" t="n"/>
      <c r="BS31" s="582" t="n"/>
      <c r="BT31" s="608" t="n"/>
      <c r="BU31" s="608" t="n"/>
      <c r="BV31" s="608" t="n"/>
      <c r="BW31" s="582" t="n"/>
      <c r="BX31" s="608" t="n"/>
      <c r="BY31" s="582" t="n"/>
      <c r="BZ31" s="582" t="n"/>
      <c r="CA31" s="582" t="n"/>
      <c r="CB31" s="608" t="n"/>
      <c r="CC31" s="577" t="n"/>
      <c r="CD31" s="578" t="n"/>
      <c r="CE31" s="388" t="n"/>
    </row>
    <row r="32" ht="16.5" customHeight="1" s="242">
      <c r="A32" s="163">
        <f>IF(OR(AZ32=0,BB32=0),"",IF(AND(AZ32&lt;=0.2,BB32&lt;=0.2),1,IF(AND(AZ32&lt;=0.2,BB32&lt;=0.4),2,IF(AND(AZ32&lt;=0.2,BB32&lt;=0.6),3,IF(AND(AZ32&lt;=0.2,BB32&lt;=0.8),4,IF(AND(AZ32&lt;=0.2,BB32&lt;=1),5,IF(AND(AZ32&lt;=0.4,BB32&lt;=0.2),6,IF(AND(AZ32&lt;=0.4,BB32&lt;=0.4),7,IF(AND(AZ32&lt;=0.4,BB32&lt;=0.6),8,IF(AND(AZ32&lt;=0.4,BB32&lt;=0.8),9,IF(AND(AZ32&lt;=0.4,BB32&lt;=1),10,IF(AND(AZ32&lt;=0.6,BB32&lt;=0.2),11,IF(AND(AZ32&lt;=0.6,BB32&lt;=0.4),12,IF(AND(AZ32&lt;=0.6,BB32&lt;=0.6),13,IF(AND(AZ32&lt;=0.6,BB32&lt;=0.8),14,IF(AND(AZ32&lt;=0.6,BB32&lt;=1),15,IF(AND(AZ32&lt;=0.8,BB32&lt;=0.2),16,IF(AND(AZ32&lt;=0.8,BB32&lt;=0.4),17,IF(AND(AZ32&lt;=0.8,BB32&lt;=0.6),18,IF(AND(AZ32&lt;=0.8,BB32&lt;=0.8),19,IF(AND(AZ32&lt;=0.8,BB32&lt;=1),20,IF(AND(AZ32&lt;=1,BB32&lt;=0.2),21,IF(AND(AZ32&lt;=1,BB32&lt;=0.4),22,IF(AND(AZ32&lt;=1,BB32&lt;=0.6),23,IF(AND(AZ32&lt;=1,BB32&lt;=0.8),24,IF(AND(AZ32&lt;=1,BB32&lt;=1),25,""))))))))))))))))))))))))))</f>
        <v/>
      </c>
      <c r="B32" s="163">
        <f>IF(A32="","",1/100)</f>
        <v/>
      </c>
      <c r="C32" s="163">
        <f>IFERROR(A32+B32,"")</f>
        <v/>
      </c>
      <c r="D32" s="604" t="n"/>
      <c r="E32" s="260" t="n"/>
      <c r="F32" s="581" t="n"/>
      <c r="G32" s="581" t="n"/>
      <c r="H32" s="581" t="n"/>
      <c r="I32" s="605" t="n"/>
      <c r="J32" s="581" t="n"/>
      <c r="K32" s="608">
        <f>IF(I32&lt;=0,"",IF(I32&lt;=2,"Muy Baja",IF(I32&lt;=24,"Baja",IF(I32&lt;=500,"Media",IF(I32&lt;=5000,"Alta",IF(I32&gt;5000,"Muy Alta"))))))</f>
        <v/>
      </c>
      <c r="L32" s="600">
        <f>IF(K32="","",IF(K32="Muy Baja",0.2,IF(K32="Baja",0.4,IF(K32="Media",0.6,IF(K32="Alta",0.8,IF(K32="Muy Alta",1,))))))</f>
        <v/>
      </c>
      <c r="M32" s="608" t="n"/>
      <c r="N32" s="608">
        <f>IF(OR(M32=CRITERIOS!$C$182,M32=CRITERIOS!$D$182),"Leve",IF(OR(M32=CRITERIOS!$C$183,M32=CRITERIOS!$D$183),"Menor",IF(OR(M32=CRITERIOS!$C$184,M32=CRITERIOS!$D$184),"Moderado",IF(OR(M32=CRITERIOS!$C$185,M32=CRITERIOS!$D$185),"Mayor",IF(OR(M32=CRITERIOS!$C$186,M32=CRITERIOS!$D$186),"Catastrófico","")))))</f>
        <v/>
      </c>
      <c r="O32" s="600">
        <f>IF(N32="","",IF(N32="Leve",0.2,IF(N32="Menor",0.4,IF(N32="Moderado",0.6,IF(N32="Mayor",0.8,IF(N32="Catastrófico",1,))))))</f>
        <v/>
      </c>
      <c r="P32" s="597">
        <f>IF(OR(AND(K32="Muy Baja",N32="Leve"),AND(K32="Muy Baja",N32="Menor"),AND(K32="Baja",N32="Leve")),"BAJO",IF(OR(AND(K32="Muy baja",N32="Moderado"),AND(K32="Baja",N32="Menor"),AND(K32="Baja",N32="Moderado"),AND(K32="Media",N32="Leve"),AND(K32="Media",N32="Menor"),AND(K32="Media",N32="Moderado"),AND(K32="Alta",N32="Leve"),AND(K32="Alta",N32="Menor")),"MODERADO",IF(OR(AND(K32="Muy Baja",N32="Mayor"),AND(K32="Baja",N32="Mayor"),AND(K32="Media",N32="Mayor"),AND(K32="Alta",N32="Moderado"),AND(K32="Alta",N32="Mayor"),AND(K32="Muy Alta",N32="Leve"),AND(K32="Muy Alta",N32="Menor"),AND(K32="Muy Alta",N32="Moderado"),ZD32="Muy Alta",N32="Mayor"),"ALTO",IF(OR(AND(K32="Muy Baja",N32="Catastrófico"),AND(K32="Baja",N32="Catastrófico"),AND(K32="Media",N32="Catastrófico"),AND(K32="Alta",N32="Catastrófico"),AND(K32="Muy Alta",N32="Catastrófico")),"EXTREMO",""))))</f>
        <v/>
      </c>
      <c r="Q32" s="581" t="n"/>
      <c r="R32" s="581" t="n"/>
      <c r="S32" s="96" t="n"/>
      <c r="T32" s="581" t="n"/>
      <c r="U32" s="608" t="n"/>
      <c r="V32" s="608" t="n"/>
      <c r="W32" s="608">
        <f>IF(OR(U32="PREVENTIVO",U32="DETECTIVO"),"PROBABILIDAD",IF(U32="CORRECTIVO","IMPACTO",""))</f>
        <v/>
      </c>
      <c r="X32" s="608">
        <f>IF(AND(U32="PREVENTIVO",V32="AUTOMÁTICO"),"50%",IF(AND(U32="PREVENTIVO",V32="MANUAL"),"40%",IF(AND(U32="DETECTIVO",V32="AUTOMÁTICO"),"40%",IF(AND(U32="DETECTIVO",V32="MANUAL"),"30%",IF(AND(U32="CORRECTIVO",V32="AUTOMÁTICO"),"35%",IF(AND(U32="CORRECTIVO",V32="MANUAL"),"25%",""))))))</f>
        <v/>
      </c>
      <c r="Y32" s="184">
        <f>IFERROR(IF(W32="Probabilidad",(L32-(L32*X32)),IF(W32="Impacto",L32,"")),"")</f>
        <v/>
      </c>
      <c r="Z32" s="184">
        <f>IFERROR(IF(Y32="","",IF(Y32&lt;=0.2,"MUY BAJA",IF(Y32&lt;=0.4,"BAJA",IF(Y32&lt;=0.6,"MEDIA",IF(Y32&lt;=0.8,"ALTA",IF(Y32=1,"MUY ALTA")))))),"")</f>
        <v/>
      </c>
      <c r="AA32" s="184">
        <f>IFERROR(IF(W32="Impacto",(O32-(O32*X32)),IF(W32="Probabilidad",O32,"")),"")</f>
        <v/>
      </c>
      <c r="AB32" s="184">
        <f>IFERROR(IF(AA32="","",IF(AA32&lt;=0.2,"LEVE",IF(AA32&lt;=0.4,"MENOR",IF(AA32&lt;=0.6,"MODERADO",IF(AA32&lt;=0.8,"MAYOR",IF(AA32=1,"CATASTRÓFICO")))))),"")</f>
        <v/>
      </c>
      <c r="AC32" s="597">
        <f>IFERROR(IF(OR(AND(Z32="Muy Baja",AB32="Leve"),AND(Z32="Muy Baja",AB32="Menor"),AND(Z32="Baja",AB32="Leve")),"BAJO",IF(OR(AND(Z32="Muy baja",AB32="Moderado"),AND(Z32="Baja",AB32="Menor"),AND(Z32="Baja",AB32="Moderado"),AND(Z32="Media",AB32="Leve"),AND(Z32="Media",AB32="Menor"),AND(Z32="Media",AB32="Moderado"),AND(Z32="Alta",AB32="Leve"),AND(Z32="Alta",AB32="Menor")),"MODERADO",IF(OR(AND(Z32="Muy Baja",AB32="Mayor"),AND(Z32="Baja",AB32="Mayor"),AND(Z32="Media",AB32="Mayor"),AND(Z32="Alta",AB32="Moderado"),AND(Z32="Alta",AB32="Mayor"),AND(Z32="Muy Alta",AB32="Leve"),AND(Z32="Muy Alta",AB32="Menor"),AND(Z32="Muy Alta",AB32="Moderado"),AND(Z32="Muy Alta",AB32="Mayor")),"ALTO",IF(OR(AND(Z32="Muy Baja",AB32="Catastrófico"),AND(Z32="Baja",AB32="Catastrófico"),AND(Z32="Media",AB32="Catastrófico"),AND(Z32="Alta",AB32="Catastrófico"),AND(Z32="Muy Alta",AB32="Catastrófico")),"EXTREMO","")))),"")</f>
        <v/>
      </c>
      <c r="AD32" s="597" t="n"/>
      <c r="AE32" s="597" t="n"/>
      <c r="AF32" s="597" t="n"/>
      <c r="AG32" s="597" t="n"/>
      <c r="AH32" s="597" t="n"/>
      <c r="AI32" s="597" t="n"/>
      <c r="AJ32" s="597" t="n"/>
      <c r="AK32" s="597" t="n"/>
      <c r="AL32" s="597" t="n"/>
      <c r="AM32" s="597" t="n"/>
      <c r="AN32" s="597" t="n"/>
      <c r="AO32" s="597" t="n"/>
      <c r="AP32" s="597" t="n"/>
      <c r="AQ32" s="597" t="n"/>
      <c r="AR32" s="597" t="n"/>
      <c r="AS32" s="597" t="n"/>
      <c r="AT32" s="597" t="n"/>
      <c r="AU32" s="597" t="n"/>
      <c r="AV32" s="597" t="n"/>
      <c r="AW32" s="597" t="n"/>
      <c r="AX32" s="597" t="n"/>
      <c r="AY32" s="597" t="n"/>
      <c r="AZ32" s="576">
        <f>IF(Y32="","",MIN(Y32:Y36))</f>
        <v/>
      </c>
      <c r="BA32" s="576">
        <f>IFERROR(IF(AZ32="","",IF(Y32&lt;=0.2,"MUY BAJA",IF(AZ32&lt;=0.4,"BAJA",IF(AZ32&lt;=0.6,"MEDIA",IF(AZ32&lt;=0.8,"ALTA",IF(AZ32=1,"MUY ALTA")))))),"")</f>
        <v/>
      </c>
      <c r="BB32" s="576">
        <f>IF(AA32="","",MIN(AA32:AA36))</f>
        <v/>
      </c>
      <c r="BC32" s="576">
        <f>IFERROR(IF(BB32="","",IF(BB32&lt;=0.2,"LEVE",IF(BB32&lt;=0.4,"MENOR",IF(BB32&lt;=0.6,"MODERADO",IF(BB32&lt;=0.8,"MAYOR",IF(BB32=1,"CATASTRÓFICO")))))),"")</f>
        <v/>
      </c>
      <c r="BD32" s="597">
        <f>IFERROR(IF(OR(AND(BA32="Muy Baja",BC32="Leve"),AND(BA32="Muy Baja",BC32="Menor"),AND(BA32="Baja",BC32="Leve")),"BAJO",IF(OR(AND(BA32="Muy baja",BC32="Moderado"),AND(BA32="Baja",BC32="Menor"),AND(BA32="Baja",BC32="Moderado"),AND(BA32="Media",BC32="Leve"),AND(BA32="Media",BC32="Menor"),AND(BA32="Media",BC32="Moderado"),AND(BA32="Alta",BC32="Leve"),AND(BA32="Alta",BC32="Menor")),"MODERADO",IF(OR(AND(BA32="Muy Baja",BC32="Mayor"),AND(BA32="Baja",BC32="Mayor"),AND(BA32="Media",BC32="Mayor"),AND(BA32="Alta",BC32="Moderado"),AND(BA32="Alta",BC32="Mayor"),AND(BA32="Muy Alta",BC32="Leve"),AND(BA32="Muy Alta",BC32="Menor"),AND(BA32="Muy Alta",BC32="Moderado"),AND(BA32="Muy Alta",BC32="Mayor")),"ALTO",IF(OR(AND(BA32="Muy Baja",BC32="Catastrófico"),AND(BA32="Baja",BC32="Catastrófico"),AND(BA32="Media",BC32="Catastrófico"),AND(BA32="Alta",BC32="Catastrófico"),AND(BA32="Muy Alta",BC32="Catastrófico")),"EXTREMO","")))),"")</f>
        <v/>
      </c>
      <c r="BE32" s="682" t="n"/>
      <c r="BF32" s="608" t="n"/>
      <c r="BG32" s="582" t="n"/>
      <c r="BH32" s="608" t="n"/>
      <c r="BI32" s="582" t="n"/>
      <c r="BJ32" s="608" t="n"/>
      <c r="BK32" s="582" t="n"/>
      <c r="BL32" s="608" t="n"/>
      <c r="BM32" s="582" t="n"/>
      <c r="BN32" s="608" t="n"/>
      <c r="BO32" s="582" t="n"/>
      <c r="BP32" s="608" t="n"/>
      <c r="BQ32" s="582" t="n"/>
      <c r="BR32" s="608" t="n"/>
      <c r="BS32" s="582" t="n"/>
      <c r="BT32" s="608" t="n"/>
      <c r="BU32" s="608" t="n"/>
      <c r="BV32" s="608" t="n"/>
      <c r="BW32" s="582" t="n"/>
      <c r="BX32" s="608" t="n"/>
      <c r="BY32" s="582" t="n"/>
      <c r="BZ32" s="582" t="n"/>
      <c r="CA32" s="582" t="n"/>
      <c r="CB32" s="608" t="n"/>
      <c r="CC32" s="577" t="n"/>
      <c r="CD32" s="578" t="n"/>
      <c r="CE32" s="388" t="n"/>
    </row>
    <row r="33" ht="18.75" customHeight="1" s="242">
      <c r="D33" s="763" t="n"/>
      <c r="E33" s="260" t="n"/>
      <c r="F33" s="745" t="n"/>
      <c r="G33" s="745" t="n"/>
      <c r="H33" s="745" t="n"/>
      <c r="I33" s="745" t="n"/>
      <c r="J33" s="745" t="n"/>
      <c r="K33" s="745" t="n"/>
      <c r="L33" s="745" t="n"/>
      <c r="M33" s="745" t="n"/>
      <c r="N33" s="745" t="n"/>
      <c r="O33" s="745" t="n"/>
      <c r="P33" s="745" t="n"/>
      <c r="Q33" s="581" t="n"/>
      <c r="R33" s="581" t="n"/>
      <c r="S33" s="96" t="n"/>
      <c r="T33" s="581" t="n"/>
      <c r="U33" s="608" t="n"/>
      <c r="V33" s="608" t="n"/>
      <c r="W33" s="608">
        <f>IF(OR(U33="PREVENTIVO",U33="DETECTIVO"),"PROBABILIDAD",IF(U33="CORRECTIVO","IMPACTO",""))</f>
        <v/>
      </c>
      <c r="X33" s="608">
        <f>IF(AND(U33="PREVENTIVO",V33="AUTOMÁTICO"),"50%",IF(AND(U33="PREVENTIVO",V33="MANUAL"),"40%",IF(AND(U33="DETECTIVO",V33="AUTOMÁTICO"),"40%",IF(AND(U33="DETECTIVO",V33="MANUAL"),"30%",IF(AND(U33="CORRECTIVO",V33="AUTOMÁTICO"),"35%",IF(AND(U33="CORRECTIVO",V33="MANUAL"),"25%",""))))))</f>
        <v/>
      </c>
      <c r="Y33" s="600">
        <f>IFERROR(IF(AND(W32="Probabilidad",W33="Probabilidad"),(Y32-(Y32*X33)),IF(W33="Probabilidad",(L32-(L32*X33)),IF(W33="Impacto",Y32,""))),"")</f>
        <v/>
      </c>
      <c r="Z33" s="184">
        <f>IFERROR(IF(Y33="","",IF(Y33&lt;=0.2,"MUY BAJA",IF(Y33&lt;=0.4,"BAJA",IF(Y33&lt;=0.6,"MEDIA",IF(Y33&lt;=0.8,"ALTA",IF(Y33=1,"MUY ALTA")))))),"")</f>
        <v/>
      </c>
      <c r="AA33" s="184">
        <f>IFERROR(IF(AND(W32="Impacto",W33="Impacto"),(AA32-(AA32*X33)),IF(W33="Impacto",(O32-(+O32*X33)),IF(W33="Probabilidad",AA32,""))),"")</f>
        <v/>
      </c>
      <c r="AB33" s="184">
        <f>IFERROR(IF(AA33="","",IF(AA33&lt;=0.2,"LEVE",IF(AA33&lt;=0.4,"MENOR",IF(AA33&lt;=0.6,"MODERADO",IF(AA33&lt;=0.8,"MAYOR",IF(AA33=1,"CATASTRÓFICO")))))),"")</f>
        <v/>
      </c>
      <c r="AC33" s="597">
        <f>IFERROR(IF(OR(AND(Z33="Muy Baja",AB33="Leve"),AND(Z33="Muy Baja",AB33="Menor"),AND(Z33="Baja",AB33="Leve")),"BAJO",IF(OR(AND(Z33="Muy baja",AB33="Moderado"),AND(Z33="Baja",AB33="Menor"),AND(Z33="Baja",AB33="Moderado"),AND(Z33="Media",AB33="Leve"),AND(Z33="Media",AB33="Menor"),AND(Z33="Media",AB33="Moderado"),AND(Z33="Alta",AB33="Leve"),AND(Z33="Alta",AB33="Menor")),"MODERADO",IF(OR(AND(Z33="Muy Baja",AB33="Mayor"),AND(Z33="Baja",AB33="Mayor"),AND(Z33="Media",AB33="Mayor"),AND(Z33="Alta",AB33="Moderado"),AND(Z33="Alta",AB33="Mayor"),AND(Z33="Muy Alta",AB33="Leve"),AND(Z33="Muy Alta",AB33="Menor"),AND(Z33="Muy Alta",AB33="Moderado"),AND(Z33="Muy Alta",AB33="Mayor")),"ALTO",IF(OR(AND(Z33="Muy Baja",AB33="Catastrófico"),AND(Z33="Baja",AB33="Catastrófico"),AND(Z33="Media",AB33="Catastrófico"),AND(Z33="Alta",AB33="Catastrófico"),AND(Z33="Muy Alta",AB33="Catastrófico")),"EXTREMO","")))),"")</f>
        <v/>
      </c>
      <c r="AD33" s="597" t="n"/>
      <c r="AE33" s="597" t="n"/>
      <c r="AF33" s="597" t="n"/>
      <c r="AG33" s="597" t="n"/>
      <c r="AH33" s="597" t="n"/>
      <c r="AI33" s="597" t="n"/>
      <c r="AJ33" s="597" t="n"/>
      <c r="AK33" s="597" t="n"/>
      <c r="AL33" s="597" t="n"/>
      <c r="AM33" s="597" t="n"/>
      <c r="AN33" s="597" t="n"/>
      <c r="AO33" s="597" t="n"/>
      <c r="AP33" s="597" t="n"/>
      <c r="AQ33" s="597" t="n"/>
      <c r="AR33" s="597" t="n"/>
      <c r="AS33" s="597" t="n"/>
      <c r="AT33" s="597" t="n"/>
      <c r="AU33" s="597" t="n"/>
      <c r="AV33" s="597" t="n"/>
      <c r="AW33" s="597" t="n"/>
      <c r="AX33" s="597" t="n"/>
      <c r="AY33" s="597" t="n"/>
      <c r="AZ33" s="745" t="n"/>
      <c r="BA33" s="745" t="n"/>
      <c r="BB33" s="745" t="n"/>
      <c r="BC33" s="745" t="n"/>
      <c r="BD33" s="745" t="n"/>
      <c r="BE33" s="745" t="n"/>
      <c r="BF33" s="745" t="n"/>
      <c r="BG33" s="745" t="n"/>
      <c r="BH33" s="745" t="n"/>
      <c r="BI33" s="745" t="n"/>
      <c r="BJ33" s="745" t="n"/>
      <c r="BK33" s="745" t="n"/>
      <c r="BL33" s="745" t="n"/>
      <c r="BM33" s="745" t="n"/>
      <c r="BN33" s="745" t="n"/>
      <c r="BO33" s="745" t="n"/>
      <c r="BP33" s="745" t="n"/>
      <c r="BQ33" s="745" t="n"/>
      <c r="BR33" s="745" t="n"/>
      <c r="BS33" s="745" t="n"/>
      <c r="BT33" s="745" t="n"/>
      <c r="BU33" s="608" t="n"/>
      <c r="BV33" s="608" t="n"/>
      <c r="BW33" s="745" t="n"/>
      <c r="BX33" s="608" t="n"/>
      <c r="BY33" s="745" t="n"/>
      <c r="BZ33" s="582" t="n"/>
      <c r="CA33" s="582" t="n"/>
      <c r="CB33" s="745" t="n"/>
      <c r="CC33" s="760" t="n"/>
      <c r="CD33" s="760" t="n"/>
      <c r="CE33" s="388" t="n"/>
    </row>
    <row r="34" ht="18.75" customHeight="1" s="242">
      <c r="D34" s="763" t="n"/>
      <c r="E34" s="260" t="n"/>
      <c r="F34" s="745" t="n"/>
      <c r="G34" s="745" t="n"/>
      <c r="H34" s="745" t="n"/>
      <c r="I34" s="745" t="n"/>
      <c r="J34" s="745" t="n"/>
      <c r="K34" s="745" t="n"/>
      <c r="L34" s="745" t="n"/>
      <c r="M34" s="745" t="n"/>
      <c r="N34" s="745" t="n"/>
      <c r="O34" s="745" t="n"/>
      <c r="P34" s="745" t="n"/>
      <c r="Q34" s="581" t="n"/>
      <c r="R34" s="581" t="n"/>
      <c r="S34" s="96" t="n"/>
      <c r="T34" s="581" t="n"/>
      <c r="U34" s="608" t="n"/>
      <c r="V34" s="608" t="n"/>
      <c r="W34" s="608">
        <f>IF(OR(U34="PREVENTIVO",U34="DETECTIVO"),"PROBABILIDAD",IF(U34="CORRECTIVO","IMPACTO",""))</f>
        <v/>
      </c>
      <c r="X34" s="608">
        <f>IF(AND(U34="PREVENTIVO",V34="AUTOMÁTICO"),"50%",IF(AND(U34="PREVENTIVO",V34="MANUAL"),"40%",IF(AND(U34="DETECTIVO",V34="AUTOMÁTICO"),"40%",IF(AND(U34="DETECTIVO",V34="MANUAL"),"30%",IF(AND(U34="CORRECTIVO",V34="AUTOMÁTICO"),"35%",IF(AND(U34="CORRECTIVO",V34="MANUAL"),"25%",""))))))</f>
        <v/>
      </c>
      <c r="Y34" s="600">
        <f>IFERROR(IF(AND(W33="Probabilidad",W34="Probabilidad"),(Y33-(Y33*X34)),IF(AND(W33="Impacto",W34="Probabilidad"),(Y32-(Y32*X34)),IF(W34="Impacto",Y33,""))),"")</f>
        <v/>
      </c>
      <c r="Z34" s="184">
        <f>IFERROR(IF(Y34="","",IF(Y34&lt;=0.2,"MUY BAJA",IF(Y34&lt;=0.4,"BAJA",IF(Y34&lt;=0.6,"MEDIA",IF(Y34&lt;=0.8,"ALTA",IF(Y34=1,"MUY ALTA")))))),"")</f>
        <v/>
      </c>
      <c r="AA34" s="184">
        <f>IFERROR(IF(AND(W33="Impacto",W34="Impacto"),(AA33-(AA33*X34)),IF(AND(W33="Probabilidad",W34="Impacto"),(AA32-(AA32*X34)),IF(W34="Probabilidad",AA33,""))),"")</f>
        <v/>
      </c>
      <c r="AB34" s="184">
        <f>IFERROR(IF(AA34="","",IF(AA34&lt;=0.2,"LEVE",IF(AA34&lt;=0.4,"MENOR",IF(AA34&lt;=0.6,"MODERADO",IF(AA34&lt;=0.8,"MAYOR",IF(AA34=1,"CATASTRÓFICO")))))),"")</f>
        <v/>
      </c>
      <c r="AC34" s="597">
        <f>IFERROR(IF(OR(AND(Z34="Muy Baja",AB34="Leve"),AND(Z34="Muy Baja",AB34="Menor"),AND(Z34="Baja",AB34="Leve")),"BAJO",IF(OR(AND(Z34="Muy baja",AB34="Moderado"),AND(Z34="Baja",AB34="Menor"),AND(Z34="Baja",AB34="Moderado"),AND(Z34="Media",AB34="Leve"),AND(Z34="Media",AB34="Menor"),AND(Z34="Media",AB34="Moderado"),AND(Z34="Alta",AB34="Leve"),AND(Z34="Alta",AB34="Menor")),"MODERADO",IF(OR(AND(Z34="Muy Baja",AB34="Mayor"),AND(Z34="Baja",AB34="Mayor"),AND(Z34="Media",AB34="Mayor"),AND(Z34="Alta",AB34="Moderado"),AND(Z34="Alta",AB34="Mayor"),AND(Z34="Muy Alta",AB34="Leve"),AND(Z34="Muy Alta",AB34="Menor"),AND(Z34="Muy Alta",AB34="Moderado"),AND(Z34="Muy Alta",AB34="Mayor")),"ALTO",IF(OR(AND(Z34="Muy Baja",AB34="Catastrófico"),AND(Z34="Baja",AB34="Catastrófico"),AND(Z34="Media",AB34="Catastrófico"),AND(Z34="Alta",AB34="Catastrófico"),AND(Z34="Muy Alta",AB34="Catastrófico")),"EXTREMO","")))),"")</f>
        <v/>
      </c>
      <c r="AD34" s="597" t="n"/>
      <c r="AE34" s="597" t="n"/>
      <c r="AF34" s="597" t="n"/>
      <c r="AG34" s="597" t="n"/>
      <c r="AH34" s="597" t="n"/>
      <c r="AI34" s="597" t="n"/>
      <c r="AJ34" s="597" t="n"/>
      <c r="AK34" s="597" t="n"/>
      <c r="AL34" s="597" t="n"/>
      <c r="AM34" s="597" t="n"/>
      <c r="AN34" s="597" t="n"/>
      <c r="AO34" s="597" t="n"/>
      <c r="AP34" s="597" t="n"/>
      <c r="AQ34" s="597" t="n"/>
      <c r="AR34" s="597" t="n"/>
      <c r="AS34" s="597" t="n"/>
      <c r="AT34" s="597" t="n"/>
      <c r="AU34" s="597" t="n"/>
      <c r="AV34" s="597" t="n"/>
      <c r="AW34" s="597" t="n"/>
      <c r="AX34" s="597" t="n"/>
      <c r="AY34" s="597" t="n"/>
      <c r="AZ34" s="745" t="n"/>
      <c r="BA34" s="745" t="n"/>
      <c r="BB34" s="745" t="n"/>
      <c r="BC34" s="745" t="n"/>
      <c r="BD34" s="745" t="n"/>
      <c r="BE34" s="745" t="n"/>
      <c r="BF34" s="745" t="n"/>
      <c r="BG34" s="745" t="n"/>
      <c r="BH34" s="745" t="n"/>
      <c r="BI34" s="745" t="n"/>
      <c r="BJ34" s="745" t="n"/>
      <c r="BK34" s="745" t="n"/>
      <c r="BL34" s="745" t="n"/>
      <c r="BM34" s="745" t="n"/>
      <c r="BN34" s="745" t="n"/>
      <c r="BO34" s="745" t="n"/>
      <c r="BP34" s="745" t="n"/>
      <c r="BQ34" s="745" t="n"/>
      <c r="BR34" s="745" t="n"/>
      <c r="BS34" s="745" t="n"/>
      <c r="BT34" s="745" t="n"/>
      <c r="BU34" s="608" t="n"/>
      <c r="BV34" s="608" t="n"/>
      <c r="BW34" s="745" t="n"/>
      <c r="BX34" s="608" t="n"/>
      <c r="BY34" s="745" t="n"/>
      <c r="BZ34" s="582" t="n"/>
      <c r="CA34" s="582" t="n"/>
      <c r="CB34" s="745" t="n"/>
      <c r="CC34" s="760" t="n"/>
      <c r="CD34" s="760" t="n"/>
      <c r="CE34" s="388" t="n"/>
    </row>
    <row r="35" ht="18.75" customHeight="1" s="242">
      <c r="D35" s="763" t="n"/>
      <c r="E35" s="260" t="n"/>
      <c r="F35" s="745" t="n"/>
      <c r="G35" s="745" t="n"/>
      <c r="H35" s="745" t="n"/>
      <c r="I35" s="745" t="n"/>
      <c r="J35" s="745" t="n"/>
      <c r="K35" s="745" t="n"/>
      <c r="L35" s="745" t="n"/>
      <c r="M35" s="745" t="n"/>
      <c r="N35" s="745" t="n"/>
      <c r="O35" s="745" t="n"/>
      <c r="P35" s="745" t="n"/>
      <c r="Q35" s="581" t="n"/>
      <c r="R35" s="581" t="n"/>
      <c r="S35" s="96" t="n"/>
      <c r="T35" s="581" t="n"/>
      <c r="U35" s="608" t="n"/>
      <c r="V35" s="608" t="n"/>
      <c r="W35" s="608" t="n"/>
      <c r="X35" s="608" t="n"/>
      <c r="Y35" s="600">
        <f>IFERROR(IF(AND(W34="Probabilidad",W35="Probabilidad"),(Y34-(Y34*X35)),IF(AND(W34="Impacto",W35="Probabilidad"),(Y33-(Y33*X35)),IF(W35="Impacto",Y34,""))),"")</f>
        <v/>
      </c>
      <c r="Z35" s="184">
        <f>IFERROR(IF(Y35="","",IF(Y35&lt;=0.2,"MUY BAJA",IF(Y35&lt;=0.4,"BAJA",IF(Y35&lt;=0.6,"MEDIA",IF(Y35&lt;=0.8,"ALTA",IF(Y35=1,"MUY ALTA")))))),"")</f>
        <v/>
      </c>
      <c r="AA35" s="184">
        <f>IFERROR(IF(AND(W34="Impacto",W35="Impacto"),(AA34-(AA34*X35)),IF(AND(W34="Probabilidad",W35="Impacto"),(AA33-(AA33*X35)),IF(W35="Probabilidad",AA34,""))),"")</f>
        <v/>
      </c>
      <c r="AB35" s="184" t="n"/>
      <c r="AC35" s="597" t="n"/>
      <c r="AD35" s="597" t="n"/>
      <c r="AE35" s="597" t="n"/>
      <c r="AF35" s="597" t="n"/>
      <c r="AG35" s="597" t="n"/>
      <c r="AH35" s="597" t="n"/>
      <c r="AI35" s="597" t="n"/>
      <c r="AJ35" s="597" t="n"/>
      <c r="AK35" s="597" t="n"/>
      <c r="AL35" s="597" t="n"/>
      <c r="AM35" s="597" t="n"/>
      <c r="AN35" s="597" t="n"/>
      <c r="AO35" s="597" t="n"/>
      <c r="AP35" s="597" t="n"/>
      <c r="AQ35" s="597" t="n"/>
      <c r="AR35" s="597" t="n"/>
      <c r="AS35" s="597" t="n"/>
      <c r="AT35" s="597" t="n"/>
      <c r="AU35" s="597" t="n"/>
      <c r="AV35" s="597" t="n"/>
      <c r="AW35" s="597" t="n"/>
      <c r="AX35" s="597" t="n"/>
      <c r="AY35" s="597" t="n"/>
      <c r="AZ35" s="745" t="n"/>
      <c r="BA35" s="745" t="n"/>
      <c r="BB35" s="745" t="n"/>
      <c r="BC35" s="745" t="n"/>
      <c r="BD35" s="745" t="n"/>
      <c r="BE35" s="745" t="n"/>
      <c r="BF35" s="745" t="n"/>
      <c r="BG35" s="745" t="n"/>
      <c r="BH35" s="745" t="n"/>
      <c r="BI35" s="745" t="n"/>
      <c r="BJ35" s="745" t="n"/>
      <c r="BK35" s="745" t="n"/>
      <c r="BL35" s="745" t="n"/>
      <c r="BM35" s="745" t="n"/>
      <c r="BN35" s="745" t="n"/>
      <c r="BO35" s="745" t="n"/>
      <c r="BP35" s="745" t="n"/>
      <c r="BQ35" s="745" t="n"/>
      <c r="BR35" s="745" t="n"/>
      <c r="BS35" s="745" t="n"/>
      <c r="BT35" s="745" t="n"/>
      <c r="BU35" s="608" t="n"/>
      <c r="BV35" s="608" t="n"/>
      <c r="BW35" s="745" t="n"/>
      <c r="BX35" s="608" t="n"/>
      <c r="BY35" s="745" t="n"/>
      <c r="BZ35" s="582" t="n"/>
      <c r="CA35" s="582" t="n"/>
      <c r="CB35" s="745" t="n"/>
      <c r="CC35" s="760" t="n"/>
      <c r="CD35" s="760" t="n"/>
      <c r="CE35" s="388" t="n"/>
    </row>
    <row r="36" ht="18.75" customHeight="1" s="242">
      <c r="D36" s="764" t="n"/>
      <c r="E36" s="260" t="n"/>
      <c r="F36" s="744" t="n"/>
      <c r="G36" s="744" t="n"/>
      <c r="H36" s="744" t="n"/>
      <c r="I36" s="744" t="n"/>
      <c r="J36" s="744" t="n"/>
      <c r="K36" s="744" t="n"/>
      <c r="L36" s="744" t="n"/>
      <c r="M36" s="744" t="n"/>
      <c r="N36" s="744" t="n"/>
      <c r="O36" s="744" t="n"/>
      <c r="P36" s="744" t="n"/>
      <c r="Q36" s="581" t="n"/>
      <c r="R36" s="581" t="n"/>
      <c r="S36" s="96" t="n"/>
      <c r="T36" s="581" t="n"/>
      <c r="U36" s="608" t="n"/>
      <c r="V36" s="608" t="n"/>
      <c r="W36" s="608" t="n"/>
      <c r="X36" s="608" t="n"/>
      <c r="Y36" s="600">
        <f>IFERROR(IF(AND(W35="Probabilidad",W36="Probabilidad"),(Y35-(Y35*X36)),IF(AND(W35="Impacto",W36="Probabilidad"),(Y34-(Y34*X36)),IF(W36="Impacto",Y35,""))),"")</f>
        <v/>
      </c>
      <c r="Z36" s="184">
        <f>IFERROR(IF(Y36="","",IF(Y36&lt;=0.2,"MUY BAJA",IF(Y36&lt;=0.4,"BAJA",IF(Y36&lt;=0.6,"MEDIA",IF(Y36&lt;=0.8,"ALTA",IF(Y36=1,"MUY ALTA")))))),"")</f>
        <v/>
      </c>
      <c r="AA36" s="184">
        <f>IFERROR(IF(AND(W35="Impacto",W36="Impacto"),(AA35-(AA35*X36)),IF(AND(W35="Probabilidad",W36="Impacto"),(AA34-(AA34*X36)),IF(W36="Probabilidad",AA35,""))),"")</f>
        <v/>
      </c>
      <c r="AB36" s="184" t="n"/>
      <c r="AC36" s="597" t="n"/>
      <c r="AD36" s="597" t="n"/>
      <c r="AE36" s="597" t="n"/>
      <c r="AF36" s="597" t="n"/>
      <c r="AG36" s="597" t="n"/>
      <c r="AH36" s="597" t="n"/>
      <c r="AI36" s="597" t="n"/>
      <c r="AJ36" s="597" t="n"/>
      <c r="AK36" s="597" t="n"/>
      <c r="AL36" s="597" t="n"/>
      <c r="AM36" s="597" t="n"/>
      <c r="AN36" s="597" t="n"/>
      <c r="AO36" s="597" t="n"/>
      <c r="AP36" s="597" t="n"/>
      <c r="AQ36" s="597" t="n"/>
      <c r="AR36" s="597" t="n"/>
      <c r="AS36" s="597" t="n"/>
      <c r="AT36" s="597" t="n"/>
      <c r="AU36" s="597" t="n"/>
      <c r="AV36" s="597" t="n"/>
      <c r="AW36" s="597" t="n"/>
      <c r="AX36" s="597" t="n"/>
      <c r="AY36" s="597" t="n"/>
      <c r="AZ36" s="744" t="n"/>
      <c r="BA36" s="744" t="n"/>
      <c r="BB36" s="744" t="n"/>
      <c r="BC36" s="744" t="n"/>
      <c r="BD36" s="744" t="n"/>
      <c r="BE36" s="744" t="n"/>
      <c r="BF36" s="744" t="n"/>
      <c r="BG36" s="744" t="n"/>
      <c r="BH36" s="744" t="n"/>
      <c r="BI36" s="744" t="n"/>
      <c r="BJ36" s="744" t="n"/>
      <c r="BK36" s="744" t="n"/>
      <c r="BL36" s="744" t="n"/>
      <c r="BM36" s="744" t="n"/>
      <c r="BN36" s="744" t="n"/>
      <c r="BO36" s="744" t="n"/>
      <c r="BP36" s="744" t="n"/>
      <c r="BQ36" s="744" t="n"/>
      <c r="BR36" s="744" t="n"/>
      <c r="BS36" s="744" t="n"/>
      <c r="BT36" s="744" t="n"/>
      <c r="BU36" s="608" t="n"/>
      <c r="BV36" s="608" t="n"/>
      <c r="BW36" s="744" t="n"/>
      <c r="BX36" s="608" t="n"/>
      <c r="BY36" s="744" t="n"/>
      <c r="BZ36" s="582" t="n"/>
      <c r="CA36" s="582" t="n"/>
      <c r="CB36" s="744" t="n"/>
      <c r="CC36" s="761" t="n"/>
      <c r="CD36" s="761" t="n"/>
      <c r="CE36" s="388" t="n"/>
    </row>
    <row r="37" ht="16.5" customHeight="1" s="242">
      <c r="A37" s="163">
        <f>IF(OR(AZ37=0,BB37=0),"",IF(AND(AZ37&lt;=0.2,BB37&lt;=0.2),1,IF(AND(AZ37&lt;=0.2,BB37&lt;=0.4),2,IF(AND(AZ37&lt;=0.2,BB37&lt;=0.6),3,IF(AND(AZ37&lt;=0.2,BB37&lt;=0.8),4,IF(AND(AZ37&lt;=0.2,BB37&lt;=1),5,IF(AND(AZ37&lt;=0.4,BB37&lt;=0.2),6,IF(AND(AZ37&lt;=0.4,BB37&lt;=0.4),7,IF(AND(AZ37&lt;=0.4,BB37&lt;=0.6),8,IF(AND(AZ37&lt;=0.4,BB37&lt;=0.8),9,IF(AND(AZ37&lt;=0.4,BB37&lt;=1),10,IF(AND(AZ37&lt;=0.6,BB37&lt;=0.2),11,IF(AND(AZ37&lt;=0.6,BB37&lt;=0.4),12,IF(AND(AZ37&lt;=0.6,BB37&lt;=0.6),13,IF(AND(AZ37&lt;=0.6,BB37&lt;=0.8),14,IF(AND(AZ37&lt;=0.6,BB37&lt;=1),15,IF(AND(AZ37&lt;=0.8,BB37&lt;=0.2),16,IF(AND(AZ37&lt;=0.8,BB37&lt;=0.4),17,IF(AND(AZ37&lt;=0.8,BB37&lt;=0.6),18,IF(AND(AZ37&lt;=0.8,BB37&lt;=0.8),19,IF(AND(AZ37&lt;=0.8,BB37&lt;=1),20,IF(AND(AZ37&lt;=1,BB37&lt;=0.2),21,IF(AND(AZ37&lt;=1,BB37&lt;=0.4),22,IF(AND(AZ37&lt;=1,BB37&lt;=0.6),23,IF(AND(AZ37&lt;=1,BB37&lt;=0.8),24,IF(AND(AZ37&lt;=1,BB37&lt;=1),25,""))))))))))))))))))))))))))</f>
        <v/>
      </c>
      <c r="B37" s="163">
        <f>IF(A37="","",1/100)</f>
        <v/>
      </c>
      <c r="C37" s="163">
        <f>IFERROR(A37+B37,"")</f>
        <v/>
      </c>
      <c r="D37" s="604" t="n"/>
      <c r="E37" s="260" t="n"/>
      <c r="F37" s="581" t="n"/>
      <c r="G37" s="581" t="n"/>
      <c r="H37" s="581" t="n"/>
      <c r="I37" s="605" t="n"/>
      <c r="J37" s="581" t="n"/>
      <c r="K37" s="608">
        <f>IF(I37&lt;=0,"",IF(I37&lt;=2,"Muy Baja",IF(I37&lt;=24,"Baja",IF(I37&lt;=500,"Media",IF(I37&lt;=5000,"Alta",IF(I37&gt;5000,"Muy Alta"))))))</f>
        <v/>
      </c>
      <c r="L37" s="600">
        <f>IF(K37="","",IF(K37="Muy Baja",0.2,IF(K37="Baja",0.4,IF(K37="Media",0.6,IF(K37="Alta",0.8,IF(K37="Muy Alta",1,))))))</f>
        <v/>
      </c>
      <c r="M37" s="608" t="n"/>
      <c r="N37" s="608">
        <f>IF(OR(M37=CRITERIOS!$C$182,M37=CRITERIOS!$D$182),"Leve",IF(OR(M37=CRITERIOS!$C$183,M37=CRITERIOS!$D$183),"Menor",IF(OR(M37=CRITERIOS!$C$184,M37=CRITERIOS!$D$184),"Moderado",IF(OR(M37=CRITERIOS!$C$185,M37=CRITERIOS!$D$185),"Mayor",IF(OR(M37=CRITERIOS!$C$186,M37=CRITERIOS!$D$186),"Catastrófico","")))))</f>
        <v/>
      </c>
      <c r="O37" s="600">
        <f>IF(N37="","",IF(N37="Leve",0.2,IF(N37="Menor",0.4,IF(N37="Moderado",0.6,IF(N37="Mayor",0.8,IF(N37="Catastrófico",1,))))))</f>
        <v/>
      </c>
      <c r="P37" s="597">
        <f>IF(OR(AND(K37="Muy Baja",N37="Leve"),AND(K37="Muy Baja",N37="Menor"),AND(K37="Baja",N37="Leve")),"BAJO",IF(OR(AND(K37="Muy baja",N37="Moderado"),AND(K37="Baja",N37="Menor"),AND(K37="Baja",N37="Moderado"),AND(K37="Media",N37="Leve"),AND(K37="Media",N37="Menor"),AND(K37="Media",N37="Moderado"),AND(K37="Alta",N37="Leve"),AND(K37="Alta",N37="Menor")),"MODERADO",IF(OR(AND(K37="Muy Baja",N37="Mayor"),AND(K37="Baja",N37="Mayor"),AND(K37="Media",N37="Mayor"),AND(K37="Alta",N37="Moderado"),AND(K37="Alta",N37="Mayor"),AND(K37="Muy Alta",N37="Leve"),AND(K37="Muy Alta",N37="Menor"),AND(K37="Muy Alta",N37="Moderado"),ZD37="Muy Alta",N37="Mayor"),"ALTO",IF(OR(AND(K37="Muy Baja",N37="Catastrófico"),AND(K37="Baja",N37="Catastrófico"),AND(K37="Media",N37="Catastrófico"),AND(K37="Alta",N37="Catastrófico"),AND(K37="Muy Alta",N37="Catastrófico")),"EXTREMO",""))))</f>
        <v/>
      </c>
      <c r="Q37" s="581" t="n"/>
      <c r="R37" s="581" t="n"/>
      <c r="S37" s="96" t="n"/>
      <c r="T37" s="581" t="n"/>
      <c r="U37" s="608" t="n"/>
      <c r="V37" s="608" t="n"/>
      <c r="W37" s="608">
        <f>IF(OR(U37="PREVENTIVO",U37="DETECTIVO"),"PROBABILIDAD",IF(U37="CORRECTIVO","IMPACTO",""))</f>
        <v/>
      </c>
      <c r="X37" s="608">
        <f>IF(AND(U37="PREVENTIVO",V37="AUTOMÁTICO"),"50%",IF(AND(U37="PREVENTIVO",V37="MANUAL"),"40%",IF(AND(U37="DETECTIVO",V37="AUTOMÁTICO"),"40%",IF(AND(U37="DETECTIVO",V37="MANUAL"),"30%",IF(AND(U37="CORRECTIVO",V37="AUTOMÁTICO"),"35%",IF(AND(U37="CORRECTIVO",V37="MANUAL"),"25%",""))))))</f>
        <v/>
      </c>
      <c r="Y37" s="184">
        <f>IFERROR(IF(W37="Probabilidad",(L37-(L37*X37)),IF(W37="Impacto",L37,"")),"")</f>
        <v/>
      </c>
      <c r="Z37" s="184">
        <f>IFERROR(IF(Y37="","",IF(Y37&lt;=0.2,"MUY BAJA",IF(Y37&lt;=0.4,"BAJA",IF(Y37&lt;=0.6,"MEDIA",IF(Y37&lt;=0.8,"ALTA",IF(Y37=1,"MUY ALTA")))))),"")</f>
        <v/>
      </c>
      <c r="AA37" s="184">
        <f>IFERROR(IF(W37="Impacto",(O37-(O37*X37)),IF(W37="Probabilidad",O37,"")),"")</f>
        <v/>
      </c>
      <c r="AB37" s="184">
        <f>IFERROR(IF(AA37="","",IF(AA37&lt;=0.2,"LEVE",IF(AA37&lt;=0.4,"MENOR",IF(AA37&lt;=0.6,"MODERADO",IF(AA37&lt;=0.8,"MAYOR",IF(AA37=1,"CATASTRÓFICO")))))),"")</f>
        <v/>
      </c>
      <c r="AC37" s="597">
        <f>IFERROR(IF(OR(AND(Z37="Muy Baja",AB37="Leve"),AND(Z37="Muy Baja",AB37="Menor"),AND(Z37="Baja",AB37="Leve")),"BAJO",IF(OR(AND(Z37="Muy baja",AB37="Moderado"),AND(Z37="Baja",AB37="Menor"),AND(Z37="Baja",AB37="Moderado"),AND(Z37="Media",AB37="Leve"),AND(Z37="Media",AB37="Menor"),AND(Z37="Media",AB37="Moderado"),AND(Z37="Alta",AB37="Leve"),AND(Z37="Alta",AB37="Menor")),"MODERADO",IF(OR(AND(Z37="Muy Baja",AB37="Mayor"),AND(Z37="Baja",AB37="Mayor"),AND(Z37="Media",AB37="Mayor"),AND(Z37="Alta",AB37="Moderado"),AND(Z37="Alta",AB37="Mayor"),AND(Z37="Muy Alta",AB37="Leve"),AND(Z37="Muy Alta",AB37="Menor"),AND(Z37="Muy Alta",AB37="Moderado"),AND(Z37="Muy Alta",AB37="Mayor")),"ALTO",IF(OR(AND(Z37="Muy Baja",AB37="Catastrófico"),AND(Z37="Baja",AB37="Catastrófico"),AND(Z37="Media",AB37="Catastrófico"),AND(Z37="Alta",AB37="Catastrófico"),AND(Z37="Muy Alta",AB37="Catastrófico")),"EXTREMO","")))),"")</f>
        <v/>
      </c>
      <c r="AD37" s="597" t="n"/>
      <c r="AE37" s="597" t="n"/>
      <c r="AF37" s="597" t="n"/>
      <c r="AG37" s="597" t="n"/>
      <c r="AH37" s="597" t="n"/>
      <c r="AI37" s="597" t="n"/>
      <c r="AJ37" s="597" t="n"/>
      <c r="AK37" s="597" t="n"/>
      <c r="AL37" s="597" t="n"/>
      <c r="AM37" s="597" t="n"/>
      <c r="AN37" s="597" t="n"/>
      <c r="AO37" s="597" t="n"/>
      <c r="AP37" s="597" t="n"/>
      <c r="AQ37" s="597" t="n"/>
      <c r="AR37" s="597" t="n"/>
      <c r="AS37" s="597" t="n"/>
      <c r="AT37" s="597" t="n"/>
      <c r="AU37" s="597" t="n"/>
      <c r="AV37" s="597" t="n"/>
      <c r="AW37" s="597" t="n"/>
      <c r="AX37" s="597" t="n"/>
      <c r="AY37" s="597" t="n"/>
      <c r="AZ37" s="576">
        <f>IF(Y37="","",MIN(Y37:Y37))</f>
        <v/>
      </c>
      <c r="BA37" s="576">
        <f>IFERROR(IF(AZ37="","",IF(Y37&lt;=0.2,"MUY BAJA",IF(AZ37&lt;=0.4,"BAJA",IF(AZ37&lt;=0.6,"MEDIA",IF(AZ37&lt;=0.8,"ALTA",IF(AZ37=1,"MUY ALTA")))))),"")</f>
        <v/>
      </c>
      <c r="BB37" s="576">
        <f>IF(AA37="","",MIN(AA37:AA37))</f>
        <v/>
      </c>
      <c r="BC37" s="576">
        <f>IFERROR(IF(BB37="","",IF(BB37&lt;=0.2,"LEVE",IF(BB37&lt;=0.4,"MENOR",IF(BB37&lt;=0.6,"MODERADO",IF(BB37&lt;=0.8,"MAYOR",IF(BB37=1,"CATASTRÓFICO")))))),"")</f>
        <v/>
      </c>
      <c r="BD37" s="597">
        <f>IFERROR(IF(OR(AND(BA37="Muy Baja",BC37="Leve"),AND(BA37="Muy Baja",BC37="Menor"),AND(BA37="Baja",BC37="Leve")),"BAJO",IF(OR(AND(BA37="Muy baja",BC37="Moderado"),AND(BA37="Baja",BC37="Menor"),AND(BA37="Baja",BC37="Moderado"),AND(BA37="Media",BC37="Leve"),AND(BA37="Media",BC37="Menor"),AND(BA37="Media",BC37="Moderado"),AND(BA37="Alta",BC37="Leve"),AND(BA37="Alta",BC37="Menor")),"MODERADO",IF(OR(AND(BA37="Muy Baja",BC37="Mayor"),AND(BA37="Baja",BC37="Mayor"),AND(BA37="Media",BC37="Mayor"),AND(BA37="Alta",BC37="Moderado"),AND(BA37="Alta",BC37="Mayor"),AND(BA37="Muy Alta",BC37="Leve"),AND(BA37="Muy Alta",BC37="Menor"),AND(BA37="Muy Alta",BC37="Moderado"),AND(BA37="Muy Alta",BC37="Mayor")),"ALTO",IF(OR(AND(BA37="Muy Baja",BC37="Catastrófico"),AND(BA37="Baja",BC37="Catastrófico"),AND(BA37="Media",BC37="Catastrófico"),AND(BA37="Alta",BC37="Catastrófico"),AND(BA37="Muy Alta",BC37="Catastrófico")),"EXTREMO","")))),"")</f>
        <v/>
      </c>
      <c r="BE37" s="682" t="n"/>
      <c r="BF37" s="608" t="n"/>
      <c r="BG37" s="582" t="n"/>
      <c r="BH37" s="608" t="n"/>
      <c r="BI37" s="582" t="n"/>
      <c r="BJ37" s="608" t="n"/>
      <c r="BK37" s="582" t="n"/>
      <c r="BL37" s="608" t="n"/>
      <c r="BM37" s="582" t="n"/>
      <c r="BN37" s="608" t="n"/>
      <c r="BO37" s="582" t="n"/>
      <c r="BP37" s="608" t="n"/>
      <c r="BQ37" s="582" t="n"/>
      <c r="BR37" s="608" t="n"/>
      <c r="BS37" s="582" t="n"/>
      <c r="BT37" s="608" t="n"/>
      <c r="BU37" s="608" t="n"/>
      <c r="BV37" s="608" t="n"/>
      <c r="BW37" s="582" t="n"/>
      <c r="BX37" s="582" t="n"/>
      <c r="BY37" s="582" t="n"/>
      <c r="BZ37" s="582" t="n"/>
      <c r="CA37" s="582" t="n"/>
      <c r="CB37" s="608" t="n"/>
      <c r="CC37" s="577" t="n"/>
      <c r="CD37" s="578" t="n"/>
      <c r="CE37" s="388" t="n"/>
    </row>
    <row r="38" ht="60" customHeight="1" s="242">
      <c r="A38" s="385" t="n"/>
      <c r="B38" s="385" t="n"/>
      <c r="C38" s="385" t="n"/>
      <c r="D38" s="538" t="n"/>
      <c r="E38" s="388" t="n"/>
      <c r="F38" s="590" t="inlineStr">
        <is>
          <t>Diagonal 18 No. 20-29 Fusagasugá – Cundinamarca
Teléfono (601) 8281483 Línea Gratuita 018000180414
www.ucundinamarca.edu.co   E-mail: info@ucundinamarca.edu.co
NIT: 890.680.062-2</t>
        </is>
      </c>
      <c r="V38" s="680" t="n"/>
      <c r="W38" s="680" t="n"/>
      <c r="X38" s="394" t="n"/>
      <c r="Y38" s="191" t="n"/>
      <c r="Z38" s="394" t="n"/>
      <c r="AA38" s="394" t="n"/>
      <c r="AB38" s="394" t="n"/>
      <c r="AC38" s="395" t="n"/>
      <c r="AD38" s="395" t="n"/>
      <c r="AE38" s="395" t="n"/>
      <c r="AF38" s="395" t="n"/>
      <c r="AG38" s="395" t="n"/>
      <c r="AH38" s="395" t="n"/>
      <c r="AI38" s="395" t="n"/>
      <c r="AJ38" s="395" t="n"/>
      <c r="AK38" s="395" t="n"/>
      <c r="AL38" s="395" t="n"/>
      <c r="AM38" s="395" t="n"/>
      <c r="AN38" s="395" t="n"/>
      <c r="AO38" s="395" t="n"/>
      <c r="AP38" s="395" t="n"/>
      <c r="AQ38" s="395" t="n"/>
      <c r="AR38" s="395" t="n"/>
      <c r="AS38" s="395" t="n"/>
      <c r="AT38" s="396" t="n"/>
      <c r="AU38" s="395" t="n"/>
      <c r="AV38" s="395" t="n"/>
      <c r="AW38" s="395" t="n"/>
      <c r="AX38" s="396" t="n"/>
      <c r="AY38" s="395" t="n"/>
      <c r="AZ38" s="394" t="n"/>
      <c r="BA38" s="394" t="n"/>
      <c r="BB38" s="394" t="n"/>
      <c r="BC38" s="394" t="n"/>
      <c r="BD38" s="194" t="n"/>
      <c r="BE38" s="195" t="n"/>
      <c r="BF38" s="394" t="n"/>
      <c r="BG38" s="195" t="n"/>
      <c r="BH38" s="394" t="n"/>
      <c r="BI38" s="195" t="n"/>
      <c r="BJ38" s="394" t="n"/>
      <c r="BK38" s="195" t="n"/>
      <c r="BL38" s="394" t="n"/>
      <c r="BM38" s="195" t="n"/>
      <c r="BN38" s="394" t="n"/>
      <c r="BO38" s="195" t="n"/>
      <c r="BP38" s="394" t="n"/>
      <c r="BQ38" s="388" t="n"/>
      <c r="BR38" s="388" t="n"/>
      <c r="BS38" s="388" t="n"/>
      <c r="BT38" s="388" t="n"/>
      <c r="BU38" s="388" t="n"/>
      <c r="BV38" s="388" t="n"/>
      <c r="BW38" s="388" t="n"/>
      <c r="BX38" s="388" t="n"/>
      <c r="BY38" s="388" t="n"/>
      <c r="BZ38" s="388" t="n"/>
      <c r="CA38" s="388" t="n"/>
      <c r="CB38" s="388" t="n"/>
      <c r="CC38" s="388" t="n"/>
      <c r="CD38" s="388" t="n"/>
      <c r="CE38" s="388" t="n"/>
    </row>
    <row r="39">
      <c r="A39" s="385" t="n"/>
      <c r="B39" s="385" t="n"/>
      <c r="C39" s="385" t="n"/>
      <c r="D39" s="538" t="n"/>
      <c r="E39" s="388" t="n"/>
      <c r="F39" s="389" t="n"/>
      <c r="G39" s="390" t="n"/>
      <c r="H39" s="391" t="n"/>
      <c r="I39" s="389" t="n"/>
      <c r="J39" s="392" t="n"/>
      <c r="K39" s="392" t="n"/>
      <c r="L39" s="392" t="n"/>
      <c r="M39" s="392" t="n"/>
      <c r="N39" s="392" t="n"/>
      <c r="O39" s="392" t="n"/>
      <c r="P39" s="392" t="n"/>
      <c r="Q39" s="392" t="n"/>
      <c r="R39" s="392" t="n"/>
      <c r="S39" s="392" t="n"/>
      <c r="T39" s="392" t="n"/>
      <c r="U39" s="392" t="n"/>
      <c r="V39" s="680" t="n"/>
      <c r="W39" s="680" t="n"/>
      <c r="X39" s="394" t="n"/>
      <c r="Y39" s="191" t="n"/>
      <c r="Z39" s="394" t="n"/>
      <c r="AA39" s="394" t="n"/>
      <c r="AB39" s="394" t="n"/>
      <c r="AC39" s="395" t="n"/>
      <c r="AD39" s="395" t="n"/>
      <c r="AE39" s="395" t="n"/>
      <c r="AF39" s="395" t="n"/>
      <c r="AG39" s="395" t="n"/>
      <c r="AH39" s="395" t="n"/>
      <c r="AI39" s="395" t="n"/>
      <c r="AJ39" s="395" t="n"/>
      <c r="AK39" s="395" t="n"/>
      <c r="AL39" s="395" t="n"/>
      <c r="AM39" s="395" t="n"/>
      <c r="AN39" s="395" t="n"/>
      <c r="AO39" s="395" t="n"/>
      <c r="AP39" s="395" t="n"/>
      <c r="AQ39" s="395" t="n"/>
      <c r="AR39" s="395" t="n"/>
      <c r="AS39" s="395" t="n"/>
      <c r="AT39" s="396" t="n"/>
      <c r="AU39" s="395" t="n"/>
      <c r="AV39" s="395" t="n"/>
      <c r="AW39" s="395" t="n"/>
      <c r="AX39" s="396" t="n"/>
      <c r="AY39" s="395" t="n"/>
      <c r="AZ39" s="394" t="n"/>
      <c r="BA39" s="394" t="n"/>
      <c r="BB39" s="394" t="n"/>
      <c r="BC39" s="394" t="n"/>
      <c r="BD39" s="194" t="n"/>
      <c r="BE39" s="195" t="n"/>
      <c r="BF39" s="394" t="n"/>
      <c r="BG39" s="195" t="n"/>
      <c r="BH39" s="394" t="n"/>
      <c r="BI39" s="195" t="n"/>
      <c r="BJ39" s="394" t="n"/>
      <c r="BK39" s="195" t="n"/>
      <c r="BL39" s="394" t="n"/>
      <c r="BM39" s="195" t="n"/>
      <c r="BN39" s="394" t="n"/>
      <c r="BO39" s="195" t="n"/>
      <c r="BP39" s="394" t="n"/>
      <c r="BQ39" s="388" t="n"/>
      <c r="BR39" s="388" t="n"/>
      <c r="BS39" s="388" t="n"/>
      <c r="BT39" s="388" t="n"/>
      <c r="BU39" s="388" t="n"/>
      <c r="BV39" s="388" t="n"/>
      <c r="BW39" s="388" t="n"/>
      <c r="BX39" s="388" t="n"/>
      <c r="BY39" s="388" t="n"/>
      <c r="BZ39" s="388" t="n"/>
      <c r="CA39" s="388" t="n"/>
      <c r="CB39" s="388" t="n"/>
      <c r="CC39" s="388" t="n"/>
      <c r="CD39" s="388" t="n"/>
      <c r="CE39" s="388" t="n"/>
    </row>
    <row r="40" ht="25.5" customHeight="1" s="242">
      <c r="A40" s="385" t="n"/>
      <c r="B40" s="385" t="n"/>
      <c r="C40" s="385" t="n"/>
      <c r="D40" s="538" t="n"/>
      <c r="E40" s="388" t="n"/>
      <c r="F40" s="389" t="n"/>
      <c r="G40" s="390" t="n"/>
      <c r="H40" s="606" t="inlineStr">
        <is>
          <t xml:space="preserve"> Documento controlado por el Sistema de Gestión de la Calidad
Asegúrese que corresponde a la última versión consultando el Portal Institucional</t>
        </is>
      </c>
      <c r="CE40" s="388" t="n"/>
    </row>
    <row r="41">
      <c r="A41" s="385" t="n"/>
      <c r="B41" s="385" t="n"/>
      <c r="C41" s="385" t="n"/>
      <c r="D41" s="538" t="n"/>
      <c r="E41" s="388" t="n"/>
      <c r="F41" s="397" t="n"/>
      <c r="G41" s="397" t="n"/>
      <c r="H41" s="397" t="n"/>
      <c r="I41" s="397" t="n"/>
      <c r="J41" s="397" t="n"/>
      <c r="K41" s="397" t="n"/>
      <c r="L41" s="397" t="n"/>
      <c r="M41" s="397" t="n"/>
      <c r="N41" s="397" t="n"/>
      <c r="O41" s="397" t="n"/>
      <c r="P41" s="397" t="n"/>
      <c r="Q41" s="397" t="n"/>
      <c r="R41" s="397" t="n"/>
      <c r="S41" s="397" t="n"/>
      <c r="T41" s="397" t="n"/>
      <c r="U41" s="397" t="n"/>
      <c r="V41" s="680" t="n"/>
      <c r="W41" s="680" t="n"/>
      <c r="X41" s="394" t="n"/>
      <c r="Y41" s="191" t="n"/>
      <c r="Z41" s="394" t="n"/>
      <c r="AA41" s="394" t="n"/>
      <c r="AB41" s="394" t="n"/>
      <c r="AC41" s="395" t="n"/>
      <c r="AD41" s="395" t="n"/>
      <c r="AE41" s="395" t="n"/>
      <c r="AF41" s="395" t="n"/>
      <c r="AG41" s="395" t="n"/>
      <c r="AH41" s="395" t="n"/>
      <c r="AI41" s="395" t="n"/>
      <c r="AJ41" s="395" t="n"/>
      <c r="AK41" s="395" t="n"/>
      <c r="AL41" s="395" t="n"/>
      <c r="AM41" s="395" t="n"/>
      <c r="AN41" s="395" t="n"/>
      <c r="AO41" s="395" t="n"/>
      <c r="AP41" s="395" t="n"/>
      <c r="AQ41" s="395" t="n"/>
      <c r="AR41" s="395" t="n"/>
      <c r="AS41" s="395" t="n"/>
      <c r="AT41" s="396" t="n"/>
      <c r="AU41" s="395" t="n"/>
      <c r="AV41" s="395" t="n"/>
      <c r="AW41" s="395" t="n"/>
      <c r="AX41" s="396" t="n"/>
      <c r="AY41" s="395" t="n"/>
      <c r="AZ41" s="394" t="n"/>
      <c r="BA41" s="394" t="n"/>
      <c r="BB41" s="394" t="n"/>
      <c r="BC41" s="394" t="n"/>
      <c r="BD41" s="194" t="n"/>
      <c r="BE41" s="195" t="n"/>
      <c r="BF41" s="394" t="n"/>
      <c r="BG41" s="195" t="n"/>
      <c r="BH41" s="394" t="n"/>
      <c r="BI41" s="195" t="n"/>
      <c r="BJ41" s="394" t="n"/>
      <c r="BK41" s="195" t="n"/>
      <c r="BL41" s="394" t="n"/>
      <c r="BM41" s="195" t="n"/>
      <c r="BN41" s="394" t="n"/>
      <c r="BO41" s="195" t="n"/>
      <c r="BP41" s="394" t="n"/>
      <c r="BQ41" s="388" t="n"/>
      <c r="BR41" s="388" t="n"/>
      <c r="BS41" s="388" t="n"/>
      <c r="BT41" s="388" t="n"/>
      <c r="BU41" s="388" t="n"/>
      <c r="BV41" s="388" t="n"/>
      <c r="BW41" s="388" t="n"/>
      <c r="BX41" s="388" t="n"/>
      <c r="BY41" s="388" t="n"/>
      <c r="BZ41" s="388" t="n"/>
      <c r="CA41" s="388" t="n"/>
      <c r="CB41" s="388" t="n"/>
      <c r="CC41" s="388" t="n"/>
      <c r="CD41" s="388" t="n"/>
      <c r="CE41" s="388" t="n"/>
    </row>
  </sheetData>
  <mergeCells count="212">
    <mergeCell ref="AZ32:AZ36"/>
    <mergeCell ref="AZ26:AZ30"/>
    <mergeCell ref="F8:F14"/>
    <mergeCell ref="BB26:BB30"/>
    <mergeCell ref="J26:J30"/>
    <mergeCell ref="L26:L30"/>
    <mergeCell ref="AD8:AD13"/>
    <mergeCell ref="BL26:BL30"/>
    <mergeCell ref="BJ8:BJ14"/>
    <mergeCell ref="J15:J25"/>
    <mergeCell ref="AI21:AI23"/>
    <mergeCell ref="CB8:CB14"/>
    <mergeCell ref="L15:L25"/>
    <mergeCell ref="BN26:BN30"/>
    <mergeCell ref="BT8:BT14"/>
    <mergeCell ref="AD15:AD25"/>
    <mergeCell ref="CD8:CD14"/>
    <mergeCell ref="BV8:BV14"/>
    <mergeCell ref="AF15:AF25"/>
    <mergeCell ref="BX15:BX25"/>
    <mergeCell ref="BZ15:BZ25"/>
    <mergeCell ref="AQ21:AQ22"/>
    <mergeCell ref="AM21:AM23"/>
    <mergeCell ref="AO21:AO23"/>
    <mergeCell ref="G32:G36"/>
    <mergeCell ref="AP15:AP16"/>
    <mergeCell ref="AR15:AR16"/>
    <mergeCell ref="BI32:BI36"/>
    <mergeCell ref="BS32:BS36"/>
    <mergeCell ref="AE8:AE13"/>
    <mergeCell ref="AH21:AH23"/>
    <mergeCell ref="AJ21:AJ23"/>
    <mergeCell ref="BM24:BM25"/>
    <mergeCell ref="G8:G14"/>
    <mergeCell ref="BG8:BG14"/>
    <mergeCell ref="BI8:BI14"/>
    <mergeCell ref="I15:I25"/>
    <mergeCell ref="BM15:BM20"/>
    <mergeCell ref="K15:K25"/>
    <mergeCell ref="BK15:BK25"/>
    <mergeCell ref="BC26:BC30"/>
    <mergeCell ref="BE26:BE30"/>
    <mergeCell ref="E12:E13"/>
    <mergeCell ref="AG8:AG13"/>
    <mergeCell ref="BY26:BY30"/>
    <mergeCell ref="CC2:CD2"/>
    <mergeCell ref="BM8:BM14"/>
    <mergeCell ref="BQ26:BQ30"/>
    <mergeCell ref="BS26:BS30"/>
    <mergeCell ref="O15:O25"/>
    <mergeCell ref="BO15:BO25"/>
    <mergeCell ref="BY8:BY14"/>
    <mergeCell ref="BQ15:BQ25"/>
    <mergeCell ref="D32:D36"/>
    <mergeCell ref="F32:F36"/>
    <mergeCell ref="F26:F30"/>
    <mergeCell ref="BF32:BF36"/>
    <mergeCell ref="CC32:CC36"/>
    <mergeCell ref="CC15:CC25"/>
    <mergeCell ref="N7:O7"/>
    <mergeCell ref="L8:L14"/>
    <mergeCell ref="N8:N14"/>
    <mergeCell ref="P8:P14"/>
    <mergeCell ref="H32:H36"/>
    <mergeCell ref="J32:J36"/>
    <mergeCell ref="BJ32:BJ36"/>
    <mergeCell ref="AS21:AS22"/>
    <mergeCell ref="AU15:AU16"/>
    <mergeCell ref="BL32:BL36"/>
    <mergeCell ref="BA15:BA25"/>
    <mergeCell ref="AZ8:AZ14"/>
    <mergeCell ref="M32:M36"/>
    <mergeCell ref="D15:D25"/>
    <mergeCell ref="BL8:BL14"/>
    <mergeCell ref="BD15:BD25"/>
    <mergeCell ref="BN8:BN14"/>
    <mergeCell ref="BF15:BF25"/>
    <mergeCell ref="N26:N30"/>
    <mergeCell ref="P26:P30"/>
    <mergeCell ref="BP15:BP25"/>
    <mergeCell ref="H26:H30"/>
    <mergeCell ref="BR15:BR25"/>
    <mergeCell ref="BH26:BH30"/>
    <mergeCell ref="BJ26:BJ30"/>
    <mergeCell ref="BM21:BM23"/>
    <mergeCell ref="CB26:CB30"/>
    <mergeCell ref="H15:H25"/>
    <mergeCell ref="BH15:BH25"/>
    <mergeCell ref="BR8:BR14"/>
    <mergeCell ref="BJ15:BJ25"/>
    <mergeCell ref="BT15:BT25"/>
    <mergeCell ref="BV15:BV25"/>
    <mergeCell ref="I26:I30"/>
    <mergeCell ref="K26:K30"/>
    <mergeCell ref="BK32:BK36"/>
    <mergeCell ref="F3:CB4"/>
    <mergeCell ref="BK26:BK30"/>
    <mergeCell ref="BM32:BM36"/>
    <mergeCell ref="BM26:BM30"/>
    <mergeCell ref="BS8:BS14"/>
    <mergeCell ref="BC32:BC36"/>
    <mergeCell ref="BU8:BU14"/>
    <mergeCell ref="BE32:BE36"/>
    <mergeCell ref="O32:O36"/>
    <mergeCell ref="O26:O30"/>
    <mergeCell ref="BO32:BO36"/>
    <mergeCell ref="BY15:BY25"/>
    <mergeCell ref="BQ32:BQ36"/>
    <mergeCell ref="AP21:AP22"/>
    <mergeCell ref="AL21:AL23"/>
    <mergeCell ref="BF8:BF14"/>
    <mergeCell ref="AN21:AN23"/>
    <mergeCell ref="CC26:CC30"/>
    <mergeCell ref="K8:K14"/>
    <mergeCell ref="BC8:BC14"/>
    <mergeCell ref="P32:P36"/>
    <mergeCell ref="BE8:BE14"/>
    <mergeCell ref="BW8:BW14"/>
    <mergeCell ref="BE6:CD6"/>
    <mergeCell ref="BR32:BR36"/>
    <mergeCell ref="BT32:BT36"/>
    <mergeCell ref="BG15:BG25"/>
    <mergeCell ref="H40:CD40"/>
    <mergeCell ref="BI15:BI25"/>
    <mergeCell ref="BA26:BA30"/>
    <mergeCell ref="D8:D14"/>
    <mergeCell ref="BW26:BW30"/>
    <mergeCell ref="E15:E16"/>
    <mergeCell ref="X6:BD6"/>
    <mergeCell ref="BN24:BN25"/>
    <mergeCell ref="CC8:CC14"/>
    <mergeCell ref="B1:B4"/>
    <mergeCell ref="AE15:AE25"/>
    <mergeCell ref="BN15:BN20"/>
    <mergeCell ref="AG15:AG25"/>
    <mergeCell ref="BB32:BB36"/>
    <mergeCell ref="D26:D30"/>
    <mergeCell ref="BD32:BD36"/>
    <mergeCell ref="H8:H14"/>
    <mergeCell ref="BD26:BD30"/>
    <mergeCell ref="CC4:CD4"/>
    <mergeCell ref="F2:CB2"/>
    <mergeCell ref="J8:J14"/>
    <mergeCell ref="CA8:CA14"/>
    <mergeCell ref="BF26:BF30"/>
    <mergeCell ref="CA15:CA25"/>
    <mergeCell ref="BP26:BP30"/>
    <mergeCell ref="BR26:BR30"/>
    <mergeCell ref="N15:N25"/>
    <mergeCell ref="P15:P25"/>
    <mergeCell ref="BX8:BX14"/>
    <mergeCell ref="AQ15:AQ16"/>
    <mergeCell ref="BZ8:BZ14"/>
    <mergeCell ref="BH32:BH36"/>
    <mergeCell ref="U6:W6"/>
    <mergeCell ref="CB32:CB36"/>
    <mergeCell ref="CB15:CB25"/>
    <mergeCell ref="K7:L7"/>
    <mergeCell ref="CD32:CD36"/>
    <mergeCell ref="CD15:CD25"/>
    <mergeCell ref="CD26:CD30"/>
    <mergeCell ref="BT26:BT30"/>
    <mergeCell ref="AF8:AF13"/>
    <mergeCell ref="AK21:AK23"/>
    <mergeCell ref="I32:I36"/>
    <mergeCell ref="K32:K36"/>
    <mergeCell ref="BP8:BP14"/>
    <mergeCell ref="BH8:BH14"/>
    <mergeCell ref="AZ15:AZ25"/>
    <mergeCell ref="F38:U38"/>
    <mergeCell ref="BB15:BB25"/>
    <mergeCell ref="BW32:BW36"/>
    <mergeCell ref="F1:CB1"/>
    <mergeCell ref="BL15:BL25"/>
    <mergeCell ref="BY32:BY36"/>
    <mergeCell ref="I8:I14"/>
    <mergeCell ref="CC1:CD1"/>
    <mergeCell ref="BK8:BK14"/>
    <mergeCell ref="M15:M25"/>
    <mergeCell ref="M26:M30"/>
    <mergeCell ref="D6:H6"/>
    <mergeCell ref="G26:G30"/>
    <mergeCell ref="BG32:BG36"/>
    <mergeCell ref="BG26:BG30"/>
    <mergeCell ref="M8:M14"/>
    <mergeCell ref="BI26:BI30"/>
    <mergeCell ref="O8:O14"/>
    <mergeCell ref="G15:G25"/>
    <mergeCell ref="BN21:BN23"/>
    <mergeCell ref="BO8:BO14"/>
    <mergeCell ref="BQ8:BQ14"/>
    <mergeCell ref="BA32:BA36"/>
    <mergeCell ref="BS15:BS25"/>
    <mergeCell ref="AT21:AT22"/>
    <mergeCell ref="BU15:BU25"/>
    <mergeCell ref="BW15:BW25"/>
    <mergeCell ref="BO26:BO30"/>
    <mergeCell ref="D1:E4"/>
    <mergeCell ref="AT15:AT16"/>
    <mergeCell ref="L32:L36"/>
    <mergeCell ref="BA8:BA14"/>
    <mergeCell ref="N32:N36"/>
    <mergeCell ref="BN32:BN36"/>
    <mergeCell ref="BC15:BC25"/>
    <mergeCell ref="BP32:BP36"/>
    <mergeCell ref="BE15:BE25"/>
    <mergeCell ref="I6:T6"/>
    <mergeCell ref="CC3:CD3"/>
    <mergeCell ref="E21:E24"/>
    <mergeCell ref="BB8:BB14"/>
    <mergeCell ref="BD8:BD14"/>
    <mergeCell ref="F15:F25"/>
  </mergeCells>
  <conditionalFormatting sqref="BD8">
    <cfRule type="cellIs" priority="1701" operator="equal" dxfId="2">
      <formula>"EXTREMO"</formula>
    </cfRule>
    <cfRule type="cellIs" priority="1702" operator="equal" dxfId="3">
      <formula>"ALTO"</formula>
    </cfRule>
    <cfRule type="cellIs" priority="1703" operator="equal" dxfId="1">
      <formula>"MODERADO"</formula>
    </cfRule>
    <cfRule type="cellIs" priority="1704" operator="equal" dxfId="0">
      <formula>"BAJO"</formula>
    </cfRule>
  </conditionalFormatting>
  <conditionalFormatting sqref="K8 K31">
    <cfRule type="cellIs" priority="1525" operator="equal" dxfId="2">
      <formula>"Muy Alta"</formula>
    </cfRule>
    <cfRule type="cellIs" priority="1526" operator="equal" dxfId="32">
      <formula>"Alta"</formula>
    </cfRule>
    <cfRule type="cellIs" priority="1527" operator="equal" dxfId="1">
      <formula>"Media"</formula>
    </cfRule>
    <cfRule type="cellIs" priority="1528" operator="equal" dxfId="0">
      <formula>"Baja"</formula>
    </cfRule>
    <cfRule type="cellIs" priority="1529" operator="equal" dxfId="38">
      <formula>"Muy Baja"</formula>
    </cfRule>
  </conditionalFormatting>
  <conditionalFormatting sqref="N8 N31">
    <cfRule type="cellIs" priority="1520" operator="equal" dxfId="2">
      <formula>"Catastrófico"</formula>
    </cfRule>
    <cfRule type="cellIs" priority="1521" operator="equal" dxfId="32">
      <formula>"Mayor"</formula>
    </cfRule>
    <cfRule type="cellIs" priority="1522" operator="equal" dxfId="1">
      <formula>"Moderado"</formula>
    </cfRule>
    <cfRule type="cellIs" priority="1523" operator="equal" dxfId="0">
      <formula>"Menor"</formula>
    </cfRule>
    <cfRule type="cellIs" priority="1524" operator="equal" dxfId="38">
      <formula>"Leve"</formula>
    </cfRule>
  </conditionalFormatting>
  <conditionalFormatting sqref="P8 P31 AC15 AC18:AC25 AC31:AS31 AN21:AO21 AR21:AR24 AT31:AY32">
    <cfRule type="cellIs" priority="1516" operator="equal" dxfId="2">
      <formula>"EXTREMO"</formula>
    </cfRule>
    <cfRule type="cellIs" priority="1517" operator="equal" dxfId="45">
      <formula>"ALTO"</formula>
    </cfRule>
    <cfRule type="cellIs" priority="1518" operator="equal" dxfId="1">
      <formula>"MODERADO"</formula>
    </cfRule>
    <cfRule type="cellIs" priority="1519" operator="equal" dxfId="0">
      <formula>"BAJO"</formula>
    </cfRule>
  </conditionalFormatting>
  <conditionalFormatting sqref="Z8:Z25 Z31">
    <cfRule type="cellIs" priority="1512" operator="equal" dxfId="2">
      <formula>"MUY ALTA"</formula>
    </cfRule>
    <cfRule type="cellIs" priority="1513" operator="equal" dxfId="32">
      <formula>"ALTA"</formula>
    </cfRule>
    <cfRule type="cellIs" priority="1514" operator="equal" dxfId="0">
      <formula>"BAJA"</formula>
    </cfRule>
    <cfRule type="cellIs" priority="1515" operator="equal" dxfId="38">
      <formula>"MUY BAJA"</formula>
    </cfRule>
    <cfRule type="cellIs" priority="1493" operator="equal" dxfId="1">
      <formula>"MEDIA"</formula>
    </cfRule>
  </conditionalFormatting>
  <conditionalFormatting sqref="AB8:AB15 AB18:AB25 AB31">
    <cfRule type="cellIs" priority="1507" operator="equal" dxfId="2">
      <formula>"CATASTRÓFICO"</formula>
    </cfRule>
    <cfRule type="cellIs" priority="1508" operator="equal" dxfId="32">
      <formula>"MAYOR"</formula>
    </cfRule>
    <cfRule type="cellIs" priority="1509" operator="equal" dxfId="1">
      <formula>"MODERADO"</formula>
    </cfRule>
    <cfRule type="cellIs" priority="1510" operator="equal" dxfId="0">
      <formula>"MENOR"</formula>
    </cfRule>
    <cfRule type="cellIs" priority="1511" operator="equal" dxfId="38">
      <formula>"LEVE"</formula>
    </cfRule>
  </conditionalFormatting>
  <conditionalFormatting sqref="AC8:AC14 AO8:AS9 AO10:AQ14 AS10:AS14">
    <cfRule type="cellIs" priority="1503" operator="equal" dxfId="2">
      <formula>"EXTREMO"</formula>
    </cfRule>
    <cfRule type="cellIs" priority="1504" operator="equal" dxfId="45">
      <formula>"ALTO"</formula>
    </cfRule>
    <cfRule type="cellIs" priority="1505" operator="equal" dxfId="1">
      <formula>"MODERADO"</formula>
    </cfRule>
    <cfRule type="cellIs" priority="1506" operator="equal" dxfId="0">
      <formula>"BAJO"</formula>
    </cfRule>
  </conditionalFormatting>
  <conditionalFormatting sqref="BA8 BA31">
    <cfRule type="cellIs" priority="1498" operator="equal" dxfId="2">
      <formula>"MUY ALTA"</formula>
    </cfRule>
    <cfRule type="cellIs" priority="1499" operator="equal" dxfId="32">
      <formula>"ALTA"</formula>
    </cfRule>
    <cfRule type="cellIs" priority="1500" operator="equal" dxfId="1">
      <formula>"MEDIA"</formula>
    </cfRule>
    <cfRule type="cellIs" priority="1501" operator="equal" dxfId="0">
      <formula>"BAJA"</formula>
    </cfRule>
    <cfRule type="cellIs" priority="1502" operator="equal" dxfId="38">
      <formula>"MUY BAJA"</formula>
    </cfRule>
  </conditionalFormatting>
  <conditionalFormatting sqref="BC8 BC31">
    <cfRule type="cellIs" priority="1494" operator="equal" dxfId="2">
      <formula>"CATASTRÓFICO"</formula>
    </cfRule>
    <cfRule type="cellIs" priority="1495" operator="equal" dxfId="32">
      <formula>"MAYOR"</formula>
    </cfRule>
    <cfRule type="cellIs" priority="1496" operator="equal" dxfId="1">
      <formula>"MODERADO"</formula>
    </cfRule>
    <cfRule type="cellIs" priority="1497" operator="equal" dxfId="0">
      <formula>"MENOR"</formula>
    </cfRule>
    <cfRule type="cellIs" priority="1492" operator="equal" dxfId="38">
      <formula>"LEVE"</formula>
    </cfRule>
  </conditionalFormatting>
  <conditionalFormatting sqref="BD15">
    <cfRule type="cellIs" priority="858" operator="equal" dxfId="2">
      <formula>"EXTREMO"</formula>
    </cfRule>
    <cfRule type="cellIs" priority="859" operator="equal" dxfId="3">
      <formula>"ALTO"</formula>
    </cfRule>
    <cfRule type="cellIs" priority="860" operator="equal" dxfId="1">
      <formula>"MODERADO"</formula>
    </cfRule>
    <cfRule type="cellIs" priority="861" operator="equal" dxfId="0">
      <formula>"BAJO"</formula>
    </cfRule>
  </conditionalFormatting>
  <conditionalFormatting sqref="K15">
    <cfRule type="cellIs" priority="853" operator="equal" dxfId="2">
      <formula>"Muy Alta"</formula>
    </cfRule>
    <cfRule type="cellIs" priority="854" operator="equal" dxfId="32">
      <formula>"Alta"</formula>
    </cfRule>
    <cfRule type="cellIs" priority="855" operator="equal" dxfId="1">
      <formula>"Media"</formula>
    </cfRule>
    <cfRule type="cellIs" priority="856" operator="equal" dxfId="0">
      <formula>"Baja"</formula>
    </cfRule>
    <cfRule type="cellIs" priority="857" operator="equal" dxfId="38">
      <formula>"Muy Baja"</formula>
    </cfRule>
  </conditionalFormatting>
  <conditionalFormatting sqref="N15">
    <cfRule type="cellIs" priority="848" operator="equal" dxfId="2">
      <formula>"Catastrófico"</formula>
    </cfRule>
    <cfRule type="cellIs" priority="849" operator="equal" dxfId="32">
      <formula>"Mayor"</formula>
    </cfRule>
    <cfRule type="cellIs" priority="850" operator="equal" dxfId="1">
      <formula>"Moderado"</formula>
    </cfRule>
    <cfRule type="cellIs" priority="851" operator="equal" dxfId="0">
      <formula>"Menor"</formula>
    </cfRule>
    <cfRule type="cellIs" priority="852" operator="equal" dxfId="38">
      <formula>"Leve"</formula>
    </cfRule>
  </conditionalFormatting>
  <conditionalFormatting sqref="P15">
    <cfRule type="cellIs" priority="844" operator="equal" dxfId="2">
      <formula>"EXTREMO"</formula>
    </cfRule>
    <cfRule type="cellIs" priority="845" operator="equal" dxfId="45">
      <formula>"ALTO"</formula>
    </cfRule>
    <cfRule type="cellIs" priority="846" operator="equal" dxfId="1">
      <formula>"MODERADO"</formula>
    </cfRule>
    <cfRule type="cellIs" priority="847" operator="equal" dxfId="0">
      <formula>"BAJO"</formula>
    </cfRule>
  </conditionalFormatting>
  <conditionalFormatting sqref="BA15">
    <cfRule type="cellIs" priority="826" operator="equal" dxfId="2">
      <formula>"MUY ALTA"</formula>
    </cfRule>
    <cfRule type="cellIs" priority="827" operator="equal" dxfId="32">
      <formula>"ALTA"</formula>
    </cfRule>
    <cfRule type="cellIs" priority="828" operator="equal" dxfId="1">
      <formula>"MEDIA"</formula>
    </cfRule>
    <cfRule type="cellIs" priority="829" operator="equal" dxfId="0">
      <formula>"BAJA"</formula>
    </cfRule>
    <cfRule type="cellIs" priority="830" operator="equal" dxfId="38">
      <formula>"MUY BAJA"</formula>
    </cfRule>
  </conditionalFormatting>
  <conditionalFormatting sqref="BC15">
    <cfRule type="cellIs" priority="822" operator="equal" dxfId="2">
      <formula>"CATASTRÓFICO"</formula>
    </cfRule>
    <cfRule type="cellIs" priority="823" operator="equal" dxfId="32">
      <formula>"MAYOR"</formula>
    </cfRule>
    <cfRule type="cellIs" priority="824" operator="equal" dxfId="1">
      <formula>"MODERADO"</formula>
    </cfRule>
    <cfRule type="cellIs" priority="825" operator="equal" dxfId="0">
      <formula>"MENOR"</formula>
    </cfRule>
    <cfRule type="cellIs" priority="820" operator="equal" dxfId="38">
      <formula>"LEVE"</formula>
    </cfRule>
  </conditionalFormatting>
  <conditionalFormatting sqref="BD26">
    <cfRule type="cellIs" priority="816" operator="equal" dxfId="2">
      <formula>"EXTREMO"</formula>
    </cfRule>
    <cfRule type="cellIs" priority="817" operator="equal" dxfId="3">
      <formula>"ALTO"</formula>
    </cfRule>
    <cfRule type="cellIs" priority="818" operator="equal" dxfId="1">
      <formula>"MODERADO"</formula>
    </cfRule>
    <cfRule type="cellIs" priority="819" operator="equal" dxfId="0">
      <formula>"BAJO"</formula>
    </cfRule>
  </conditionalFormatting>
  <conditionalFormatting sqref="K26:K30">
    <cfRule type="cellIs" priority="811" operator="equal" dxfId="2">
      <formula>"Muy Alta"</formula>
    </cfRule>
    <cfRule type="cellIs" priority="812" operator="equal" dxfId="32">
      <formula>"Alta"</formula>
    </cfRule>
    <cfRule type="cellIs" priority="813" operator="equal" dxfId="1">
      <formula>"Media"</formula>
    </cfRule>
    <cfRule type="cellIs" priority="814" operator="equal" dxfId="0">
      <formula>"Baja"</formula>
    </cfRule>
    <cfRule type="cellIs" priority="815" operator="equal" dxfId="38">
      <formula>"Muy Baja"</formula>
    </cfRule>
  </conditionalFormatting>
  <conditionalFormatting sqref="N26:N30">
    <cfRule type="cellIs" priority="806" operator="equal" dxfId="2">
      <formula>"Catastrófico"</formula>
    </cfRule>
    <cfRule type="cellIs" priority="807" operator="equal" dxfId="32">
      <formula>"Mayor"</formula>
    </cfRule>
    <cfRule type="cellIs" priority="808" operator="equal" dxfId="1">
      <formula>"Moderado"</formula>
    </cfRule>
    <cfRule type="cellIs" priority="809" operator="equal" dxfId="0">
      <formula>"Menor"</formula>
    </cfRule>
    <cfRule type="cellIs" priority="810" operator="equal" dxfId="38">
      <formula>"Leve"</formula>
    </cfRule>
  </conditionalFormatting>
  <conditionalFormatting sqref="P26:P30">
    <cfRule type="cellIs" priority="802" operator="equal" dxfId="2">
      <formula>"EXTREMO"</formula>
    </cfRule>
    <cfRule type="cellIs" priority="803" operator="equal" dxfId="45">
      <formula>"ALTO"</formula>
    </cfRule>
    <cfRule type="cellIs" priority="804" operator="equal" dxfId="1">
      <formula>"MODERADO"</formula>
    </cfRule>
    <cfRule type="cellIs" priority="805" operator="equal" dxfId="0">
      <formula>"BAJO"</formula>
    </cfRule>
  </conditionalFormatting>
  <conditionalFormatting sqref="Z26:Z30">
    <cfRule type="cellIs" priority="798" operator="equal" dxfId="2">
      <formula>"MUY ALTA"</formula>
    </cfRule>
    <cfRule type="cellIs" priority="799" operator="equal" dxfId="32">
      <formula>"ALTA"</formula>
    </cfRule>
    <cfRule type="cellIs" priority="800" operator="equal" dxfId="0">
      <formula>"BAJA"</formula>
    </cfRule>
    <cfRule type="cellIs" priority="801" operator="equal" dxfId="38">
      <formula>"MUY BAJA"</formula>
    </cfRule>
    <cfRule type="cellIs" priority="779" operator="equal" dxfId="1">
      <formula>"MEDIA"</formula>
    </cfRule>
  </conditionalFormatting>
  <conditionalFormatting sqref="AB26:AB30">
    <cfRule type="cellIs" priority="793" operator="equal" dxfId="2">
      <formula>"CATASTRÓFICO"</formula>
    </cfRule>
    <cfRule type="cellIs" priority="794" operator="equal" dxfId="32">
      <formula>"MAYOR"</formula>
    </cfRule>
    <cfRule type="cellIs" priority="795" operator="equal" dxfId="1">
      <formula>"MODERADO"</formula>
    </cfRule>
    <cfRule type="cellIs" priority="796" operator="equal" dxfId="0">
      <formula>"MENOR"</formula>
    </cfRule>
    <cfRule type="cellIs" priority="797" operator="equal" dxfId="38">
      <formula>"LEVE"</formula>
    </cfRule>
  </conditionalFormatting>
  <conditionalFormatting sqref="AC26:AS30">
    <cfRule type="cellIs" priority="789" operator="equal" dxfId="2">
      <formula>"EXTREMO"</formula>
    </cfRule>
    <cfRule type="cellIs" priority="790" operator="equal" dxfId="45">
      <formula>"ALTO"</formula>
    </cfRule>
    <cfRule type="cellIs" priority="791" operator="equal" dxfId="1">
      <formula>"MODERADO"</formula>
    </cfRule>
    <cfRule type="cellIs" priority="792" operator="equal" dxfId="0">
      <formula>"BAJO"</formula>
    </cfRule>
  </conditionalFormatting>
  <conditionalFormatting sqref="BA26:BA30">
    <cfRule type="cellIs" priority="784" operator="equal" dxfId="2">
      <formula>"MUY ALTA"</formula>
    </cfRule>
    <cfRule type="cellIs" priority="785" operator="equal" dxfId="32">
      <formula>"ALTA"</formula>
    </cfRule>
    <cfRule type="cellIs" priority="786" operator="equal" dxfId="1">
      <formula>"MEDIA"</formula>
    </cfRule>
    <cfRule type="cellIs" priority="787" operator="equal" dxfId="0">
      <formula>"BAJA"</formula>
    </cfRule>
    <cfRule type="cellIs" priority="788" operator="equal" dxfId="38">
      <formula>"MUY BAJA"</formula>
    </cfRule>
  </conditionalFormatting>
  <conditionalFormatting sqref="BC26:BC30">
    <cfRule type="cellIs" priority="780" operator="equal" dxfId="2">
      <formula>"CATASTRÓFICO"</formula>
    </cfRule>
    <cfRule type="cellIs" priority="781" operator="equal" dxfId="32">
      <formula>"MAYOR"</formula>
    </cfRule>
    <cfRule type="cellIs" priority="782" operator="equal" dxfId="1">
      <formula>"MODERADO"</formula>
    </cfRule>
    <cfRule type="cellIs" priority="783" operator="equal" dxfId="0">
      <formula>"MENOR"</formula>
    </cfRule>
    <cfRule type="cellIs" priority="778" operator="equal" dxfId="38">
      <formula>"LEVE"</formula>
    </cfRule>
  </conditionalFormatting>
  <conditionalFormatting sqref="BD32">
    <cfRule type="cellIs" priority="732" operator="equal" dxfId="2">
      <formula>"EXTREMO"</formula>
    </cfRule>
    <cfRule type="cellIs" priority="733" operator="equal" dxfId="3">
      <formula>"ALTO"</formula>
    </cfRule>
    <cfRule type="cellIs" priority="734" operator="equal" dxfId="1">
      <formula>"MODERADO"</formula>
    </cfRule>
    <cfRule type="cellIs" priority="735" operator="equal" dxfId="0">
      <formula>"BAJO"</formula>
    </cfRule>
  </conditionalFormatting>
  <conditionalFormatting sqref="K32:K36">
    <cfRule type="cellIs" priority="727" operator="equal" dxfId="2">
      <formula>"Muy Alta"</formula>
    </cfRule>
    <cfRule type="cellIs" priority="728" operator="equal" dxfId="32">
      <formula>"Alta"</formula>
    </cfRule>
    <cfRule type="cellIs" priority="729" operator="equal" dxfId="1">
      <formula>"Media"</formula>
    </cfRule>
    <cfRule type="cellIs" priority="730" operator="equal" dxfId="0">
      <formula>"Baja"</formula>
    </cfRule>
    <cfRule type="cellIs" priority="731" operator="equal" dxfId="38">
      <formula>"Muy Baja"</formula>
    </cfRule>
  </conditionalFormatting>
  <conditionalFormatting sqref="N32:N36">
    <cfRule type="cellIs" priority="722" operator="equal" dxfId="2">
      <formula>"Catastrófico"</formula>
    </cfRule>
    <cfRule type="cellIs" priority="723" operator="equal" dxfId="32">
      <formula>"Mayor"</formula>
    </cfRule>
    <cfRule type="cellIs" priority="724" operator="equal" dxfId="1">
      <formula>"Moderado"</formula>
    </cfRule>
    <cfRule type="cellIs" priority="725" operator="equal" dxfId="0">
      <formula>"Menor"</formula>
    </cfRule>
    <cfRule type="cellIs" priority="726" operator="equal" dxfId="38">
      <formula>"Leve"</formula>
    </cfRule>
  </conditionalFormatting>
  <conditionalFormatting sqref="P32:P36">
    <cfRule type="cellIs" priority="718" operator="equal" dxfId="2">
      <formula>"EXTREMO"</formula>
    </cfRule>
    <cfRule type="cellIs" priority="719" operator="equal" dxfId="45">
      <formula>"ALTO"</formula>
    </cfRule>
    <cfRule type="cellIs" priority="720" operator="equal" dxfId="1">
      <formula>"MODERADO"</formula>
    </cfRule>
    <cfRule type="cellIs" priority="721" operator="equal" dxfId="0">
      <formula>"BAJO"</formula>
    </cfRule>
  </conditionalFormatting>
  <conditionalFormatting sqref="Z32:Z36">
    <cfRule type="cellIs" priority="714" operator="equal" dxfId="2">
      <formula>"MUY ALTA"</formula>
    </cfRule>
    <cfRule type="cellIs" priority="715" operator="equal" dxfId="32">
      <formula>"ALTA"</formula>
    </cfRule>
    <cfRule type="cellIs" priority="716" operator="equal" dxfId="0">
      <formula>"BAJA"</formula>
    </cfRule>
    <cfRule type="cellIs" priority="717" operator="equal" dxfId="38">
      <formula>"MUY BAJA"</formula>
    </cfRule>
    <cfRule type="cellIs" priority="695" operator="equal" dxfId="1">
      <formula>"MEDIA"</formula>
    </cfRule>
  </conditionalFormatting>
  <conditionalFormatting sqref="AB32:AB36">
    <cfRule type="cellIs" priority="709" operator="equal" dxfId="2">
      <formula>"CATASTRÓFICO"</formula>
    </cfRule>
    <cfRule type="cellIs" priority="710" operator="equal" dxfId="32">
      <formula>"MAYOR"</formula>
    </cfRule>
    <cfRule type="cellIs" priority="711" operator="equal" dxfId="1">
      <formula>"MODERADO"</formula>
    </cfRule>
    <cfRule type="cellIs" priority="712" operator="equal" dxfId="0">
      <formula>"MENOR"</formula>
    </cfRule>
    <cfRule type="cellIs" priority="713" operator="equal" dxfId="38">
      <formula>"LEVE"</formula>
    </cfRule>
  </conditionalFormatting>
  <conditionalFormatting sqref="AC32:AS36">
    <cfRule type="cellIs" priority="705" operator="equal" dxfId="2">
      <formula>"EXTREMO"</formula>
    </cfRule>
    <cfRule type="cellIs" priority="706" operator="equal" dxfId="45">
      <formula>"ALTO"</formula>
    </cfRule>
    <cfRule type="cellIs" priority="707" operator="equal" dxfId="1">
      <formula>"MODERADO"</formula>
    </cfRule>
    <cfRule type="cellIs" priority="708" operator="equal" dxfId="0">
      <formula>"BAJO"</formula>
    </cfRule>
  </conditionalFormatting>
  <conditionalFormatting sqref="BA32:BA36">
    <cfRule type="cellIs" priority="700" operator="equal" dxfId="2">
      <formula>"MUY ALTA"</formula>
    </cfRule>
    <cfRule type="cellIs" priority="701" operator="equal" dxfId="32">
      <formula>"ALTA"</formula>
    </cfRule>
    <cfRule type="cellIs" priority="702" operator="equal" dxfId="1">
      <formula>"MEDIA"</formula>
    </cfRule>
    <cfRule type="cellIs" priority="703" operator="equal" dxfId="0">
      <formula>"BAJA"</formula>
    </cfRule>
    <cfRule type="cellIs" priority="704" operator="equal" dxfId="38">
      <formula>"MUY BAJA"</formula>
    </cfRule>
  </conditionalFormatting>
  <conditionalFormatting sqref="BC32:BC36">
    <cfRule type="cellIs" priority="696" operator="equal" dxfId="2">
      <formula>"CATASTRÓFICO"</formula>
    </cfRule>
    <cfRule type="cellIs" priority="697" operator="equal" dxfId="32">
      <formula>"MAYOR"</formula>
    </cfRule>
    <cfRule type="cellIs" priority="698" operator="equal" dxfId="1">
      <formula>"MODERADO"</formula>
    </cfRule>
    <cfRule type="cellIs" priority="699" operator="equal" dxfId="0">
      <formula>"MENOR"</formula>
    </cfRule>
    <cfRule type="cellIs" priority="694" operator="equal" dxfId="38">
      <formula>"LEVE"</formula>
    </cfRule>
  </conditionalFormatting>
  <conditionalFormatting sqref="BD37">
    <cfRule type="cellIs" priority="690" operator="equal" dxfId="2">
      <formula>"EXTREMO"</formula>
    </cfRule>
    <cfRule type="cellIs" priority="691" operator="equal" dxfId="3">
      <formula>"ALTO"</formula>
    </cfRule>
    <cfRule type="cellIs" priority="692" operator="equal" dxfId="1">
      <formula>"MODERADO"</formula>
    </cfRule>
    <cfRule type="cellIs" priority="693" operator="equal" dxfId="0">
      <formula>"BAJO"</formula>
    </cfRule>
  </conditionalFormatting>
  <conditionalFormatting sqref="K37">
    <cfRule type="cellIs" priority="685" operator="equal" dxfId="2">
      <formula>"Muy Alta"</formula>
    </cfRule>
    <cfRule type="cellIs" priority="686" operator="equal" dxfId="32">
      <formula>"Alta"</formula>
    </cfRule>
    <cfRule type="cellIs" priority="687" operator="equal" dxfId="1">
      <formula>"Media"</formula>
    </cfRule>
    <cfRule type="cellIs" priority="688" operator="equal" dxfId="0">
      <formula>"Baja"</formula>
    </cfRule>
    <cfRule type="cellIs" priority="689" operator="equal" dxfId="38">
      <formula>"Muy Baja"</formula>
    </cfRule>
  </conditionalFormatting>
  <conditionalFormatting sqref="N37">
    <cfRule type="cellIs" priority="680" operator="equal" dxfId="2">
      <formula>"Catastrófico"</formula>
    </cfRule>
    <cfRule type="cellIs" priority="681" operator="equal" dxfId="32">
      <formula>"Mayor"</formula>
    </cfRule>
    <cfRule type="cellIs" priority="682" operator="equal" dxfId="1">
      <formula>"Moderado"</formula>
    </cfRule>
    <cfRule type="cellIs" priority="683" operator="equal" dxfId="0">
      <formula>"Menor"</formula>
    </cfRule>
    <cfRule type="cellIs" priority="684" operator="equal" dxfId="38">
      <formula>"Leve"</formula>
    </cfRule>
  </conditionalFormatting>
  <conditionalFormatting sqref="P37">
    <cfRule type="cellIs" priority="676" operator="equal" dxfId="2">
      <formula>"EXTREMO"</formula>
    </cfRule>
    <cfRule type="cellIs" priority="677" operator="equal" dxfId="45">
      <formula>"ALTO"</formula>
    </cfRule>
    <cfRule type="cellIs" priority="678" operator="equal" dxfId="1">
      <formula>"MODERADO"</formula>
    </cfRule>
    <cfRule type="cellIs" priority="679" operator="equal" dxfId="0">
      <formula>"BAJO"</formula>
    </cfRule>
  </conditionalFormatting>
  <conditionalFormatting sqref="Z37">
    <cfRule type="cellIs" priority="672" operator="equal" dxfId="2">
      <formula>"MUY ALTA"</formula>
    </cfRule>
    <cfRule type="cellIs" priority="673" operator="equal" dxfId="32">
      <formula>"ALTA"</formula>
    </cfRule>
    <cfRule type="cellIs" priority="674" operator="equal" dxfId="0">
      <formula>"BAJA"</formula>
    </cfRule>
    <cfRule type="cellIs" priority="675" operator="equal" dxfId="38">
      <formula>"MUY BAJA"</formula>
    </cfRule>
    <cfRule type="cellIs" priority="653" operator="equal" dxfId="1">
      <formula>"MEDIA"</formula>
    </cfRule>
  </conditionalFormatting>
  <conditionalFormatting sqref="AB37">
    <cfRule type="cellIs" priority="667" operator="equal" dxfId="2">
      <formula>"CATASTRÓFICO"</formula>
    </cfRule>
    <cfRule type="cellIs" priority="668" operator="equal" dxfId="32">
      <formula>"MAYOR"</formula>
    </cfRule>
    <cfRule type="cellIs" priority="669" operator="equal" dxfId="1">
      <formula>"MODERADO"</formula>
    </cfRule>
    <cfRule type="cellIs" priority="670" operator="equal" dxfId="0">
      <formula>"MENOR"</formula>
    </cfRule>
    <cfRule type="cellIs" priority="671" operator="equal" dxfId="38">
      <formula>"LEVE"</formula>
    </cfRule>
  </conditionalFormatting>
  <conditionalFormatting sqref="AC37:AS37">
    <cfRule type="cellIs" priority="663" operator="equal" dxfId="2">
      <formula>"EXTREMO"</formula>
    </cfRule>
    <cfRule type="cellIs" priority="664" operator="equal" dxfId="45">
      <formula>"ALTO"</formula>
    </cfRule>
    <cfRule type="cellIs" priority="665" operator="equal" dxfId="1">
      <formula>"MODERADO"</formula>
    </cfRule>
    <cfRule type="cellIs" priority="666" operator="equal" dxfId="0">
      <formula>"BAJO"</formula>
    </cfRule>
  </conditionalFormatting>
  <conditionalFormatting sqref="BA37">
    <cfRule type="cellIs" priority="658" operator="equal" dxfId="2">
      <formula>"MUY ALTA"</formula>
    </cfRule>
    <cfRule type="cellIs" priority="659" operator="equal" dxfId="32">
      <formula>"ALTA"</formula>
    </cfRule>
    <cfRule type="cellIs" priority="660" operator="equal" dxfId="1">
      <formula>"MEDIA"</formula>
    </cfRule>
    <cfRule type="cellIs" priority="661" operator="equal" dxfId="0">
      <formula>"BAJA"</formula>
    </cfRule>
    <cfRule type="cellIs" priority="662" operator="equal" dxfId="38">
      <formula>"MUY BAJA"</formula>
    </cfRule>
  </conditionalFormatting>
  <conditionalFormatting sqref="BC37">
    <cfRule type="cellIs" priority="654" operator="equal" dxfId="2">
      <formula>"CATASTRÓFICO"</formula>
    </cfRule>
    <cfRule type="cellIs" priority="655" operator="equal" dxfId="32">
      <formula>"MAYOR"</formula>
    </cfRule>
    <cfRule type="cellIs" priority="656" operator="equal" dxfId="1">
      <formula>"MODERADO"</formula>
    </cfRule>
    <cfRule type="cellIs" priority="657" operator="equal" dxfId="0">
      <formula>"MENOR"</formula>
    </cfRule>
    <cfRule type="cellIs" priority="652" operator="equal" dxfId="38">
      <formula>"LEVE"</formula>
    </cfRule>
  </conditionalFormatting>
  <conditionalFormatting sqref="AN8:AN10 AN13:AN14">
    <cfRule type="cellIs" priority="315" operator="equal" dxfId="8">
      <formula>0</formula>
    </cfRule>
    <cfRule type="cellIs" priority="314" operator="equal" dxfId="59">
      <formula>0</formula>
    </cfRule>
  </conditionalFormatting>
  <conditionalFormatting sqref="AN9:AN10">
    <cfRule type="cellIs" priority="313" operator="equal" dxfId="8">
      <formula>0</formula>
    </cfRule>
    <cfRule type="cellIs" priority="312" operator="equal" dxfId="59">
      <formula>0</formula>
    </cfRule>
  </conditionalFormatting>
  <conditionalFormatting sqref="AN13:AN14">
    <cfRule type="cellIs" priority="311" operator="equal" dxfId="8">
      <formula>0</formula>
    </cfRule>
    <cfRule type="cellIs" priority="310" operator="equal" dxfId="59">
      <formula>0</formula>
    </cfRule>
  </conditionalFormatting>
  <conditionalFormatting sqref="AN11:AN12">
    <cfRule type="cellIs" priority="309" operator="equal" dxfId="8">
      <formula>0</formula>
    </cfRule>
    <cfRule type="cellIs" priority="308" operator="equal" dxfId="59">
      <formula>0</formula>
    </cfRule>
  </conditionalFormatting>
  <conditionalFormatting sqref="AD8:AE8">
    <cfRule type="cellIs" priority="305" operator="equal" dxfId="8">
      <formula>0</formula>
    </cfRule>
  </conditionalFormatting>
  <conditionalFormatting sqref="AF8:AG8">
    <cfRule type="cellIs" priority="307" operator="equal" dxfId="8">
      <formula>0</formula>
    </cfRule>
  </conditionalFormatting>
  <conditionalFormatting sqref="AF8">
    <cfRule type="cellIs" priority="306" operator="equal" dxfId="59">
      <formula>0</formula>
    </cfRule>
  </conditionalFormatting>
  <conditionalFormatting sqref="AD8">
    <cfRule type="cellIs" priority="304" operator="equal" dxfId="59">
      <formula>0</formula>
    </cfRule>
  </conditionalFormatting>
  <conditionalFormatting sqref="AH9:AH12">
    <cfRule type="cellIs" priority="301" operator="equal" dxfId="8">
      <formula>0</formula>
    </cfRule>
    <cfRule type="cellIs" priority="300" operator="equal" dxfId="59">
      <formula>0</formula>
    </cfRule>
  </conditionalFormatting>
  <conditionalFormatting sqref="AH8 AH13:AH14">
    <cfRule type="cellIs" priority="303" operator="equal" dxfId="8">
      <formula>0</formula>
    </cfRule>
    <cfRule type="cellIs" priority="302" operator="equal" dxfId="59">
      <formula>0</formula>
    </cfRule>
  </conditionalFormatting>
  <conditionalFormatting sqref="AJ8:AJ10 AJ13:AJ14">
    <cfRule type="cellIs" priority="299" operator="equal" dxfId="8">
      <formula>0</formula>
    </cfRule>
    <cfRule type="cellIs" priority="298" operator="equal" dxfId="59">
      <formula>0</formula>
    </cfRule>
  </conditionalFormatting>
  <conditionalFormatting sqref="AJ9:AJ10">
    <cfRule type="cellIs" priority="297" operator="equal" dxfId="8">
      <formula>0</formula>
    </cfRule>
    <cfRule type="cellIs" priority="296" operator="equal" dxfId="59">
      <formula>0</formula>
    </cfRule>
  </conditionalFormatting>
  <conditionalFormatting sqref="AJ13:AJ14">
    <cfRule type="cellIs" priority="295" operator="equal" dxfId="8">
      <formula>0</formula>
    </cfRule>
    <cfRule type="cellIs" priority="294" operator="equal" dxfId="59">
      <formula>0</formula>
    </cfRule>
  </conditionalFormatting>
  <conditionalFormatting sqref="AJ11:AJ12">
    <cfRule type="cellIs" priority="293" operator="equal" dxfId="8">
      <formula>0</formula>
    </cfRule>
    <cfRule type="cellIs" priority="292" operator="equal" dxfId="59">
      <formula>0</formula>
    </cfRule>
  </conditionalFormatting>
  <conditionalFormatting sqref="AL8:AL10 AL13:AL14">
    <cfRule type="cellIs" priority="291" operator="equal" dxfId="8">
      <formula>0</formula>
    </cfRule>
    <cfRule type="cellIs" priority="290" operator="equal" dxfId="59">
      <formula>0</formula>
    </cfRule>
  </conditionalFormatting>
  <conditionalFormatting sqref="AL9:AL10">
    <cfRule type="cellIs" priority="289" operator="equal" dxfId="8">
      <formula>0</formula>
    </cfRule>
    <cfRule type="cellIs" priority="288" operator="equal" dxfId="59">
      <formula>0</formula>
    </cfRule>
  </conditionalFormatting>
  <conditionalFormatting sqref="AL13:AL14">
    <cfRule type="cellIs" priority="287" operator="equal" dxfId="8">
      <formula>0</formula>
    </cfRule>
    <cfRule type="cellIs" priority="286" operator="equal" dxfId="59">
      <formula>0</formula>
    </cfRule>
  </conditionalFormatting>
  <conditionalFormatting sqref="AL11:AL12">
    <cfRule type="cellIs" priority="285" operator="equal" dxfId="8">
      <formula>0</formula>
    </cfRule>
    <cfRule type="cellIs" priority="284" operator="equal" dxfId="59">
      <formula>0</formula>
    </cfRule>
  </conditionalFormatting>
  <conditionalFormatting sqref="AF15">
    <cfRule type="cellIs" priority="280" operator="equal" dxfId="2">
      <formula>"EXTREMO"</formula>
    </cfRule>
    <cfRule type="cellIs" priority="281" operator="equal" dxfId="45">
      <formula>"ALTO"</formula>
    </cfRule>
    <cfRule type="cellIs" priority="282" operator="equal" dxfId="1">
      <formula>"MODERADO"</formula>
    </cfRule>
    <cfRule type="cellIs" priority="283" operator="equal" dxfId="0">
      <formula>"BAJO"</formula>
    </cfRule>
  </conditionalFormatting>
  <conditionalFormatting sqref="AD15">
    <cfRule type="cellIs" priority="276" operator="equal" dxfId="2">
      <formula>"EXTREMO"</formula>
    </cfRule>
    <cfRule type="cellIs" priority="277" operator="equal" dxfId="45">
      <formula>"ALTO"</formula>
    </cfRule>
    <cfRule type="cellIs" priority="278" operator="equal" dxfId="1">
      <formula>"MODERADO"</formula>
    </cfRule>
    <cfRule type="cellIs" priority="279" operator="equal" dxfId="0">
      <formula>"BAJO"</formula>
    </cfRule>
  </conditionalFormatting>
  <conditionalFormatting sqref="AH15:AH17">
    <cfRule type="cellIs" priority="271" operator="equal" dxfId="8">
      <formula>0</formula>
    </cfRule>
    <cfRule type="cellIs" priority="269" operator="equal" dxfId="8">
      <formula>0</formula>
    </cfRule>
    <cfRule type="cellIs" priority="270" operator="equal" dxfId="59">
      <formula>0</formula>
    </cfRule>
    <cfRule type="cellIs" priority="268" operator="equal" dxfId="59">
      <formula>0</formula>
    </cfRule>
  </conditionalFormatting>
  <conditionalFormatting sqref="AH18">
    <cfRule type="cellIs" priority="267" operator="equal" dxfId="8">
      <formula>0</formula>
    </cfRule>
    <cfRule type="cellIs" priority="266" operator="equal" dxfId="59">
      <formula>0</formula>
    </cfRule>
  </conditionalFormatting>
  <conditionalFormatting sqref="AH19">
    <cfRule type="cellIs" priority="265" operator="equal" dxfId="8">
      <formula>0</formula>
    </cfRule>
    <cfRule type="cellIs" priority="264" operator="equal" dxfId="59">
      <formula>0</formula>
    </cfRule>
  </conditionalFormatting>
  <conditionalFormatting sqref="AH21:AI21">
    <cfRule type="cellIs" priority="250" operator="equal" dxfId="2">
      <formula>"EXTREMO"</formula>
    </cfRule>
    <cfRule type="cellIs" priority="251" operator="equal" dxfId="45">
      <formula>"ALTO"</formula>
    </cfRule>
    <cfRule type="cellIs" priority="252" operator="equal" dxfId="1">
      <formula>"MODERADO"</formula>
    </cfRule>
    <cfRule type="cellIs" priority="253" operator="equal" dxfId="0">
      <formula>"BAJO"</formula>
    </cfRule>
  </conditionalFormatting>
  <conditionalFormatting sqref="AH24">
    <cfRule type="cellIs" priority="249" operator="equal" dxfId="8">
      <formula>0</formula>
    </cfRule>
    <cfRule type="cellIs" priority="248" operator="equal" dxfId="59">
      <formula>0</formula>
    </cfRule>
  </conditionalFormatting>
  <conditionalFormatting sqref="AS21">
    <cfRule type="cellIs" priority="240" operator="equal" dxfId="2">
      <formula>"EXTREMO"</formula>
    </cfRule>
    <cfRule type="cellIs" priority="241" operator="equal" dxfId="45">
      <formula>"ALTO"</formula>
    </cfRule>
    <cfRule type="cellIs" priority="242" operator="equal" dxfId="1">
      <formula>"MODERADO"</formula>
    </cfRule>
    <cfRule type="cellIs" priority="243" operator="equal" dxfId="0">
      <formula>"BAJO"</formula>
    </cfRule>
  </conditionalFormatting>
  <conditionalFormatting sqref="AN15">
    <cfRule type="cellIs" priority="235" operator="equal" dxfId="8">
      <formula>0</formula>
    </cfRule>
    <cfRule type="cellIs" priority="234" operator="equal" dxfId="59">
      <formula>0</formula>
    </cfRule>
  </conditionalFormatting>
  <conditionalFormatting sqref="AN16:AN17">
    <cfRule type="cellIs" priority="233" operator="equal" dxfId="8">
      <formula>0</formula>
    </cfRule>
    <cfRule type="cellIs" priority="232" operator="equal" dxfId="59">
      <formula>0</formula>
    </cfRule>
  </conditionalFormatting>
  <conditionalFormatting sqref="AN18">
    <cfRule type="cellIs" priority="231" operator="equal" dxfId="8">
      <formula>0</formula>
    </cfRule>
    <cfRule type="cellIs" priority="230" operator="equal" dxfId="59">
      <formula>0</formula>
    </cfRule>
  </conditionalFormatting>
  <conditionalFormatting sqref="AN19">
    <cfRule type="cellIs" priority="229" operator="equal" dxfId="8">
      <formula>0</formula>
    </cfRule>
    <cfRule type="cellIs" priority="228" operator="equal" dxfId="59">
      <formula>0</formula>
    </cfRule>
  </conditionalFormatting>
  <conditionalFormatting sqref="AJ18">
    <cfRule type="cellIs" priority="211" operator="equal" dxfId="8">
      <formula>0</formula>
    </cfRule>
    <cfRule type="cellIs" priority="210" operator="equal" dxfId="59">
      <formula>0</formula>
    </cfRule>
    <cfRule type="cellIs" priority="209" operator="equal" dxfId="8">
      <formula>0</formula>
    </cfRule>
    <cfRule type="cellIs" priority="208" operator="equal" dxfId="59">
      <formula>0</formula>
    </cfRule>
    <cfRule type="cellIs" priority="207" operator="equal" dxfId="8">
      <formula>0</formula>
    </cfRule>
    <cfRule type="cellIs" priority="206" operator="equal" dxfId="59">
      <formula>0</formula>
    </cfRule>
  </conditionalFormatting>
  <conditionalFormatting sqref="AJ15:AJ17">
    <cfRule type="cellIs" priority="217" operator="equal" dxfId="8">
      <formula>0</formula>
    </cfRule>
    <cfRule type="cellIs" priority="216" operator="equal" dxfId="59">
      <formula>0</formula>
    </cfRule>
    <cfRule type="cellIs" priority="215" operator="equal" dxfId="8">
      <formula>0</formula>
    </cfRule>
    <cfRule type="cellIs" priority="214" operator="equal" dxfId="59">
      <formula>0</formula>
    </cfRule>
    <cfRule type="cellIs" priority="213" operator="equal" dxfId="8">
      <formula>0</formula>
    </cfRule>
    <cfRule type="cellIs" priority="212" operator="equal" dxfId="59">
      <formula>0</formula>
    </cfRule>
  </conditionalFormatting>
  <conditionalFormatting sqref="AN24">
    <cfRule type="cellIs" priority="219" operator="equal" dxfId="8">
      <formula>0</formula>
    </cfRule>
    <cfRule type="cellIs" priority="218" operator="equal" dxfId="59">
      <formula>0</formula>
    </cfRule>
  </conditionalFormatting>
  <conditionalFormatting sqref="AJ19">
    <cfRule type="cellIs" priority="205" operator="equal" dxfId="8">
      <formula>0</formula>
    </cfRule>
    <cfRule type="cellIs" priority="204" operator="equal" dxfId="59">
      <formula>0</formula>
    </cfRule>
  </conditionalFormatting>
  <conditionalFormatting sqref="AJ21:AK21">
    <cfRule type="cellIs" priority="192" operator="equal" dxfId="2">
      <formula>"EXTREMO"</formula>
    </cfRule>
    <cfRule type="cellIs" priority="193" operator="equal" dxfId="45">
      <formula>"ALTO"</formula>
    </cfRule>
    <cfRule type="cellIs" priority="194" operator="equal" dxfId="1">
      <formula>"MODERADO"</formula>
    </cfRule>
    <cfRule type="cellIs" priority="195" operator="equal" dxfId="0">
      <formula>"BAJO"</formula>
    </cfRule>
  </conditionalFormatting>
  <conditionalFormatting sqref="AJ24">
    <cfRule type="cellIs" priority="191" operator="equal" dxfId="8">
      <formula>0</formula>
    </cfRule>
    <cfRule type="cellIs" priority="190" operator="equal" dxfId="59">
      <formula>0</formula>
    </cfRule>
  </conditionalFormatting>
  <conditionalFormatting sqref="AL21:AM21">
    <cfRule type="cellIs" priority="182" operator="equal" dxfId="2">
      <formula>"EXTREMO"</formula>
    </cfRule>
    <cfRule type="cellIs" priority="183" operator="equal" dxfId="45">
      <formula>"ALTO"</formula>
    </cfRule>
    <cfRule type="cellIs" priority="184" operator="equal" dxfId="1">
      <formula>"MODERADO"</formula>
    </cfRule>
    <cfRule type="cellIs" priority="185" operator="equal" dxfId="0">
      <formula>"BAJO"</formula>
    </cfRule>
  </conditionalFormatting>
  <conditionalFormatting sqref="AL15">
    <cfRule type="cellIs" priority="177" operator="equal" dxfId="8">
      <formula>0</formula>
    </cfRule>
    <cfRule type="cellIs" priority="176" operator="equal" dxfId="59">
      <formula>0</formula>
    </cfRule>
  </conditionalFormatting>
  <conditionalFormatting sqref="AL16:AL17">
    <cfRule type="cellIs" priority="175" operator="equal" dxfId="8">
      <formula>0</formula>
    </cfRule>
    <cfRule type="cellIs" priority="174" operator="equal" dxfId="59">
      <formula>0</formula>
    </cfRule>
  </conditionalFormatting>
  <conditionalFormatting sqref="AL18">
    <cfRule type="cellIs" priority="173" operator="equal" dxfId="8">
      <formula>0</formula>
    </cfRule>
    <cfRule type="cellIs" priority="172" operator="equal" dxfId="59">
      <formula>0</formula>
    </cfRule>
  </conditionalFormatting>
  <conditionalFormatting sqref="AL19">
    <cfRule type="cellIs" priority="171" operator="equal" dxfId="8">
      <formula>0</formula>
    </cfRule>
    <cfRule type="cellIs" priority="170" operator="equal" dxfId="59">
      <formula>0</formula>
    </cfRule>
  </conditionalFormatting>
  <conditionalFormatting sqref="AL24">
    <cfRule type="cellIs" priority="159" operator="equal" dxfId="8">
      <formula>0</formula>
    </cfRule>
    <cfRule type="cellIs" priority="158" operator="equal" dxfId="59">
      <formula>0</formula>
    </cfRule>
  </conditionalFormatting>
  <conditionalFormatting sqref="AR10:AR15 AR18:AR19">
    <cfRule type="cellIs" priority="154" operator="equal" dxfId="2">
      <formula>"EXTREMO"</formula>
    </cfRule>
    <cfRule type="cellIs" priority="155" operator="equal" dxfId="45">
      <formula>"ALTO"</formula>
    </cfRule>
    <cfRule type="cellIs" priority="156" operator="equal" dxfId="1">
      <formula>"MODERADO"</formula>
    </cfRule>
    <cfRule type="cellIs" priority="157" operator="equal" dxfId="0">
      <formula>"BAJO"</formula>
    </cfRule>
  </conditionalFormatting>
  <conditionalFormatting sqref="AT8:AU11 AT12:AX12 AT13:AU13 AW10 AW11:AY11 AW13 AX13:AX22 AY10 AY12:AY13">
    <cfRule type="cellIs" priority="86" operator="equal" dxfId="2">
      <formula>"EXTREMO"</formula>
    </cfRule>
    <cfRule type="cellIs" priority="87" operator="equal" dxfId="45">
      <formula>"ALTO"</formula>
    </cfRule>
    <cfRule type="cellIs" priority="88" operator="equal" dxfId="1">
      <formula>"MODERADO"</formula>
    </cfRule>
    <cfRule type="cellIs" priority="89" operator="equal" dxfId="0">
      <formula>"BAJO"</formula>
    </cfRule>
  </conditionalFormatting>
  <conditionalFormatting sqref="AT26:AY26">
    <cfRule type="cellIs" priority="82" operator="equal" dxfId="2">
      <formula>"EXTREMO"</formula>
    </cfRule>
    <cfRule type="cellIs" priority="83" operator="equal" dxfId="45">
      <formula>"ALTO"</formula>
    </cfRule>
    <cfRule type="cellIs" priority="84" operator="equal" dxfId="1">
      <formula>"MODERADO"</formula>
    </cfRule>
    <cfRule type="cellIs" priority="85" operator="equal" dxfId="0">
      <formula>"BAJO"</formula>
    </cfRule>
  </conditionalFormatting>
  <conditionalFormatting sqref="AT27:AY30">
    <cfRule type="cellIs" priority="78" operator="equal" dxfId="2">
      <formula>"EXTREMO"</formula>
    </cfRule>
    <cfRule type="cellIs" priority="79" operator="equal" dxfId="45">
      <formula>"ALTO"</formula>
    </cfRule>
    <cfRule type="cellIs" priority="80" operator="equal" dxfId="1">
      <formula>"MODERADO"</formula>
    </cfRule>
    <cfRule type="cellIs" priority="81" operator="equal" dxfId="0">
      <formula>"BAJO"</formula>
    </cfRule>
  </conditionalFormatting>
  <conditionalFormatting sqref="AT33:AY37">
    <cfRule type="cellIs" priority="70" operator="equal" dxfId="2">
      <formula>"EXTREMO"</formula>
    </cfRule>
    <cfRule type="cellIs" priority="71" operator="equal" dxfId="45">
      <formula>"ALTO"</formula>
    </cfRule>
    <cfRule type="cellIs" priority="72" operator="equal" dxfId="1">
      <formula>"MODERADO"</formula>
    </cfRule>
    <cfRule type="cellIs" priority="73" operator="equal" dxfId="0">
      <formula>"BAJO"</formula>
    </cfRule>
  </conditionalFormatting>
  <conditionalFormatting sqref="AT14:AU14 AW14 AY14">
    <cfRule type="cellIs" priority="30" operator="equal" dxfId="2">
      <formula>"EXTREMO"</formula>
    </cfRule>
    <cfRule type="cellIs" priority="31" operator="equal" dxfId="45">
      <formula>"ALTO"</formula>
    </cfRule>
    <cfRule type="cellIs" priority="32" operator="equal" dxfId="1">
      <formula>"MODERADO"</formula>
    </cfRule>
    <cfRule type="cellIs" priority="33" operator="equal" dxfId="0">
      <formula>"BAJO"</formula>
    </cfRule>
  </conditionalFormatting>
  <conditionalFormatting sqref="AH20">
    <cfRule type="cellIs" priority="29" operator="equal" dxfId="8">
      <formula>0</formula>
    </cfRule>
    <cfRule type="cellIs" priority="28" operator="equal" dxfId="59">
      <formula>0</formula>
    </cfRule>
  </conditionalFormatting>
  <conditionalFormatting sqref="AN20">
    <cfRule type="cellIs" priority="27" operator="equal" dxfId="8">
      <formula>0</formula>
    </cfRule>
    <cfRule type="cellIs" priority="26" operator="equal" dxfId="59">
      <formula>0</formula>
    </cfRule>
  </conditionalFormatting>
  <conditionalFormatting sqref="AJ20">
    <cfRule type="cellIs" priority="25" operator="equal" dxfId="8">
      <formula>0</formula>
    </cfRule>
    <cfRule type="cellIs" priority="24" operator="equal" dxfId="59">
      <formula>0</formula>
    </cfRule>
  </conditionalFormatting>
  <conditionalFormatting sqref="AL20">
    <cfRule type="cellIs" priority="23" operator="equal" dxfId="8">
      <formula>0</formula>
    </cfRule>
    <cfRule type="cellIs" priority="22" operator="equal" dxfId="59">
      <formula>0</formula>
    </cfRule>
  </conditionalFormatting>
  <conditionalFormatting sqref="AR20">
    <cfRule type="cellIs" priority="18" operator="equal" dxfId="2">
      <formula>"EXTREMO"</formula>
    </cfRule>
    <cfRule type="cellIs" priority="19" operator="equal" dxfId="45">
      <formula>"ALTO"</formula>
    </cfRule>
    <cfRule type="cellIs" priority="20" operator="equal" dxfId="1">
      <formula>"MODERADO"</formula>
    </cfRule>
    <cfRule type="cellIs" priority="21" operator="equal" dxfId="0">
      <formula>"BAJO"</formula>
    </cfRule>
  </conditionalFormatting>
  <conditionalFormatting sqref="AT20">
    <cfRule type="cellIs" priority="14" operator="equal" dxfId="2">
      <formula>"EXTREMO"</formula>
    </cfRule>
    <cfRule type="cellIs" priority="15" operator="equal" dxfId="45">
      <formula>"ALTO"</formula>
    </cfRule>
    <cfRule type="cellIs" priority="16" operator="equal" dxfId="1">
      <formula>"MODERADO"</formula>
    </cfRule>
    <cfRule type="cellIs" priority="17" operator="equal" dxfId="0">
      <formula>"BAJO"</formula>
    </cfRule>
  </conditionalFormatting>
  <conditionalFormatting sqref="AP21:AQ21">
    <cfRule type="cellIs" priority="10" operator="equal" dxfId="2">
      <formula>"EXTREMO"</formula>
    </cfRule>
    <cfRule type="cellIs" priority="11" operator="equal" dxfId="45">
      <formula>"ALTO"</formula>
    </cfRule>
    <cfRule type="cellIs" priority="12" operator="equal" dxfId="1">
      <formula>"MODERADO"</formula>
    </cfRule>
    <cfRule type="cellIs" priority="13" operator="equal" dxfId="0">
      <formula>"BAJO"</formula>
    </cfRule>
  </conditionalFormatting>
  <conditionalFormatting sqref="AC16:AC17">
    <cfRule type="cellIs" priority="6" operator="equal" dxfId="2">
      <formula>"EXTREMO"</formula>
    </cfRule>
    <cfRule type="cellIs" priority="7" operator="equal" dxfId="45">
      <formula>"ALTO"</formula>
    </cfRule>
    <cfRule type="cellIs" priority="8" operator="equal" dxfId="1">
      <formula>"MODERADO"</formula>
    </cfRule>
    <cfRule type="cellIs" priority="9" operator="equal" dxfId="0">
      <formula>"BAJO"</formula>
    </cfRule>
  </conditionalFormatting>
  <conditionalFormatting sqref="AB16:AB17">
    <cfRule type="cellIs" priority="1" operator="equal" dxfId="2">
      <formula>"CATASTRÓFICO"</formula>
    </cfRule>
    <cfRule type="cellIs" priority="2" operator="equal" dxfId="32">
      <formula>"MAYOR"</formula>
    </cfRule>
    <cfRule type="cellIs" priority="3" operator="equal" dxfId="1">
      <formula>"MODERADO"</formula>
    </cfRule>
    <cfRule type="cellIs" priority="4" operator="equal" dxfId="0">
      <formula>"MENOR"</formula>
    </cfRule>
    <cfRule type="cellIs" priority="5" operator="equal" dxfId="38">
      <formula>"LEVE"</formula>
    </cfRule>
  </conditionalFormatting>
  <dataValidations xWindow="1041" yWindow="386" count="14">
    <dataValidation sqref="N8:P8 N15:P15 N26:P26 N32:P32 N37:P37 BD8 BD15 BD26 BD32 BD37" showDropDown="0" showInputMessage="0" showErrorMessage="0"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errorStyle="warning"/>
    <dataValidation sqref="K8:L8 K15:L15 K26:L26 K32:L32 K37:L37" showDropDown="0" showInputMessage="0" showErrorMessage="0" allowBlank="1" errorTitle="VALOR INCORRECTO" error="Por favor califique la probabilidad segun los valores de la lista desplegable." promptTitle="ESCALA DE PROBABILIDAD" prompt="1-IMPROBABLE- Nunca se ha presentado._x000a_2-RARO- 1 evento en los últimos 5 años._x000a_3-POSIBLE- Más de 1 evento en los últimos 5 años._x000a_4-PROBABLE- 1 o más eventos en los últimos 2 años._x000a_5-INMINENTE- 1 o más eventos en el último año." errorStyle="warning"/>
    <dataValidation sqref="AZ8:BC8 AZ15:BC15 AZ26:BC26 AZ32:BC32 AZ37:BC37" showDropDown="0" showInputMessage="0" showErrorMessage="0" allowBlank="1" errorStyle="warning"/>
    <dataValidation sqref="F7" showDropDown="0" showInputMessage="1" showErrorMessage="1" allowBlank="1" promptTitle="RIESGO" prompt="Son eventos potenciales que hacen referencia a la posibilidad de incurrir en pérdidas por deficiencias, fallas o inadecuaciones, en el TTHH, procesos, tecnología, infraestructura o por la ocurrencia de acontecimientos externos (Guía riesgos-DAFP,2020)."/>
    <dataValidation sqref="E7" showDropDown="0" showInputMessage="1" showErrorMessage="1" allowBlank="1" promptTitle="CAUSAS" prompt="Todos aquellos factores internos y externos que solos o en combinación con otros, pueden producir la materialización de un riesgo (Guía riesgos-DAFP,2020)."/>
    <dataValidation sqref="G7 J7" showDropDown="0" showInputMessage="1" showErrorMessage="1" allowBlank="1" promptTitle="CONSECUENCIA" prompt="Los efectos o situaciones resultantes de la materialización del riesgo (evento) que impactan en el proceso, la entidad, sus grupos de valor y demás partes interesadas (Guía riesgos-DAFP,2020)."/>
    <dataValidation sqref="I7" showDropDown="0" showInputMessage="1" showErrorMessage="1" allowBlank="1" promptTitle="PROBABILIDAD" prompt="Se entiende la posibilidad de ocurrencia del riesgo. Estará asociada a la exposición al riesgo del proceso o actividad que se esté analizando (Guía riesgos-DAFP, 2020)."/>
    <dataValidation sqref="M7" showDropDown="0" showInputMessage="1" showErrorMessage="1" allowBlank="1" promptTitle="IMPACTO" prompt="Son las consecuencias que puede ocasionar a la organización la materialización del riesgo; pueden ser &quot;Reputacional o Económico&quot;. (Guía riesgos-DAFP,2020)."/>
    <dataValidation sqref="K7" showDropDown="0" showInputMessage="1" showErrorMessage="1" allowBlank="1" promptTitle="PROBABILIDAD" prompt="Se entiende como la posibilidad de ocurrencia del riesgo. Estará asociada a la exposición al riesgo del proceso o actividad que se esté analizando. Ej: número de veces que se pasa por el punto de riesgo en el periodo de 1 año. (Guía riesgos-DAFP, 2020)."/>
    <dataValidation sqref="Q7:R7" showDropDown="0" showInputMessage="1" showErrorMessage="1" allowBlank="1" promptTitle="CONTROL" prompt="Un control se define como la medida que permite reducir o mitigar el riesgo mediante una acción, disposición, normatividad o intervención. (Guía riesgos-DAFP, 2020)."/>
    <dataValidation sqref="I6" showDropDown="0" showInputMessage="1" showErrorMessage="1" allowBlank="1" promptTitle="RIESGO INHERENTE" prompt="Nivel de riesgo propio de la actividad. El resultado de combinar la probabilidad con el impacto, nos permite determinar el nivel del riesgo (Guía riesgos-DAFP,2020)."/>
    <dataValidation sqref="S7" showDropDown="0" showInputMessage="1" showErrorMessage="1" allowBlank="1" prompt="Por política de control interno y lineamientos de MIPG, los controles previamente definidos, deben estar documentados (procedimiento, manual, instructivo, etc)"/>
    <dataValidation sqref="AD8 AF8 AH8:AH20 AH24 AJ8:AJ20 AJ24 AL8:AL20 AL24 AN8:AN20 AN24" showDropDown="0" showInputMessage="0" showErrorMessage="0" allowBlank="1" promptTitle="EJECUCIÓN DEL CONTROL" prompt="FUERTE = El control se ejecuta de manera consistente por parte del responsable._x000a_MODERADO = El control se ejecuta algunas veces por parte del responsable._x000a_DÉBIL = El control no se ejecuta por parte del responsable."/>
    <dataValidation sqref="X6" showDropDown="0" showInputMessage="1" showErrorMessage="1" allowBlank="1" promptTitle="RIESGO RESIDUAL" prompt="Es el resultado de aplicar la efectividad de los controles al riesgo inherente (Guía riesgos - DAFP)."/>
  </dataValidations>
  <hyperlinks>
    <hyperlink ref="E5" location="'IDENTIFICACIÓN DOFA'!A1" display="REGRESAR"/>
  </hyperlinks>
  <pageMargins left="0.7" right="0.7" top="0.75" bottom="0.75" header="0.3" footer="0.3"/>
  <pageSetup orientation="portrait" paperSize="9" scale="10"/>
  <drawing xmlns:r="http://schemas.openxmlformats.org/officeDocument/2006/relationships" r:id="rId1"/>
  <legacyDrawing xmlns:r="http://schemas.openxmlformats.org/officeDocument/2006/relationships" r:id="anysvml"/>
</worksheet>
</file>

<file path=xl/worksheets/sheet11.xml><?xml version="1.0" encoding="utf-8"?>
<worksheet xmlns="http://schemas.openxmlformats.org/spreadsheetml/2006/main">
  <sheetPr codeName="Hoja4">
    <tabColor rgb="FFD5C93D"/>
    <outlinePr summaryBelow="1" summaryRight="1"/>
    <pageSetUpPr/>
  </sheetPr>
  <dimension ref="A1:BX207"/>
  <sheetViews>
    <sheetView showGridLines="0" showRowColHeaders="0" zoomScale="85" zoomScaleNormal="85" zoomScaleSheetLayoutView="100" workbookViewId="0">
      <selection activeCell="A1" sqref="A1"/>
    </sheetView>
  </sheetViews>
  <sheetFormatPr baseColWidth="10" defaultColWidth="11.42578125" defaultRowHeight="15"/>
  <cols>
    <col width="11.42578125" customWidth="1" style="10" min="1" max="1"/>
    <col width="7.42578125" bestFit="1" customWidth="1" style="10" min="2" max="2"/>
    <col width="25.140625" customWidth="1" style="10" min="3" max="3"/>
    <col width="27.140625" customWidth="1" style="10" min="4" max="6"/>
    <col width="14" customWidth="1" style="10" min="7" max="10"/>
    <col width="11.85546875" customWidth="1" style="11" min="11" max="11"/>
    <col width="11.42578125" customWidth="1" style="10" min="12" max="12"/>
    <col width="11.42578125" customWidth="1" style="12" min="13" max="13"/>
    <col width="11.85546875" customWidth="1" style="12" min="14" max="14"/>
    <col width="11.42578125" customWidth="1" style="12" min="15" max="16383"/>
    <col width="11.42578125" customWidth="1" style="12" min="16384" max="16384"/>
  </cols>
  <sheetData>
    <row r="1" ht="23.25" customFormat="1" customHeight="1" s="296">
      <c r="A1" s="348" t="n"/>
      <c r="B1" s="550" t="n"/>
      <c r="C1" s="702" t="n"/>
      <c r="D1" s="667" t="inlineStr">
        <is>
          <t>MACROPROCESO ESTRATÉGICO</t>
        </is>
      </c>
      <c r="E1" s="703" t="n"/>
      <c r="F1" s="703" t="n"/>
      <c r="G1" s="703" t="n"/>
      <c r="H1" s="704" t="n"/>
      <c r="I1" s="667" t="inlineStr">
        <is>
          <t>CÓDIGO: ESGr028</t>
        </is>
      </c>
      <c r="J1" s="704" t="n"/>
      <c r="K1" s="265" t="n"/>
      <c r="L1" s="170" t="n"/>
      <c r="M1" s="170" t="n"/>
      <c r="N1" s="170" t="n"/>
      <c r="O1" s="170" t="n"/>
      <c r="P1" s="171" t="n"/>
      <c r="Q1" s="171" t="n"/>
    </row>
    <row r="2" ht="21.75" customFormat="1" customHeight="1" s="296">
      <c r="A2" s="348" t="n"/>
      <c r="B2" s="705" t="n"/>
      <c r="C2" s="706" t="n"/>
      <c r="D2" s="667" t="inlineStr">
        <is>
          <t>PROCESO GESTIÓN SISTEMAS INTEGRADOS - CALIDAD</t>
        </is>
      </c>
      <c r="E2" s="703" t="n"/>
      <c r="F2" s="703" t="n"/>
      <c r="G2" s="703" t="n"/>
      <c r="H2" s="704" t="n"/>
      <c r="I2" s="667" t="inlineStr">
        <is>
          <t>VERSIÓN: 18</t>
        </is>
      </c>
      <c r="J2" s="704" t="n"/>
      <c r="K2" s="265" t="n"/>
      <c r="L2" s="170" t="n"/>
      <c r="M2" s="170" t="n"/>
      <c r="N2" s="170" t="n"/>
      <c r="O2" s="170" t="n"/>
      <c r="P2" s="171" t="n"/>
      <c r="Q2" s="171" t="n"/>
    </row>
    <row r="3" ht="15" customFormat="1" customHeight="1" s="296">
      <c r="A3" s="348" t="n"/>
      <c r="B3" s="705" t="n"/>
      <c r="C3" s="706" t="n"/>
      <c r="D3" s="667" t="inlineStr">
        <is>
          <t>GESTIÓN DEL RIESGO Y LAS OPORTUNIDADES</t>
        </is>
      </c>
      <c r="E3" s="707" t="n"/>
      <c r="F3" s="707" t="n"/>
      <c r="G3" s="707" t="n"/>
      <c r="H3" s="702" t="n"/>
      <c r="I3" s="667" t="inlineStr">
        <is>
          <t>VIGENCIA: 2025-04-11</t>
        </is>
      </c>
      <c r="J3" s="704" t="n"/>
      <c r="K3" s="265" t="n"/>
      <c r="L3" s="170" t="n"/>
      <c r="M3" s="170" t="n"/>
      <c r="N3" s="170" t="n"/>
      <c r="O3" s="170" t="n"/>
      <c r="P3" s="171" t="n"/>
      <c r="Q3" s="171" t="n"/>
    </row>
    <row r="4" ht="15" customFormat="1" customHeight="1" s="296">
      <c r="A4" s="348" t="n"/>
      <c r="B4" s="708" t="n"/>
      <c r="C4" s="709" t="n"/>
      <c r="D4" s="708" t="n"/>
      <c r="E4" s="710" t="n"/>
      <c r="F4" s="710" t="n"/>
      <c r="G4" s="710" t="n"/>
      <c r="H4" s="709" t="n"/>
      <c r="I4" s="667" t="inlineStr">
        <is>
          <t>PÁGINA: 8 de 11</t>
        </is>
      </c>
      <c r="J4" s="704" t="n"/>
      <c r="K4" s="265" t="n"/>
      <c r="L4" s="170" t="n"/>
      <c r="M4" s="170" t="n"/>
      <c r="N4" s="170" t="n"/>
      <c r="O4" s="170" t="n"/>
      <c r="P4" s="171" t="n"/>
      <c r="Q4" s="171" t="n"/>
    </row>
    <row r="5">
      <c r="A5" s="263" t="n"/>
      <c r="B5" s="263" t="n"/>
      <c r="C5" s="263" t="n"/>
      <c r="D5" s="263" t="n"/>
      <c r="E5" s="263" t="n"/>
      <c r="F5" s="263" t="n"/>
      <c r="G5" s="263" t="n"/>
      <c r="H5" s="263" t="n"/>
      <c r="I5" s="263" t="n"/>
      <c r="J5" s="263" t="n"/>
      <c r="K5" s="266" t="n"/>
    </row>
    <row r="6">
      <c r="A6" s="264" t="inlineStr">
        <is>
          <t>REGRESAR</t>
        </is>
      </c>
      <c r="B6" s="633" t="inlineStr">
        <is>
          <t>MAPA DE RIESGOS DE LA UNIVERSIDAD DE CUNDINAMARCA</t>
        </is>
      </c>
      <c r="C6" s="765" t="n"/>
      <c r="D6" s="765" t="n"/>
      <c r="E6" s="765" t="n"/>
      <c r="F6" s="765" t="n"/>
      <c r="G6" s="765" t="n"/>
      <c r="H6" s="765" t="n"/>
      <c r="I6" s="765" t="n"/>
      <c r="J6" s="766" t="n"/>
      <c r="K6" s="266" t="n"/>
    </row>
    <row r="7">
      <c r="A7" s="263" t="n"/>
      <c r="B7" s="767" t="n"/>
      <c r="C7" s="768" t="n"/>
      <c r="D7" s="768" t="n"/>
      <c r="E7" s="768" t="n"/>
      <c r="F7" s="768" t="n"/>
      <c r="G7" s="768" t="n"/>
      <c r="H7" s="768" t="n"/>
      <c r="I7" s="768" t="n"/>
      <c r="J7" s="769" t="n"/>
      <c r="K7" s="266" t="n"/>
    </row>
    <row r="8" ht="18" customHeight="1" s="242">
      <c r="A8" s="263" t="n"/>
      <c r="B8" s="634" t="inlineStr">
        <is>
          <t>IMPACTO</t>
        </is>
      </c>
      <c r="C8" s="766" t="n"/>
      <c r="D8" s="770" t="inlineStr">
        <is>
          <t>Leve 20%</t>
        </is>
      </c>
      <c r="E8" s="770" t="inlineStr">
        <is>
          <t>Menor 40%</t>
        </is>
      </c>
      <c r="F8" s="770" t="inlineStr">
        <is>
          <t>Moderado 60%</t>
        </is>
      </c>
      <c r="G8" s="770" t="inlineStr">
        <is>
          <t>Mayor 80%</t>
        </is>
      </c>
      <c r="H8" s="766" t="n"/>
      <c r="I8" s="770" t="inlineStr">
        <is>
          <t>Catastrófico 100%</t>
        </is>
      </c>
      <c r="J8" s="766" t="n"/>
      <c r="K8" s="266" t="n"/>
      <c r="N8" s="12">
        <f>IF(N9&lt;&gt;""," -R","")</f>
        <v/>
      </c>
      <c r="P8" s="12">
        <f>IF(P9&lt;&gt;""," -R","")</f>
        <v/>
      </c>
      <c r="R8" s="12">
        <f>IF(R9&lt;&gt;""," -R","")</f>
        <v/>
      </c>
      <c r="T8" s="12">
        <f>IF(T9&lt;&gt;""," -R","")</f>
        <v/>
      </c>
      <c r="V8" s="12">
        <f>IF(V9&lt;&gt;""," -R","")</f>
        <v/>
      </c>
      <c r="X8" s="12">
        <f>IF(X9&lt;&gt;""," -R","")</f>
        <v/>
      </c>
      <c r="Z8" s="12">
        <f>IF(Z9&lt;&gt;""," -R","")</f>
        <v/>
      </c>
      <c r="AB8" s="12">
        <f>IF(AB9&lt;&gt;""," -R","")</f>
        <v/>
      </c>
      <c r="AD8" s="12">
        <f>IF(AD9&lt;&gt;""," -R","")</f>
        <v/>
      </c>
      <c r="AF8" s="12">
        <f>IF(AF9&lt;&gt;""," -R","")</f>
        <v/>
      </c>
      <c r="AH8" s="12">
        <f>IF(AH9&lt;&gt;""," -R","")</f>
        <v/>
      </c>
      <c r="AJ8" s="12">
        <f>IF(AJ9&lt;&gt;""," -R","")</f>
        <v/>
      </c>
      <c r="AL8" s="12">
        <f>IF(AL9&lt;&gt;""," -R","")</f>
        <v/>
      </c>
      <c r="AN8" s="12">
        <f>IF(AN9&lt;&gt;""," -R","")</f>
        <v/>
      </c>
      <c r="AP8" s="12">
        <f>IF(AP9&lt;&gt;""," -R","")</f>
        <v/>
      </c>
      <c r="AR8" s="12">
        <f>IF(AR9&lt;&gt;""," -R","")</f>
        <v/>
      </c>
      <c r="AT8" s="12">
        <f>IF(AT9&lt;&gt;""," -R","")</f>
        <v/>
      </c>
      <c r="AV8" s="12">
        <f>IF(AV9&lt;&gt;""," -R","")</f>
        <v/>
      </c>
      <c r="AX8" s="12">
        <f>IF(AX9&lt;&gt;""," -R","")</f>
        <v/>
      </c>
      <c r="AZ8" s="12">
        <f>IF(AZ9&lt;&gt;""," -R","")</f>
        <v/>
      </c>
      <c r="BB8" s="12">
        <f>IF(BB9&lt;&gt;""," -R","")</f>
        <v/>
      </c>
      <c r="BD8" s="12">
        <f>IF(BD9&lt;&gt;""," -R","")</f>
        <v/>
      </c>
      <c r="BF8" s="12">
        <f>IF(BF9&lt;&gt;""," -R","")</f>
        <v/>
      </c>
      <c r="BH8" s="12">
        <f>IF(BH9&lt;&gt;""," -R","")</f>
        <v/>
      </c>
      <c r="BJ8" s="12">
        <f>IF(BJ9&lt;&gt;""," -R","")</f>
        <v/>
      </c>
    </row>
    <row r="9" ht="24.75" customHeight="1" s="242">
      <c r="A9" s="263" t="n"/>
      <c r="B9" s="635" t="inlineStr">
        <is>
          <t>PROBABILIDAD</t>
        </is>
      </c>
      <c r="C9" s="769" t="n"/>
      <c r="D9" s="771" t="n"/>
      <c r="E9" s="771" t="n"/>
      <c r="F9" s="771" t="n"/>
      <c r="G9" s="767" t="n"/>
      <c r="H9" s="769" t="n"/>
      <c r="I9" s="767" t="n"/>
      <c r="J9" s="769" t="n"/>
      <c r="K9" s="266" t="n"/>
      <c r="M9" s="12" t="n">
        <v>1.01</v>
      </c>
      <c r="N9" s="12">
        <f>IFERROR(VLOOKUP(M9,'CRUCE RIESGOS'!$C$8:$D$37,2,FALSE),"")</f>
        <v/>
      </c>
      <c r="O9" s="12" t="n">
        <v>2.01</v>
      </c>
      <c r="P9" s="12">
        <f>IFERROR(VLOOKUP(O9,'CRUCE RIESGOS'!$C$8:$D$37,2,FALSE),"")</f>
        <v/>
      </c>
      <c r="Q9" s="12" t="n">
        <v>3.01</v>
      </c>
      <c r="R9" s="12">
        <f>IFERROR(VLOOKUP(Q9,'CRUCE RIESGOS'!$C$8:$D$37,2,FALSE),"")</f>
        <v/>
      </c>
      <c r="S9" s="12" t="n">
        <v>4.01</v>
      </c>
      <c r="T9" s="12">
        <f>IFERROR(VLOOKUP(S9,'CRUCE RIESGOS'!$C$8:$D$37,2,FALSE),"")</f>
        <v/>
      </c>
      <c r="U9" s="12" t="n">
        <v>5.01</v>
      </c>
      <c r="V9" s="12">
        <f>IFERROR(VLOOKUP(U9,'CRUCE RIESGOS'!$C$8:$D$37,2,FALSE),"")</f>
        <v/>
      </c>
      <c r="W9" s="12" t="n">
        <v>6.01</v>
      </c>
      <c r="X9" s="12">
        <f>IFERROR(VLOOKUP(W9,'CRUCE RIESGOS'!$C$8:$D$37,2,FALSE),"")</f>
        <v/>
      </c>
      <c r="Y9" s="12" t="n">
        <v>7.01</v>
      </c>
      <c r="Z9" s="12">
        <f>IFERROR(VLOOKUP(Y9,'CRUCE RIESGOS'!$C$8:$D$37,2,FALSE),"")</f>
        <v/>
      </c>
      <c r="AA9" s="12" t="n">
        <v>8.01</v>
      </c>
      <c r="AB9" s="12">
        <f>IFERROR(VLOOKUP(AA9,'CRUCE RIESGOS'!$C$8:$D$37,2,FALSE),"")</f>
        <v/>
      </c>
      <c r="AC9" s="12" t="n">
        <v>9.01</v>
      </c>
      <c r="AD9" s="12">
        <f>IFERROR(VLOOKUP(AC9,'CRUCE RIESGOS'!$C$8:$D$37,2,FALSE),"")</f>
        <v/>
      </c>
      <c r="AE9" s="12" t="n">
        <v>10.01</v>
      </c>
      <c r="AF9" s="12">
        <f>IFERROR(VLOOKUP(AE9,'CRUCE RIESGOS'!$C$8:$D$37,2,FALSE),"")</f>
        <v/>
      </c>
      <c r="AG9" s="12" t="n">
        <v>11.01</v>
      </c>
      <c r="AH9" s="12">
        <f>IFERROR(VLOOKUP(AG9,'CRUCE RIESGOS'!$C$8:$D$37,2,FALSE),"")</f>
        <v/>
      </c>
      <c r="AI9" s="12" t="n">
        <v>12.01</v>
      </c>
      <c r="AJ9" s="12">
        <f>IFERROR(VLOOKUP(AI9,'CRUCE RIESGOS'!$C$8:$D$37,2,FALSE),"")</f>
        <v/>
      </c>
      <c r="AK9" s="12" t="n">
        <v>13.01</v>
      </c>
      <c r="AL9" s="12">
        <f>IFERROR(VLOOKUP(AK9,'CRUCE RIESGOS'!$C$8:$D$37,2,FALSE),"")</f>
        <v/>
      </c>
      <c r="AM9" s="12" t="n">
        <v>14.01</v>
      </c>
      <c r="AN9" s="12">
        <f>IFERROR(VLOOKUP(AM9,'CRUCE RIESGOS'!$C$8:$D$37,2,FALSE),"")</f>
        <v/>
      </c>
      <c r="AO9" s="12" t="n">
        <v>15.01</v>
      </c>
      <c r="AP9" s="12">
        <f>IFERROR(VLOOKUP(AO9,'CRUCE RIESGOS'!$C$8:$D$37,2,FALSE),"")</f>
        <v/>
      </c>
      <c r="AQ9" s="12" t="n">
        <v>16.01</v>
      </c>
      <c r="AR9" s="12">
        <f>IFERROR(VLOOKUP(AQ9,'CRUCE RIESGOS'!$C$8:$D$37,2,FALSE),"")</f>
        <v/>
      </c>
      <c r="AS9" s="12" t="n">
        <v>17.01</v>
      </c>
      <c r="AT9" s="12">
        <f>IFERROR(VLOOKUP(AS9,'CRUCE RIESGOS'!$C$8:$D$37,2,FALSE),"")</f>
        <v/>
      </c>
      <c r="AU9" s="12" t="n">
        <v>18.01</v>
      </c>
      <c r="AV9" s="12">
        <f>IFERROR(VLOOKUP(AU9,'CRUCE RIESGOS'!$C$8:$D$37,2,FALSE),"")</f>
        <v/>
      </c>
      <c r="AW9" s="12" t="n">
        <v>19.01</v>
      </c>
      <c r="AX9" s="12">
        <f>IFERROR(VLOOKUP(AW9,'CRUCE RIESGOS'!$C$8:$D$37,2,FALSE),"")</f>
        <v/>
      </c>
      <c r="AY9" s="12" t="n">
        <v>20.01</v>
      </c>
      <c r="AZ9" s="12">
        <f>IFERROR(VLOOKUP(AY9,'CRUCE RIESGOS'!$C$8:$D$37,2,FALSE),"")</f>
        <v/>
      </c>
      <c r="BA9" s="12" t="n">
        <v>21.01</v>
      </c>
      <c r="BB9" s="12">
        <f>IFERROR(VLOOKUP(BA9,'CRUCE RIESGOS'!$C$8:$D$37,2,FALSE),"")</f>
        <v/>
      </c>
      <c r="BC9" s="12" t="n">
        <v>22.01</v>
      </c>
      <c r="BD9" s="12">
        <f>IFERROR(VLOOKUP(BC9,'CRUCE RIESGOS'!$C$8:$D$37,2,FALSE),"")</f>
        <v/>
      </c>
      <c r="BE9" s="12" t="n">
        <v>23.01</v>
      </c>
      <c r="BF9" s="12">
        <f>IFERROR(VLOOKUP(BE9,'CRUCE RIESGOS'!$C$8:$D$37,2,FALSE),"")</f>
        <v/>
      </c>
      <c r="BG9" s="12" t="n">
        <v>24.01</v>
      </c>
      <c r="BH9" s="12">
        <f>IFERROR(VLOOKUP(BG9,'CRUCE RIESGOS'!$C$8:$D$37,2,FALSE),"")</f>
        <v/>
      </c>
      <c r="BI9" s="12" t="n">
        <v>25.01</v>
      </c>
      <c r="BJ9" s="12">
        <f>IFERROR(VLOOKUP(BI9,'CRUCE RIESGOS'!$C$8:$D$37,2,FALSE),"")</f>
        <v/>
      </c>
    </row>
    <row r="10" ht="50.25" customHeight="1" s="242">
      <c r="A10" s="263" t="n"/>
      <c r="B10" s="632" t="inlineStr">
        <is>
          <t>Muy Baja 20%</t>
        </is>
      </c>
      <c r="C10" s="772" t="n"/>
      <c r="D10" s="3">
        <f>CONCATENATE(N8,N9,N10,N11,N12,N13,N14,N16,N17,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f>
        <v/>
      </c>
      <c r="E10" s="3">
        <f>CONCATENATE(P8,P9,P10,P11,P12,P13,P14,P16,P17,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f>
        <v/>
      </c>
      <c r="F10" s="4">
        <f>CONCATENATE(R8,R9,R10,R11,R12,R13,R14,R16,R17,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f>
        <v/>
      </c>
      <c r="G10" s="124">
        <f>CONCATENATE(T8,T9,T10,T11,T12,T13,T14,T16,T17,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f>
        <v/>
      </c>
      <c r="H10" s="772" t="n"/>
      <c r="I10" s="656">
        <f>CONCATENATE(V8,V9,V10,V11,V12,V13,V14,V16,V17,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f>
        <v/>
      </c>
      <c r="J10" s="772" t="n"/>
      <c r="K10" s="266" t="n"/>
      <c r="N10" s="12">
        <f>IF(N11&lt;&gt;""," -R","")</f>
        <v/>
      </c>
      <c r="P10" s="12">
        <f>IF(P11&lt;&gt;""," -R","")</f>
        <v/>
      </c>
      <c r="R10" s="12">
        <f>IF(R11&lt;&gt;""," -R","")</f>
        <v/>
      </c>
      <c r="T10" s="12">
        <f>IF(T11&lt;&gt;""," -R","")</f>
        <v/>
      </c>
      <c r="V10" s="12">
        <f>IF(V11&lt;&gt;""," -R","")</f>
        <v/>
      </c>
      <c r="X10" s="12">
        <f>IF(X11&lt;&gt;""," -R","")</f>
        <v/>
      </c>
      <c r="Z10" s="12">
        <f>IF(Z11&lt;&gt;""," -R","")</f>
        <v/>
      </c>
      <c r="AB10" s="12">
        <f>IF(AB11&lt;&gt;""," -R","")</f>
        <v/>
      </c>
      <c r="AD10" s="12">
        <f>IF(AD11&lt;&gt;""," -R","")</f>
        <v/>
      </c>
      <c r="AF10" s="12">
        <f>IF(AF11&lt;&gt;""," -R","")</f>
        <v/>
      </c>
      <c r="AH10" s="12">
        <f>IF(AH11&lt;&gt;""," -R","")</f>
        <v/>
      </c>
      <c r="AJ10" s="12">
        <f>IF(AJ11&lt;&gt;""," -R","")</f>
        <v/>
      </c>
      <c r="AL10" s="12">
        <f>IF(AL11&lt;&gt;""," -R","")</f>
        <v/>
      </c>
      <c r="AN10" s="12">
        <f>IF(AN11&lt;&gt;""," -R","")</f>
        <v/>
      </c>
      <c r="AP10" s="12">
        <f>IF(AP11&lt;&gt;""," -R","")</f>
        <v/>
      </c>
      <c r="AR10" s="12">
        <f>IF(AR11&lt;&gt;""," -R","")</f>
        <v/>
      </c>
      <c r="AT10" s="12">
        <f>IF(AT11&lt;&gt;""," -R","")</f>
        <v/>
      </c>
      <c r="AV10" s="12">
        <f>IF(AV11&lt;&gt;""," -R","")</f>
        <v/>
      </c>
      <c r="AX10" s="12">
        <f>IF(AX11&lt;&gt;""," -R","")</f>
        <v/>
      </c>
      <c r="AZ10" s="12">
        <f>IF(AZ11&lt;&gt;""," -R","")</f>
        <v/>
      </c>
      <c r="BB10" s="12">
        <f>IF(BB11&lt;&gt;""," -R","")</f>
        <v/>
      </c>
      <c r="BD10" s="12">
        <f>IF(BD11&lt;&gt;""," -R","")</f>
        <v/>
      </c>
      <c r="BF10" s="12">
        <f>IF(BF11&lt;&gt;""," -R","")</f>
        <v/>
      </c>
      <c r="BH10" s="12">
        <f>IF(BH11&lt;&gt;""," -R","")</f>
        <v/>
      </c>
      <c r="BJ10" s="12">
        <f>IF(BJ11&lt;&gt;""," -R","")</f>
        <v/>
      </c>
    </row>
    <row r="11" ht="50.25" customHeight="1" s="242">
      <c r="A11" s="263" t="n"/>
      <c r="B11" s="632" t="inlineStr">
        <is>
          <t>Baja 40%</t>
        </is>
      </c>
      <c r="C11" s="772" t="n"/>
      <c r="D11" s="3">
        <f>CONCATENATE(X8,X9,X10,X11,X12,X13,X14,X16,X17,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f>
        <v/>
      </c>
      <c r="E11" s="4">
        <f>CONCATENATE(Z8,Z9,Z10,Z11,Z12,Z13,Z14,Z16,Z17,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f>
        <v/>
      </c>
      <c r="F11" s="4">
        <f>CONCATENATE(AB8,AB9,AB10,AB11,AB12,AB13,AB14,AB16,AB17,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f>
        <v/>
      </c>
      <c r="G11" s="124">
        <f>CONCATENATE(AD8,AD9,AD10,AD11,AD12,AD13,AD14,AD16,AD17,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f>
        <v/>
      </c>
      <c r="H11" s="772" t="n"/>
      <c r="I11" s="656">
        <f>CONCATENATE(AF8,AF9,AF10,AF11,AF12,AF13,AF14,AF16,AF17,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f>
        <v/>
      </c>
      <c r="J11" s="772" t="n"/>
      <c r="K11" s="266" t="n"/>
      <c r="M11" s="12" t="n">
        <v>1.02</v>
      </c>
      <c r="N11" s="12">
        <f>IFERROR(VLOOKUP(M11,'CRUCE RIESGOS'!$C$8:$D$37,2,FALSE),"")</f>
        <v/>
      </c>
      <c r="O11" s="12" t="n">
        <v>2.02</v>
      </c>
      <c r="P11" s="12">
        <f>IFERROR(VLOOKUP(O11,'CRUCE RIESGOS'!$C$8:$D$37,2,FALSE),"")</f>
        <v/>
      </c>
      <c r="Q11" s="12" t="n">
        <v>3.02</v>
      </c>
      <c r="R11" s="12">
        <f>IFERROR(VLOOKUP(Q11,'CRUCE RIESGOS'!$C$8:$D$37,2,FALSE),"")</f>
        <v/>
      </c>
      <c r="S11" s="12" t="n">
        <v>4.02</v>
      </c>
      <c r="T11" s="12">
        <f>IFERROR(VLOOKUP(S11,'CRUCE RIESGOS'!$C$8:$D$37,2,FALSE),"")</f>
        <v/>
      </c>
      <c r="U11" s="12" t="n">
        <v>5.02</v>
      </c>
      <c r="V11" s="12">
        <f>IFERROR(VLOOKUP(U11,'CRUCE RIESGOS'!$C$8:$D$37,2,FALSE),"")</f>
        <v/>
      </c>
      <c r="W11" s="12" t="n">
        <v>6.02</v>
      </c>
      <c r="X11" s="12">
        <f>IFERROR(VLOOKUP(W11,'CRUCE RIESGOS'!$C$8:$D$37,2,FALSE),"")</f>
        <v/>
      </c>
      <c r="Y11" s="12" t="n">
        <v>7.02</v>
      </c>
      <c r="Z11" s="12">
        <f>IFERROR(VLOOKUP(Y11,'CRUCE RIESGOS'!$C$8:$D$37,2,FALSE),"")</f>
        <v/>
      </c>
      <c r="AA11" s="12" t="n">
        <v>8.02</v>
      </c>
      <c r="AB11" s="12">
        <f>IFERROR(VLOOKUP(AA11,'CRUCE RIESGOS'!$C$8:$D$37,2,FALSE),"")</f>
        <v/>
      </c>
      <c r="AC11" s="12" t="n">
        <v>9.02</v>
      </c>
      <c r="AD11" s="12">
        <f>IFERROR(VLOOKUP(AC11,'CRUCE RIESGOS'!$C$8:$D$37,2,FALSE),"")</f>
        <v/>
      </c>
      <c r="AE11" s="12" t="n">
        <v>10.02</v>
      </c>
      <c r="AF11" s="12">
        <f>IFERROR(VLOOKUP(AE11,'CRUCE RIESGOS'!$C$8:$D$37,2,FALSE),"")</f>
        <v/>
      </c>
      <c r="AG11" s="12" t="n">
        <v>11.02</v>
      </c>
      <c r="AH11" s="12">
        <f>IFERROR(VLOOKUP(AG11,'CRUCE RIESGOS'!$C$8:$D$37,2,FALSE),"")</f>
        <v/>
      </c>
      <c r="AI11" s="12" t="n">
        <v>12.02</v>
      </c>
      <c r="AJ11" s="12">
        <f>IFERROR(VLOOKUP(AI11,'CRUCE RIESGOS'!$C$8:$D$37,2,FALSE),"")</f>
        <v/>
      </c>
      <c r="AK11" s="12" t="n">
        <v>13.02</v>
      </c>
      <c r="AL11" s="12">
        <f>IFERROR(VLOOKUP(AK11,'CRUCE RIESGOS'!$C$8:$D$37,2,FALSE),"")</f>
        <v/>
      </c>
      <c r="AM11" s="12" t="n">
        <v>14.02</v>
      </c>
      <c r="AN11" s="12">
        <f>IFERROR(VLOOKUP(AM11,'CRUCE RIESGOS'!$C$8:$D$37,2,FALSE),"")</f>
        <v/>
      </c>
      <c r="AO11" s="12" t="n">
        <v>15.02</v>
      </c>
      <c r="AP11" s="12">
        <f>IFERROR(VLOOKUP(AO11,'CRUCE RIESGOS'!$C$8:$D$37,2,FALSE),"")</f>
        <v/>
      </c>
      <c r="AQ11" s="12" t="n">
        <v>16.02</v>
      </c>
      <c r="AR11" s="12">
        <f>IFERROR(VLOOKUP(AQ11,'CRUCE RIESGOS'!$C$8:$D$37,2,FALSE),"")</f>
        <v/>
      </c>
      <c r="AS11" s="12" t="n">
        <v>17.02</v>
      </c>
      <c r="AT11" s="12">
        <f>IFERROR(VLOOKUP(AS11,'CRUCE RIESGOS'!$C$8:$D$37,2,FALSE),"")</f>
        <v/>
      </c>
      <c r="AU11" s="12" t="n">
        <v>18.02</v>
      </c>
      <c r="AV11" s="12">
        <f>IFERROR(VLOOKUP(AU11,'CRUCE RIESGOS'!$C$8:$D$37,2,FALSE),"")</f>
        <v/>
      </c>
      <c r="AW11" s="12" t="n">
        <v>19.02</v>
      </c>
      <c r="AX11" s="12">
        <f>IFERROR(VLOOKUP(AW11,'CRUCE RIESGOS'!$C$8:$D$37,2,FALSE),"")</f>
        <v/>
      </c>
      <c r="AY11" s="12" t="n">
        <v>20.02</v>
      </c>
      <c r="AZ11" s="12">
        <f>IFERROR(VLOOKUP(AY11,'CRUCE RIESGOS'!$C$8:$D$37,2,FALSE),"")</f>
        <v/>
      </c>
      <c r="BA11" s="12" t="n">
        <v>21.02</v>
      </c>
      <c r="BB11" s="12">
        <f>IFERROR(VLOOKUP(BA11,'CRUCE RIESGOS'!$C$8:$D$37,2,FALSE),"")</f>
        <v/>
      </c>
      <c r="BC11" s="12" t="n">
        <v>22.02</v>
      </c>
      <c r="BD11" s="12">
        <f>IFERROR(VLOOKUP(BC11,'CRUCE RIESGOS'!$C$8:$D$37,2,FALSE),"")</f>
        <v/>
      </c>
      <c r="BE11" s="12" t="n">
        <v>23.02</v>
      </c>
      <c r="BF11" s="12">
        <f>IFERROR(VLOOKUP(BE11,'CRUCE RIESGOS'!$C$8:$D$37,2,FALSE),"")</f>
        <v/>
      </c>
      <c r="BG11" s="12" t="n">
        <v>24.02</v>
      </c>
      <c r="BH11" s="12">
        <f>IFERROR(VLOOKUP(BG11,'CRUCE RIESGOS'!$C$8:$D$37,2,FALSE),"")</f>
        <v/>
      </c>
      <c r="BI11" s="12" t="n">
        <v>25.02</v>
      </c>
      <c r="BJ11" s="12">
        <f>IFERROR(VLOOKUP(BI11,'CRUCE RIESGOS'!$C$8:$D$37,2,FALSE),"")</f>
        <v/>
      </c>
    </row>
    <row r="12" ht="50.25" customHeight="1" s="242">
      <c r="A12" s="263" t="n"/>
      <c r="B12" s="632" t="inlineStr">
        <is>
          <t>Media 60%</t>
        </is>
      </c>
      <c r="C12" s="772" t="n"/>
      <c r="D12" s="4">
        <f>CONCATENATE(AH8,AH9,AH10,AH11,AH12,AH13,AH14,AH16,AH17,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f>
        <v/>
      </c>
      <c r="E12" s="5">
        <f>CONCATENATE(AJ8,AJ9,AJ10,AJ11,AJ12,AJ13,AJ14,AJ16,AJ17,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f>
        <v/>
      </c>
      <c r="F12" s="4">
        <f>CONCATENATE(AL8,AL9,AL10,AL11,AL12,AL13,AL14,AL16,AL17,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f>
        <v/>
      </c>
      <c r="G12" s="124">
        <f>CONCATENATE(AN8,AN9,AN10,AN11,AN12,AN13,AN14,AN16,AN17,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f>
        <v/>
      </c>
      <c r="H12" s="772" t="n"/>
      <c r="I12" s="656">
        <f>CONCATENATE(AP8,AP9,AP10,AP11,AP12,AP13,AP14,AP16,AP17,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f>
        <v/>
      </c>
      <c r="J12" s="772" t="n"/>
      <c r="K12" s="266" t="n"/>
      <c r="N12" s="12">
        <f>IF(N13&lt;&gt;""," -R","")</f>
        <v/>
      </c>
      <c r="P12" s="12">
        <f>IF(P13&lt;&gt;""," -R","")</f>
        <v/>
      </c>
      <c r="R12" s="12">
        <f>IF(R13&lt;&gt;""," -R","")</f>
        <v/>
      </c>
      <c r="T12" s="12">
        <f>IF(T13&lt;&gt;""," -R","")</f>
        <v/>
      </c>
      <c r="V12" s="12">
        <f>IF(V13&lt;&gt;""," -R","")</f>
        <v/>
      </c>
      <c r="X12" s="12">
        <f>IF(X13&lt;&gt;""," -R","")</f>
        <v/>
      </c>
      <c r="Z12" s="12">
        <f>IF(Z13&lt;&gt;""," -R","")</f>
        <v/>
      </c>
      <c r="AB12" s="12">
        <f>IF(AB13&lt;&gt;""," -R","")</f>
        <v/>
      </c>
      <c r="AD12" s="12">
        <f>IF(AD13&lt;&gt;""," -R","")</f>
        <v/>
      </c>
      <c r="AF12" s="12">
        <f>IF(AF13&lt;&gt;""," -R","")</f>
        <v/>
      </c>
      <c r="AH12" s="12">
        <f>IF(AH13&lt;&gt;""," -R","")</f>
        <v/>
      </c>
      <c r="AJ12" s="12">
        <f>IF(AJ13&lt;&gt;""," -R","")</f>
        <v/>
      </c>
      <c r="AL12" s="12">
        <f>IF(AL13&lt;&gt;""," -R","")</f>
        <v/>
      </c>
      <c r="AN12" s="12">
        <f>IF(AN13&lt;&gt;""," -R","")</f>
        <v/>
      </c>
      <c r="AP12" s="12">
        <f>IF(AP13&lt;&gt;""," -R","")</f>
        <v/>
      </c>
      <c r="AR12" s="12">
        <f>IF(AR13&lt;&gt;""," -R","")</f>
        <v/>
      </c>
      <c r="AT12" s="12">
        <f>IF(AT13&lt;&gt;""," -R","")</f>
        <v/>
      </c>
      <c r="AV12" s="12">
        <f>IF(AV13&lt;&gt;""," -R","")</f>
        <v/>
      </c>
      <c r="AX12" s="12">
        <f>IF(AX13&lt;&gt;""," -R","")</f>
        <v/>
      </c>
      <c r="AZ12" s="12">
        <f>IF(AZ13&lt;&gt;""," -R","")</f>
        <v/>
      </c>
      <c r="BB12" s="12">
        <f>IF(BB13&lt;&gt;""," -R","")</f>
        <v/>
      </c>
      <c r="BD12" s="12">
        <f>IF(BD13&lt;&gt;""," -R","")</f>
        <v/>
      </c>
      <c r="BF12" s="12">
        <f>IF(BF13&lt;&gt;""," -R","")</f>
        <v/>
      </c>
      <c r="BH12" s="12">
        <f>IF(BH13&lt;&gt;""," -R","")</f>
        <v/>
      </c>
      <c r="BJ12" s="12">
        <f>IF(BJ13&lt;&gt;""," -R","")</f>
        <v/>
      </c>
    </row>
    <row r="13" ht="50.25" customHeight="1" s="242">
      <c r="A13" s="263" t="n"/>
      <c r="B13" s="632" t="inlineStr">
        <is>
          <t>Alta 80%</t>
        </is>
      </c>
      <c r="C13" s="772" t="n"/>
      <c r="D13" s="4">
        <f>CONCATENATE(AR8,AR9,AR10,AR11,AR12,AR13,AR14,AR16,AR17,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f>
        <v/>
      </c>
      <c r="E13" s="4">
        <f>CONCATENATE(AT8,AT9,AT10,AT11,AT12,AT13,AT14,AT16,AT17,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f>
        <v/>
      </c>
      <c r="F13" s="124">
        <f>CONCATENATE(AV8,AV9,AV10,AV11,AV12,AV13,AV14,AV16,AV17,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f>
        <v/>
      </c>
      <c r="G13" s="124">
        <f>CONCATENATE(AX8,AX9,AX10,AX11,AX12,AX13,AX14,AX16,AX17,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f>
        <v/>
      </c>
      <c r="H13" s="772" t="n"/>
      <c r="I13" s="656">
        <f>CONCATENATE(AZ8,AZ9,AZ10,AZ11,AZ12,AZ13,AZ14,AZ16,AZ17,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f>
        <v/>
      </c>
      <c r="J13" s="772" t="n"/>
      <c r="K13" s="266" t="n"/>
      <c r="M13" s="12" t="n">
        <v>1.03</v>
      </c>
      <c r="N13" s="12">
        <f>IFERROR(VLOOKUP(M13,'CRUCE RIESGOS'!$C$8:$D$37,2,FALSE),"")</f>
        <v/>
      </c>
      <c r="O13" s="12" t="n">
        <v>2.03</v>
      </c>
      <c r="P13" s="12">
        <f>IFERROR(VLOOKUP(O13,'CRUCE RIESGOS'!$C$8:$D$37,2,FALSE),"")</f>
        <v/>
      </c>
      <c r="Q13" s="12" t="n">
        <v>3.03</v>
      </c>
      <c r="R13" s="12">
        <f>IFERROR(VLOOKUP(Q13,'CRUCE RIESGOS'!$C$8:$D$37,2,FALSE),"")</f>
        <v/>
      </c>
      <c r="S13" s="12" t="n">
        <v>4.03</v>
      </c>
      <c r="T13" s="12">
        <f>IFERROR(VLOOKUP(S13,'CRUCE RIESGOS'!$C$8:$D$37,2,FALSE),"")</f>
        <v/>
      </c>
      <c r="U13" s="12" t="n">
        <v>5.03</v>
      </c>
      <c r="V13" s="12">
        <f>IFERROR(VLOOKUP(U13,'CRUCE RIESGOS'!$C$8:$D$37,2,FALSE),"")</f>
        <v/>
      </c>
      <c r="W13" s="12" t="n">
        <v>6.03</v>
      </c>
      <c r="X13" s="12">
        <f>IFERROR(VLOOKUP(W13,'CRUCE RIESGOS'!$C$8:$D$37,2,FALSE),"")</f>
        <v/>
      </c>
      <c r="Y13" s="12" t="n">
        <v>7.03</v>
      </c>
      <c r="Z13" s="12">
        <f>IFERROR(VLOOKUP(Y13,'CRUCE RIESGOS'!$C$8:$D$37,2,FALSE),"")</f>
        <v/>
      </c>
      <c r="AA13" s="12" t="n">
        <v>8.029999999999999</v>
      </c>
      <c r="AB13" s="12">
        <f>IFERROR(VLOOKUP(AA13,'CRUCE RIESGOS'!$C$8:$D$37,2,FALSE),"")</f>
        <v/>
      </c>
      <c r="AC13" s="12" t="n">
        <v>9.029999999999999</v>
      </c>
      <c r="AD13" s="12">
        <f>IFERROR(VLOOKUP(AC13,'CRUCE RIESGOS'!$C$8:$D$37,2,FALSE),"")</f>
        <v/>
      </c>
      <c r="AE13" s="12" t="n">
        <v>10.03</v>
      </c>
      <c r="AF13" s="12">
        <f>IFERROR(VLOOKUP(AE13,'CRUCE RIESGOS'!$C$8:$D$37,2,FALSE),"")</f>
        <v/>
      </c>
      <c r="AG13" s="12" t="n">
        <v>11.03</v>
      </c>
      <c r="AH13" s="12">
        <f>IFERROR(VLOOKUP(AG13,'CRUCE RIESGOS'!$C$8:$D$37,2,FALSE),"")</f>
        <v/>
      </c>
      <c r="AI13" s="12" t="n">
        <v>12.03</v>
      </c>
      <c r="AJ13" s="12">
        <f>IFERROR(VLOOKUP(AI13,'CRUCE RIESGOS'!$C$8:$D$37,2,FALSE),"")</f>
        <v/>
      </c>
      <c r="AK13" s="12" t="n">
        <v>13.03</v>
      </c>
      <c r="AL13" s="12">
        <f>IFERROR(VLOOKUP(AK13,'CRUCE RIESGOS'!$C$8:$D$37,2,FALSE),"")</f>
        <v/>
      </c>
      <c r="AM13" s="12" t="n">
        <v>14.03</v>
      </c>
      <c r="AN13" s="12">
        <f>IFERROR(VLOOKUP(AM13,'CRUCE RIESGOS'!$C$8:$D$37,2,FALSE),"")</f>
        <v/>
      </c>
      <c r="AO13" s="12" t="n">
        <v>15.03</v>
      </c>
      <c r="AP13" s="12">
        <f>IFERROR(VLOOKUP(AO13,'CRUCE RIESGOS'!$C$8:$D$37,2,FALSE),"")</f>
        <v/>
      </c>
      <c r="AQ13" s="12" t="n">
        <v>16.03</v>
      </c>
      <c r="AR13" s="12">
        <f>IFERROR(VLOOKUP(AQ13,'CRUCE RIESGOS'!$C$8:$D$37,2,FALSE),"")</f>
        <v/>
      </c>
      <c r="AS13" s="12" t="n">
        <v>17.03</v>
      </c>
      <c r="AT13" s="12">
        <f>IFERROR(VLOOKUP(AS13,'CRUCE RIESGOS'!$C$8:$D$37,2,FALSE),"")</f>
        <v/>
      </c>
      <c r="AU13" s="12" t="n">
        <v>18.03</v>
      </c>
      <c r="AV13" s="12">
        <f>IFERROR(VLOOKUP(AU13,'CRUCE RIESGOS'!$C$8:$D$37,2,FALSE),"")</f>
        <v/>
      </c>
      <c r="AW13" s="12" t="n">
        <v>19.03</v>
      </c>
      <c r="AX13" s="12">
        <f>IFERROR(VLOOKUP(AW13,'CRUCE RIESGOS'!$C$8:$D$37,2,FALSE),"")</f>
        <v/>
      </c>
      <c r="AY13" s="12" t="n">
        <v>20.03</v>
      </c>
      <c r="AZ13" s="12">
        <f>IFERROR(VLOOKUP(AY13,'CRUCE RIESGOS'!$C$8:$D$37,2,FALSE),"")</f>
        <v/>
      </c>
      <c r="BA13" s="12" t="n">
        <v>21.03</v>
      </c>
      <c r="BB13" s="12">
        <f>IFERROR(VLOOKUP(BA13,'CRUCE RIESGOS'!$C$8:$D$37,2,FALSE),"")</f>
        <v/>
      </c>
      <c r="BC13" s="12" t="n">
        <v>22.03</v>
      </c>
      <c r="BD13" s="12">
        <f>IFERROR(VLOOKUP(BC13,'CRUCE RIESGOS'!$C$8:$D$37,2,FALSE),"")</f>
        <v/>
      </c>
      <c r="BE13" s="12" t="n">
        <v>23.03</v>
      </c>
      <c r="BF13" s="12">
        <f>IFERROR(VLOOKUP(BE13,'CRUCE RIESGOS'!$C$8:$D$37,2,FALSE),"")</f>
        <v/>
      </c>
      <c r="BG13" s="12" t="n">
        <v>24.03</v>
      </c>
      <c r="BH13" s="12">
        <f>IFERROR(VLOOKUP(BG13,'CRUCE RIESGOS'!$C$8:$D$37,2,FALSE),"")</f>
        <v/>
      </c>
      <c r="BI13" s="12" t="n">
        <v>25.03</v>
      </c>
      <c r="BJ13" s="12">
        <f>IFERROR(VLOOKUP(BI13,'CRUCE RIESGOS'!$C$8:$D$37,2,FALSE),"")</f>
        <v/>
      </c>
    </row>
    <row r="14" ht="50.25" customHeight="1" s="242">
      <c r="A14" s="263" t="n"/>
      <c r="B14" s="632" t="inlineStr">
        <is>
          <t>Muy Alta 100%</t>
        </is>
      </c>
      <c r="C14" s="772" t="n"/>
      <c r="D14" s="124">
        <f>CONCATENATE(BB8,BB9,BB10,BB11,BB12,BB13,BB14,BB16,BB17,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f>
        <v/>
      </c>
      <c r="E14" s="124">
        <f>CONCATENATE(BD8,BD9,BD10,BD11,BD12,BD13,BD14,BD16,BD17,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f>
        <v/>
      </c>
      <c r="F14" s="647">
        <f>CONCATENATE(BF8,BF9,BF10,BF11,BF12,BF13,BF14,BF16,BF17,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f>
        <v/>
      </c>
      <c r="G14" s="647">
        <f>CONCATENATE(BH8,BH9,BH10,BH11,BH12,BH13,BH14,BH16,BH17,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f>
        <v/>
      </c>
      <c r="H14" s="772" t="n"/>
      <c r="I14" s="656">
        <f>CONCATENATE(BJ8,BJ9,BJ10,BJ11,BJ12,BJ13,BJ14,BJ16,BJ17,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f>
        <v/>
      </c>
      <c r="J14" s="772" t="n"/>
      <c r="K14" s="266" t="n"/>
      <c r="N14" s="12">
        <f>IF(N16&lt;&gt;""," -R","")</f>
        <v/>
      </c>
      <c r="P14" s="12">
        <f>IF(P16&lt;&gt;""," -R","")</f>
        <v/>
      </c>
      <c r="R14" s="12">
        <f>IF(R16&lt;&gt;""," -R","")</f>
        <v/>
      </c>
      <c r="T14" s="12">
        <f>IF(T16&lt;&gt;""," -R","")</f>
        <v/>
      </c>
      <c r="V14" s="12">
        <f>IF(V16&lt;&gt;""," -R","")</f>
        <v/>
      </c>
      <c r="X14" s="12">
        <f>IF(X16&lt;&gt;""," -R","")</f>
        <v/>
      </c>
      <c r="Z14" s="12">
        <f>IF(Z16&lt;&gt;""," -R","")</f>
        <v/>
      </c>
      <c r="AB14" s="12">
        <f>IF(AB16&lt;&gt;""," -R","")</f>
        <v/>
      </c>
      <c r="AD14" s="12">
        <f>IF(AD16&lt;&gt;""," -R","")</f>
        <v/>
      </c>
      <c r="AF14" s="12">
        <f>IF(AF16&lt;&gt;""," -R","")</f>
        <v/>
      </c>
      <c r="AH14" s="12">
        <f>IF(AH16&lt;&gt;""," -R","")</f>
        <v/>
      </c>
      <c r="AJ14" s="12">
        <f>IF(AJ16&lt;&gt;""," -R","")</f>
        <v/>
      </c>
      <c r="AL14" s="12">
        <f>IF(AL16&lt;&gt;""," -R","")</f>
        <v/>
      </c>
      <c r="AN14" s="12">
        <f>IF(AN16&lt;&gt;""," -R","")</f>
        <v/>
      </c>
      <c r="AP14" s="12">
        <f>IF(AP16&lt;&gt;""," -R","")</f>
        <v/>
      </c>
      <c r="AR14" s="12">
        <f>IF(AR16&lt;&gt;""," -R","")</f>
        <v/>
      </c>
      <c r="AT14" s="12">
        <f>IF(AT16&lt;&gt;""," -R","")</f>
        <v/>
      </c>
      <c r="AV14" s="12">
        <f>IF(AV16&lt;&gt;""," -R","")</f>
        <v/>
      </c>
      <c r="AX14" s="12">
        <f>IF(AX16&lt;&gt;""," -R","")</f>
        <v/>
      </c>
      <c r="AZ14" s="12">
        <f>IF(AZ16&lt;&gt;""," -R","")</f>
        <v/>
      </c>
      <c r="BB14" s="12">
        <f>IF(BB16&lt;&gt;""," -R","")</f>
        <v/>
      </c>
      <c r="BD14" s="12">
        <f>IF(BD16&lt;&gt;""," -R","")</f>
        <v/>
      </c>
      <c r="BF14" s="12">
        <f>IF(BF16&lt;&gt;""," -R","")</f>
        <v/>
      </c>
      <c r="BH14" s="12">
        <f>IF(BH16&lt;&gt;""," -R","")</f>
        <v/>
      </c>
      <c r="BJ14" s="12">
        <f>IF(BJ16&lt;&gt;""," -R","")</f>
        <v/>
      </c>
    </row>
    <row r="15" ht="15.75" customHeight="1" s="242">
      <c r="A15" s="263" t="n"/>
      <c r="B15" s="83" t="inlineStr">
        <is>
          <t>COLOR</t>
        </is>
      </c>
      <c r="C15" s="646" t="inlineStr">
        <is>
          <t>INTERPRETACIÓN DE LA ZONA</t>
        </is>
      </c>
      <c r="D15" s="773" t="n"/>
      <c r="E15" s="772" t="n"/>
      <c r="F15" s="84" t="inlineStr">
        <is>
          <t>CANTIDAD DE RIESGOS POR ZONA</t>
        </is>
      </c>
      <c r="G15" s="646" t="inlineStr">
        <is>
          <t>PROMEDIO DE RIESGO DEL PROCESO</t>
        </is>
      </c>
      <c r="H15" s="773" t="n"/>
      <c r="I15" s="773" t="n"/>
      <c r="J15" s="772" t="n"/>
      <c r="K15" s="266" t="n"/>
    </row>
    <row r="16" ht="15" customHeight="1" s="242">
      <c r="A16" s="263" t="n"/>
      <c r="B16" s="6" t="n"/>
      <c r="C16" s="629" t="inlineStr">
        <is>
          <t xml:space="preserve"> Zona de riesgo baja: Asumir el riesgo</t>
        </is>
      </c>
      <c r="D16" s="773" t="n"/>
      <c r="E16" s="772" t="n"/>
      <c r="F16" s="62">
        <f>COUNTIF('CRUCE RIESGOS'!$BD$8:$BD$37,"BAJO")</f>
        <v/>
      </c>
      <c r="G16" s="646" t="inlineStr">
        <is>
          <t>PROBABILIDAD</t>
        </is>
      </c>
      <c r="H16" s="646" t="inlineStr">
        <is>
          <t>IMPACTO</t>
        </is>
      </c>
      <c r="I16" s="774" t="inlineStr">
        <is>
          <t>VALORACIÓN</t>
        </is>
      </c>
      <c r="J16" s="772" t="n"/>
      <c r="K16" s="266" t="n"/>
      <c r="M16" s="12" t="n">
        <v>1.04</v>
      </c>
      <c r="N16" s="12">
        <f>IFERROR(VLOOKUP(M16,'CRUCE RIESGOS'!$C$8:$D$37,2,FALSE),"")</f>
        <v/>
      </c>
      <c r="O16" s="12" t="n">
        <v>2.04</v>
      </c>
      <c r="P16" s="12">
        <f>IFERROR(VLOOKUP(O16,'CRUCE RIESGOS'!$C$8:$D$37,2,FALSE),"")</f>
        <v/>
      </c>
      <c r="Q16" s="12" t="n">
        <v>3.04</v>
      </c>
      <c r="R16" s="12">
        <f>IFERROR(VLOOKUP(Q16,'CRUCE RIESGOS'!$C$8:$D$37,2,FALSE),"")</f>
        <v/>
      </c>
      <c r="S16" s="12" t="n">
        <v>4.04</v>
      </c>
      <c r="T16" s="12">
        <f>IFERROR(VLOOKUP(S16,'CRUCE RIESGOS'!$C$8:$D$37,2,FALSE),"")</f>
        <v/>
      </c>
      <c r="U16" s="12" t="n">
        <v>5.04</v>
      </c>
      <c r="V16" s="12">
        <f>IFERROR(VLOOKUP(U16,'CRUCE RIESGOS'!$C$8:$D$37,2,FALSE),"")</f>
        <v/>
      </c>
      <c r="W16" s="12" t="n">
        <v>6.04</v>
      </c>
      <c r="X16" s="12">
        <f>IFERROR(VLOOKUP(W16,'CRUCE RIESGOS'!$C$8:$D$37,2,FALSE),"")</f>
        <v/>
      </c>
      <c r="Y16" s="12" t="n">
        <v>7.04</v>
      </c>
      <c r="Z16" s="12">
        <f>IFERROR(VLOOKUP(Y16,'CRUCE RIESGOS'!$C$8:$D$37,2,FALSE),"")</f>
        <v/>
      </c>
      <c r="AA16" s="12" t="n">
        <v>8.039999999999999</v>
      </c>
      <c r="AB16" s="12">
        <f>IFERROR(VLOOKUP(AA16,'CRUCE RIESGOS'!$C$8:$D$37,2,FALSE),"")</f>
        <v/>
      </c>
      <c r="AC16" s="12" t="n">
        <v>9.039999999999999</v>
      </c>
      <c r="AD16" s="12">
        <f>IFERROR(VLOOKUP(AC16,'CRUCE RIESGOS'!$C$8:$D$37,2,FALSE),"")</f>
        <v/>
      </c>
      <c r="AE16" s="12" t="n">
        <v>10.04</v>
      </c>
      <c r="AF16" s="12">
        <f>IFERROR(VLOOKUP(AE16,'CRUCE RIESGOS'!$C$8:$D$37,2,FALSE),"")</f>
        <v/>
      </c>
      <c r="AG16" s="12" t="n">
        <v>11.04</v>
      </c>
      <c r="AH16" s="12">
        <f>IFERROR(VLOOKUP(AG16,'CRUCE RIESGOS'!$C$8:$D$37,2,FALSE),"")</f>
        <v/>
      </c>
      <c r="AI16" s="12" t="n">
        <v>12.04</v>
      </c>
      <c r="AJ16" s="12">
        <f>IFERROR(VLOOKUP(AI16,'CRUCE RIESGOS'!$C$8:$D$37,2,FALSE),"")</f>
        <v/>
      </c>
      <c r="AK16" s="12" t="n">
        <v>13.04</v>
      </c>
      <c r="AL16" s="12">
        <f>IFERROR(VLOOKUP(AK16,'CRUCE RIESGOS'!$C$8:$D$37,2,FALSE),"")</f>
        <v/>
      </c>
      <c r="AM16" s="12" t="n">
        <v>14.04</v>
      </c>
      <c r="AN16" s="12">
        <f>IFERROR(VLOOKUP(AM16,'CRUCE RIESGOS'!$C$8:$D$37,2,FALSE),"")</f>
        <v/>
      </c>
      <c r="AO16" s="12" t="n">
        <v>15.04</v>
      </c>
      <c r="AP16" s="12">
        <f>IFERROR(VLOOKUP(AO16,'CRUCE RIESGOS'!$C$8:$D$37,2,FALSE),"")</f>
        <v/>
      </c>
      <c r="AQ16" s="12" t="n">
        <v>16.04</v>
      </c>
      <c r="AR16" s="12">
        <f>IFERROR(VLOOKUP(AQ16,'CRUCE RIESGOS'!$C$8:$D$37,2,FALSE),"")</f>
        <v/>
      </c>
      <c r="AS16" s="12" t="n">
        <v>17.04</v>
      </c>
      <c r="AT16" s="12">
        <f>IFERROR(VLOOKUP(AS16,'CRUCE RIESGOS'!$C$8:$D$37,2,FALSE),"")</f>
        <v/>
      </c>
      <c r="AU16" s="12" t="n">
        <v>18.04</v>
      </c>
      <c r="AV16" s="12">
        <f>IFERROR(VLOOKUP(AU16,'CRUCE RIESGOS'!$C$8:$D$37,2,FALSE),"")</f>
        <v/>
      </c>
      <c r="AW16" s="12" t="n">
        <v>19.04</v>
      </c>
      <c r="AX16" s="12">
        <f>IFERROR(VLOOKUP(AW16,'CRUCE RIESGOS'!$C$8:$D$37,2,FALSE),"")</f>
        <v/>
      </c>
      <c r="AY16" s="12" t="n">
        <v>20.04</v>
      </c>
      <c r="AZ16" s="12">
        <f>IFERROR(VLOOKUP(AY16,'CRUCE RIESGOS'!$C$8:$D$37,2,FALSE),"")</f>
        <v/>
      </c>
      <c r="BA16" s="12" t="n">
        <v>21.04</v>
      </c>
      <c r="BB16" s="12">
        <f>IFERROR(VLOOKUP(BA16,'CRUCE RIESGOS'!$C$8:$D$37,2,FALSE),"")</f>
        <v/>
      </c>
      <c r="BC16" s="12" t="n">
        <v>22.04</v>
      </c>
      <c r="BD16" s="12">
        <f>IFERROR(VLOOKUP(BC16,'CRUCE RIESGOS'!$C$8:$D$37,2,FALSE),"")</f>
        <v/>
      </c>
      <c r="BE16" s="12" t="n">
        <v>23.04</v>
      </c>
      <c r="BF16" s="12">
        <f>IFERROR(VLOOKUP(BE16,'CRUCE RIESGOS'!$C$8:$D$37,2,FALSE),"")</f>
        <v/>
      </c>
      <c r="BG16" s="12" t="n">
        <v>24.04</v>
      </c>
      <c r="BH16" s="12">
        <f>IFERROR(VLOOKUP(BG16,'CRUCE RIESGOS'!$C$8:$D$37,2,FALSE),"")</f>
        <v/>
      </c>
      <c r="BI16" s="12" t="n">
        <v>25.04</v>
      </c>
      <c r="BJ16" s="12">
        <f>IFERROR(VLOOKUP(BI16,'CRUCE RIESGOS'!$C$8:$D$37,2,FALSE),"")</f>
        <v/>
      </c>
    </row>
    <row r="17" ht="15" customHeight="1" s="242">
      <c r="A17" s="263" t="n"/>
      <c r="B17" s="7" t="n"/>
      <c r="C17" s="629" t="inlineStr">
        <is>
          <t xml:space="preserve"> Zona de riesgo moderada: Asumir el riesgo, reducir el riesgo</t>
        </is>
      </c>
      <c r="D17" s="773" t="n"/>
      <c r="E17" s="772" t="n"/>
      <c r="F17" s="62">
        <f>COUNTIF('CRUCE RIESGOS'!$BD$8:$BD$37,"MODERADO")</f>
        <v/>
      </c>
      <c r="G17" s="657">
        <f>IFERROR(IF(AVERAGE('CRUCE RIESGOS'!AZ8:AZ37)="","",IF(AVERAGE('CRUCE RIESGOS'!AZ8:AZ37)&lt;=0.2,"MUY BAJA",IF(AVERAGE('CRUCE RIESGOS'!AZ8:AZ37)&lt;=0.4,"BAJA",IF(AVERAGE('CRUCE RIESGOS'!AZ8:AZ37)&lt;=0.6,"MEDIA",IF(AVERAGE('CRUCE RIESGOS'!AZ8:AZ37)&lt;=0.8,"ALTA",IF(AVERAGE('CRUCE RIESGOS'!AZ8:AZ37)=1,"MUY ALTA")))))),"")</f>
        <v/>
      </c>
      <c r="H17" s="657">
        <f>IFERROR(IF(AVERAGE('CRUCE RIESGOS'!BB8:BB37)="","",IF(AVERAGE('CRUCE RIESGOS'!BB8:BB37)&lt;=0.2,"LEVE",IF(AVERAGE('CRUCE RIESGOS'!BB8:BB37)&lt;=0.4,"MENOR",IF(AVERAGE('CRUCE RIESGOS'!BB8:BB37)&lt;=0.6,"MODERADO",IF(AVERAGE('CRUCE RIESGOS'!BB8:BB37)&lt;=0.8,"MAYOR",IF(AVERAGE('CRUCE RIESGOS'!BB8:BB37)=1,"CATASTRÓFICO")))))),"")</f>
        <v/>
      </c>
      <c r="I17" s="657">
        <f>IFERROR(IF(OR(AND(G17="Muy Baja",H17="Leve"),AND(G17="Muy Baja",H17="Menor"),AND(G17="Baja",H17="Leve")),"BAJO",IF(OR(AND(G17="Muy baja",H17="Moderado"),AND(G17="Baja",H17="Menor"),AND(G17="Baja",H17="Moderado"),AND(G17="Media",H17="Leve"),AND(G17="Media",H17="Menor"),AND(G17="Media",H17="Moderado"),AND(G17="Alta",H17="Leve"),AND(G17="Alta",H17="Menor")),"MODERADO",IF(OR(AND(G17="Muy Baja",H17="Mayor"),AND(G17="Baja",H17="Mayor"),AND(G17="Media",H17="Mayor"),AND(G17="Alta",H17="Moderado"),AND(G17="Alta",H17="Mayor"),AND(G17="Muy Alta",H17="Leve"),AND(G17="Muy Alta",H17="Menor"),AND(G17="Muy Alta",H17="Moderado"),AND(G17="Muy Alta",H17="Mayor")),"ALTO",IF(OR(AND(G17="Muy Baja",H17="Catastrófico"),AND(G17="Baja",H17="Catastrófico"),AND(G17="Media",H17="Catastrófico"),AND(G17="Alta",H17="Catastrófico"),AND(G17="Muy Alta",H17="Catastrófico")),"EXTREMO","")))),"")</f>
        <v/>
      </c>
      <c r="J17" s="766" t="n"/>
      <c r="K17" s="266" t="n"/>
      <c r="N17" s="12">
        <f>IF(N19&lt;&gt;""," -R","")</f>
        <v/>
      </c>
      <c r="P17" s="12">
        <f>IF(P19&lt;&gt;""," -R","")</f>
        <v/>
      </c>
      <c r="R17" s="12">
        <f>IF(R19&lt;&gt;""," -R","")</f>
        <v/>
      </c>
      <c r="T17" s="12">
        <f>IF(T19&lt;&gt;""," -R","")</f>
        <v/>
      </c>
      <c r="V17" s="12">
        <f>IF(V19&lt;&gt;""," -R","")</f>
        <v/>
      </c>
      <c r="X17" s="12">
        <f>IF(X19&lt;&gt;""," -R","")</f>
        <v/>
      </c>
      <c r="Z17" s="12">
        <f>IF(Z19&lt;&gt;""," -R","")</f>
        <v/>
      </c>
      <c r="AB17" s="12">
        <f>IF(AB19&lt;&gt;""," -R","")</f>
        <v/>
      </c>
      <c r="AD17" s="12">
        <f>IF(AD19&lt;&gt;""," -R","")</f>
        <v/>
      </c>
      <c r="AF17" s="12">
        <f>IF(AF19&lt;&gt;""," -R","")</f>
        <v/>
      </c>
      <c r="AH17" s="12">
        <f>IF(AH19&lt;&gt;""," -R","")</f>
        <v/>
      </c>
      <c r="AJ17" s="12">
        <f>IF(AJ19&lt;&gt;""," -R","")</f>
        <v/>
      </c>
      <c r="AL17" s="12">
        <f>IF(AL19&lt;&gt;""," -R","")</f>
        <v/>
      </c>
      <c r="AN17" s="12">
        <f>IF(AN19&lt;&gt;""," -R","")</f>
        <v/>
      </c>
      <c r="AP17" s="12">
        <f>IF(AP19&lt;&gt;""," -R","")</f>
        <v/>
      </c>
      <c r="AR17" s="12">
        <f>IF(AR19&lt;&gt;""," -R","")</f>
        <v/>
      </c>
      <c r="AT17" s="12">
        <f>IF(AT19&lt;&gt;""," -R","")</f>
        <v/>
      </c>
      <c r="AV17" s="12">
        <f>IF(AV19&lt;&gt;""," -R","")</f>
        <v/>
      </c>
      <c r="AX17" s="12">
        <f>IF(AX19&lt;&gt;""," -R","")</f>
        <v/>
      </c>
      <c r="AZ17" s="12">
        <f>IF(AZ19&lt;&gt;""," -R","")</f>
        <v/>
      </c>
      <c r="BB17" s="12">
        <f>IF(BB19&lt;&gt;""," -R","")</f>
        <v/>
      </c>
      <c r="BD17" s="12">
        <f>IF(BD19&lt;&gt;""," -R","")</f>
        <v/>
      </c>
      <c r="BF17" s="12">
        <f>IF(BF19&lt;&gt;""," -R","")</f>
        <v/>
      </c>
      <c r="BH17" s="12">
        <f>IF(BH19&lt;&gt;""," -R","")</f>
        <v/>
      </c>
      <c r="BJ17" s="12">
        <f>IF(BJ19&lt;&gt;""," -R","")</f>
        <v/>
      </c>
    </row>
    <row r="18" ht="15" customHeight="1" s="242">
      <c r="A18" s="263" t="n"/>
      <c r="B18" s="8" t="n"/>
      <c r="C18" s="629" t="inlineStr">
        <is>
          <t xml:space="preserve"> Zona de riesgo alta: reducir el riesgo, evitar, compartir o transferir</t>
        </is>
      </c>
      <c r="D18" s="773" t="n"/>
      <c r="E18" s="772" t="n"/>
      <c r="F18" s="62">
        <f>COUNTIF('CRUCE RIESGOS'!$BD$8:$BD$37,"ALTO")</f>
        <v/>
      </c>
      <c r="G18" s="775" t="n"/>
      <c r="H18" s="775" t="n"/>
      <c r="I18" s="776" t="n"/>
      <c r="J18" s="777" t="n"/>
      <c r="K18" s="266" t="n"/>
    </row>
    <row r="19" ht="15" customHeight="1" s="242">
      <c r="A19" s="263" t="n"/>
      <c r="B19" s="9" t="n"/>
      <c r="C19" s="629" t="inlineStr">
        <is>
          <t xml:space="preserve"> Zona de riesgo extrema: Reducir el riesgo, Evitar, Compartir o Transferir</t>
        </is>
      </c>
      <c r="D19" s="773" t="n"/>
      <c r="E19" s="772" t="n"/>
      <c r="F19" s="62">
        <f>COUNTIF('CRUCE RIESGOS'!$BD$8:$BD$37,"EXTREMO")</f>
        <v/>
      </c>
      <c r="G19" s="771" t="n"/>
      <c r="H19" s="771" t="n"/>
      <c r="I19" s="767" t="n"/>
      <c r="J19" s="769" t="n"/>
      <c r="K19" s="266" t="n"/>
      <c r="M19" s="12" t="n">
        <v>1.05</v>
      </c>
      <c r="N19" s="12">
        <f>IFERROR(VLOOKUP(M19,'CRUCE RIESGOS'!$C$8:$D$37,2,FALSE),"")</f>
        <v/>
      </c>
      <c r="O19" s="12" t="n">
        <v>2.05</v>
      </c>
      <c r="P19" s="12">
        <f>IFERROR(VLOOKUP(O19,'CRUCE RIESGOS'!$C$8:$D$37,2,FALSE),"")</f>
        <v/>
      </c>
      <c r="Q19" s="12" t="n">
        <v>3.05</v>
      </c>
      <c r="R19" s="12">
        <f>IFERROR(VLOOKUP(Q19,'CRUCE RIESGOS'!$C$8:$D$37,2,FALSE),"")</f>
        <v/>
      </c>
      <c r="S19" s="12" t="n">
        <v>4.05</v>
      </c>
      <c r="T19" s="12">
        <f>IFERROR(VLOOKUP(S19,'CRUCE RIESGOS'!$C$8:$D$37,2,FALSE),"")</f>
        <v/>
      </c>
      <c r="U19" s="12" t="n">
        <v>5.05</v>
      </c>
      <c r="V19" s="12">
        <f>IFERROR(VLOOKUP(U19,'CRUCE RIESGOS'!$C$8:$D$37,2,FALSE),"")</f>
        <v/>
      </c>
      <c r="W19" s="12" t="n">
        <v>6.05</v>
      </c>
      <c r="X19" s="12">
        <f>IFERROR(VLOOKUP(W19,'CRUCE RIESGOS'!$C$8:$D$37,2,FALSE),"")</f>
        <v/>
      </c>
      <c r="Y19" s="12" t="n">
        <v>7.05</v>
      </c>
      <c r="Z19" s="12">
        <f>IFERROR(VLOOKUP(Y19,'CRUCE RIESGOS'!$C$8:$D$37,2,FALSE),"")</f>
        <v/>
      </c>
      <c r="AA19" s="12" t="n">
        <v>8.050000000000001</v>
      </c>
      <c r="AB19" s="12">
        <f>IFERROR(VLOOKUP(AA19,'CRUCE RIESGOS'!$C$8:$D$37,2,FALSE),"")</f>
        <v/>
      </c>
      <c r="AC19" s="12" t="n">
        <v>9.050000000000001</v>
      </c>
      <c r="AD19" s="12">
        <f>IFERROR(VLOOKUP(AC19,'CRUCE RIESGOS'!$C$8:$D$37,2,FALSE),"")</f>
        <v/>
      </c>
      <c r="AE19" s="12" t="n">
        <v>10.05</v>
      </c>
      <c r="AF19" s="12">
        <f>IFERROR(VLOOKUP(AE19,'CRUCE RIESGOS'!$C$8:$D$37,2,FALSE),"")</f>
        <v/>
      </c>
      <c r="AG19" s="12" t="n">
        <v>11.05</v>
      </c>
      <c r="AH19" s="12">
        <f>IFERROR(VLOOKUP(AG19,'CRUCE RIESGOS'!$C$8:$D$37,2,FALSE),"")</f>
        <v/>
      </c>
      <c r="AI19" s="12" t="n">
        <v>12.05</v>
      </c>
      <c r="AJ19" s="12">
        <f>IFERROR(VLOOKUP(AI19,'CRUCE RIESGOS'!$C$8:$D$37,2,FALSE),"")</f>
        <v/>
      </c>
      <c r="AK19" s="12" t="n">
        <v>13.05</v>
      </c>
      <c r="AL19" s="12">
        <f>IFERROR(VLOOKUP(AK19,'CRUCE RIESGOS'!$C$8:$D$37,2,FALSE),"")</f>
        <v/>
      </c>
      <c r="AM19" s="12" t="n">
        <v>14.05</v>
      </c>
      <c r="AN19" s="12">
        <f>IFERROR(VLOOKUP(AM19,'CRUCE RIESGOS'!$C$8:$D$37,2,FALSE),"")</f>
        <v/>
      </c>
      <c r="AO19" s="12" t="n">
        <v>15.05</v>
      </c>
      <c r="AP19" s="12">
        <f>IFERROR(VLOOKUP(AO19,'CRUCE RIESGOS'!$C$8:$D$37,2,FALSE),"")</f>
        <v/>
      </c>
      <c r="AQ19" s="12" t="n">
        <v>16.05</v>
      </c>
      <c r="AR19" s="12">
        <f>IFERROR(VLOOKUP(AQ19,'CRUCE RIESGOS'!$C$8:$D$37,2,FALSE),"")</f>
        <v/>
      </c>
      <c r="AS19" s="12" t="n">
        <v>17.05</v>
      </c>
      <c r="AT19" s="12">
        <f>IFERROR(VLOOKUP(AS19,'CRUCE RIESGOS'!$C$8:$D$37,2,FALSE),"")</f>
        <v/>
      </c>
      <c r="AU19" s="12" t="n">
        <v>18.05</v>
      </c>
      <c r="AV19" s="12">
        <f>IFERROR(VLOOKUP(AU19,'CRUCE RIESGOS'!$C$8:$D$37,2,FALSE),"")</f>
        <v/>
      </c>
      <c r="AW19" s="12" t="n">
        <v>19.05</v>
      </c>
      <c r="AX19" s="12">
        <f>IFERROR(VLOOKUP(AW19,'CRUCE RIESGOS'!$C$8:$D$37,2,FALSE),"")</f>
        <v/>
      </c>
      <c r="AY19" s="12" t="n">
        <v>20.05</v>
      </c>
      <c r="AZ19" s="12">
        <f>IFERROR(VLOOKUP(AY19,'CRUCE RIESGOS'!$C$8:$D$37,2,FALSE),"")</f>
        <v/>
      </c>
      <c r="BA19" s="12" t="n">
        <v>21.05</v>
      </c>
      <c r="BB19" s="12">
        <f>IFERROR(VLOOKUP(BA19,'CRUCE RIESGOS'!$C$8:$D$37,2,FALSE),"")</f>
        <v/>
      </c>
      <c r="BC19" s="12" t="n">
        <v>22.05</v>
      </c>
      <c r="BD19" s="12">
        <f>IFERROR(VLOOKUP(BC19,'CRUCE RIESGOS'!$C$8:$D$37,2,FALSE),"")</f>
        <v/>
      </c>
      <c r="BE19" s="12" t="n">
        <v>23.05</v>
      </c>
      <c r="BF19" s="12">
        <f>IFERROR(VLOOKUP(BE19,'CRUCE RIESGOS'!$C$8:$D$37,2,FALSE),"")</f>
        <v/>
      </c>
      <c r="BG19" s="12" t="n">
        <v>24.05</v>
      </c>
      <c r="BH19" s="12">
        <f>IFERROR(VLOOKUP(BG19,'CRUCE RIESGOS'!$C$8:$D$37,2,FALSE),"")</f>
        <v/>
      </c>
      <c r="BI19" s="12" t="n">
        <v>25.05</v>
      </c>
      <c r="BJ19" s="12">
        <f>IFERROR(VLOOKUP(BI19,'CRUCE RIESGOS'!$C$8:$D$37,2,FALSE),"")</f>
        <v/>
      </c>
    </row>
    <row r="20" ht="60" customFormat="1" customHeight="1" s="386">
      <c r="A20" s="263" t="n"/>
      <c r="B20" s="658" t="inlineStr">
        <is>
          <t>Diagonal 18 No. 20-29 Fusagasugá – Cundinamarca
Teléfono (601) 8281483 Línea Gratuita 018000180414
www.ucundinamarca.edu.co   E-mail: info@ucundinamarca.edu.co
NIT: 890.680.062-2</t>
        </is>
      </c>
      <c r="C20" s="778" t="n"/>
      <c r="D20" s="778" t="n"/>
      <c r="E20" s="778" t="n"/>
      <c r="F20" s="778" t="n"/>
      <c r="G20" s="778" t="n"/>
      <c r="H20" s="778" t="n"/>
      <c r="I20" s="778" t="n"/>
      <c r="J20" s="778" t="n"/>
      <c r="K20" s="267" t="n"/>
      <c r="L20" s="12" t="n"/>
      <c r="M20" s="12" t="n"/>
      <c r="N20" s="12" t="n"/>
      <c r="O20" s="12" t="n"/>
      <c r="P20" s="12" t="n"/>
      <c r="Q20" s="12" t="n"/>
      <c r="R20" s="12" t="n"/>
      <c r="S20" s="12" t="n"/>
      <c r="T20" s="12" t="n"/>
      <c r="U20" s="12" t="n"/>
      <c r="V20" s="12" t="n"/>
      <c r="W20" s="12" t="n"/>
      <c r="X20" s="12" t="n"/>
      <c r="Y20" s="12" t="n"/>
      <c r="Z20" s="12" t="n"/>
      <c r="AA20" s="12" t="n"/>
      <c r="AB20" s="12" t="n"/>
      <c r="AC20" s="12" t="n"/>
      <c r="AD20" s="12" t="n"/>
      <c r="AE20" s="12" t="n"/>
      <c r="AF20" s="12" t="n"/>
      <c r="AG20" s="12" t="n"/>
      <c r="AH20" s="12" t="n"/>
      <c r="AI20" s="12" t="n"/>
      <c r="AJ20" s="12" t="n"/>
      <c r="AK20" s="12" t="n"/>
      <c r="AL20" s="12" t="n"/>
      <c r="AM20" s="12" t="n"/>
      <c r="AN20" s="12" t="n"/>
      <c r="AO20" s="12" t="n"/>
      <c r="AP20" s="12" t="n"/>
      <c r="AQ20" s="12" t="n"/>
      <c r="AR20" s="12" t="n"/>
      <c r="AS20" s="12" t="n"/>
      <c r="AT20" s="12" t="n"/>
      <c r="AU20" s="12" t="n"/>
      <c r="AV20" s="12" t="n"/>
      <c r="AW20" s="12" t="n"/>
      <c r="AX20" s="12" t="n"/>
      <c r="AY20" s="12" t="n"/>
      <c r="AZ20" s="12" t="n"/>
      <c r="BA20" s="12" t="n"/>
      <c r="BB20" s="12" t="n"/>
      <c r="BC20" s="12" t="n"/>
      <c r="BD20" s="12" t="n"/>
      <c r="BE20" s="12" t="n"/>
      <c r="BF20" s="12" t="n"/>
      <c r="BG20" s="12" t="n"/>
      <c r="BH20" s="12" t="n"/>
      <c r="BI20" s="12" t="n"/>
      <c r="BJ20" s="12" t="n"/>
      <c r="BK20" s="12" t="n"/>
      <c r="BL20" s="12" t="n"/>
      <c r="BM20" s="12" t="n"/>
      <c r="BN20" s="12" t="n"/>
      <c r="BO20" s="12" t="n"/>
      <c r="BP20" s="12" t="n"/>
      <c r="BQ20" s="12" t="n"/>
      <c r="BR20" s="12" t="n"/>
      <c r="BS20" s="12" t="n"/>
      <c r="BT20" s="12" t="n"/>
      <c r="BU20" s="12" t="n"/>
      <c r="BV20" s="12" t="n"/>
      <c r="BW20" s="12" t="n"/>
      <c r="BX20" s="12" t="n"/>
    </row>
    <row r="21" customFormat="1" s="386">
      <c r="A21" s="263" t="n"/>
      <c r="B21" s="385" t="n"/>
      <c r="C21" s="385" t="n"/>
      <c r="D21" s="538" t="n"/>
      <c r="E21" s="388" t="n"/>
      <c r="F21" s="389" t="n"/>
      <c r="G21" s="390" t="n"/>
      <c r="H21" s="391" t="n"/>
      <c r="I21" s="389" t="n"/>
      <c r="J21" s="392" t="n"/>
      <c r="K21" s="267" t="n"/>
      <c r="L21" s="12" t="n"/>
      <c r="M21" s="12" t="n"/>
      <c r="N21" s="12" t="n"/>
      <c r="O21" s="12" t="n"/>
      <c r="P21" s="12" t="n"/>
      <c r="Q21" s="12" t="n"/>
      <c r="R21" s="12" t="n"/>
      <c r="S21" s="12" t="n"/>
      <c r="T21" s="12" t="n"/>
      <c r="U21" s="12" t="n"/>
      <c r="V21" s="12" t="n"/>
      <c r="W21" s="12" t="n"/>
      <c r="X21" s="12" t="n"/>
      <c r="Y21" s="12" t="n"/>
      <c r="Z21" s="12" t="n"/>
      <c r="AA21" s="12" t="n"/>
      <c r="AB21" s="12" t="n"/>
      <c r="AC21" s="12" t="n"/>
      <c r="AD21" s="12" t="n"/>
      <c r="AE21" s="12" t="n"/>
      <c r="AF21" s="12" t="n"/>
      <c r="AG21" s="12" t="n"/>
      <c r="AH21" s="12" t="n"/>
      <c r="AI21" s="12" t="n"/>
      <c r="AJ21" s="12" t="n"/>
      <c r="AK21" s="12" t="n"/>
      <c r="AL21" s="12" t="n"/>
      <c r="AM21" s="12" t="n"/>
      <c r="AN21" s="12" t="n"/>
      <c r="AO21" s="12" t="n"/>
      <c r="AP21" s="12" t="n"/>
      <c r="AQ21" s="12" t="n"/>
      <c r="AR21" s="12" t="n"/>
      <c r="AS21" s="12" t="n"/>
      <c r="AT21" s="12" t="n"/>
      <c r="AU21" s="12" t="n"/>
      <c r="AV21" s="12" t="n"/>
      <c r="AW21" s="12" t="n"/>
      <c r="AX21" s="12" t="n"/>
      <c r="AY21" s="12" t="n"/>
      <c r="AZ21" s="12" t="n"/>
      <c r="BA21" s="12" t="n"/>
      <c r="BB21" s="12" t="n"/>
      <c r="BC21" s="12" t="n"/>
      <c r="BD21" s="12" t="n"/>
      <c r="BE21" s="12" t="n"/>
      <c r="BF21" s="12" t="n"/>
      <c r="BG21" s="12" t="n"/>
      <c r="BH21" s="12" t="n"/>
      <c r="BI21" s="12" t="n"/>
      <c r="BJ21" s="12" t="n"/>
      <c r="BK21" s="12" t="n"/>
      <c r="BL21" s="12" t="n"/>
      <c r="BM21" s="12" t="n"/>
      <c r="BN21" s="12" t="n"/>
      <c r="BO21" s="12" t="n"/>
      <c r="BP21" s="12" t="n"/>
      <c r="BQ21" s="12" t="n"/>
      <c r="BR21" s="12" t="n"/>
      <c r="BS21" s="12" t="n"/>
      <c r="BT21" s="12" t="n"/>
      <c r="BU21" s="12" t="n"/>
      <c r="BV21" s="12" t="n"/>
      <c r="BW21" s="12" t="n"/>
      <c r="BX21" s="12" t="n"/>
    </row>
    <row r="22" ht="25.5" customFormat="1" customHeight="1" s="386">
      <c r="A22" s="263" t="n"/>
      <c r="B22" s="645" t="inlineStr">
        <is>
          <t>Documento controlado por el Sistema de Gestión de la Calidad
Asegúrese que corresponde a la última versión consultando el Portal Institucional</t>
        </is>
      </c>
      <c r="K22" s="267" t="n"/>
      <c r="L22" s="12" t="n"/>
      <c r="M22" s="12" t="n"/>
      <c r="N22" s="12" t="n"/>
      <c r="O22" s="12" t="n"/>
      <c r="P22" s="12" t="n"/>
      <c r="Q22" s="12" t="n"/>
      <c r="R22" s="12" t="n"/>
      <c r="S22" s="12" t="n"/>
      <c r="T22" s="12" t="n"/>
      <c r="U22" s="12" t="n"/>
      <c r="V22" s="12" t="n"/>
      <c r="W22" s="12" t="n"/>
      <c r="X22" s="12" t="n"/>
      <c r="Y22" s="12" t="n"/>
      <c r="Z22" s="12" t="n"/>
      <c r="AA22" s="12" t="n"/>
      <c r="AB22" s="12" t="n"/>
      <c r="AC22" s="12" t="n"/>
      <c r="AD22" s="12" t="n"/>
      <c r="AE22" s="12" t="n"/>
      <c r="AF22" s="12" t="n"/>
      <c r="AG22" s="12" t="n"/>
      <c r="AH22" s="12" t="n"/>
      <c r="AI22" s="12" t="n"/>
      <c r="AJ22" s="12" t="n"/>
      <c r="AK22" s="12" t="n"/>
      <c r="AL22" s="12" t="n"/>
      <c r="AM22" s="12" t="n"/>
      <c r="AN22" s="12" t="n"/>
      <c r="AO22" s="12" t="n"/>
      <c r="AP22" s="12" t="n"/>
      <c r="AQ22" s="12" t="n"/>
      <c r="AR22" s="12" t="n"/>
      <c r="AS22" s="12" t="n"/>
      <c r="AT22" s="12" t="n"/>
      <c r="AU22" s="12" t="n"/>
      <c r="AV22" s="12" t="n"/>
      <c r="AW22" s="12" t="n"/>
      <c r="AX22" s="12" t="n"/>
      <c r="AY22" s="12" t="n"/>
      <c r="AZ22" s="12" t="n"/>
      <c r="BA22" s="12" t="n"/>
      <c r="BB22" s="12" t="n"/>
      <c r="BC22" s="12" t="n"/>
      <c r="BD22" s="12" t="n"/>
      <c r="BE22" s="12" t="n"/>
      <c r="BF22" s="12" t="n"/>
      <c r="BG22" s="12" t="n"/>
      <c r="BH22" s="12" t="n"/>
      <c r="BI22" s="12" t="n"/>
      <c r="BJ22" s="12" t="n"/>
      <c r="BK22" s="12" t="n"/>
      <c r="BL22" s="12" t="n"/>
      <c r="BM22" s="12" t="n"/>
      <c r="BN22" s="12" t="n"/>
      <c r="BO22" s="12" t="n"/>
      <c r="BP22" s="12" t="n"/>
      <c r="BQ22" s="12" t="n"/>
      <c r="BR22" s="12" t="n"/>
      <c r="BS22" s="12" t="n"/>
      <c r="BT22" s="12" t="n"/>
      <c r="BU22" s="12" t="n"/>
      <c r="BV22" s="12" t="n"/>
      <c r="BW22" s="12" t="n"/>
      <c r="BX22" s="12" t="n"/>
    </row>
    <row r="23" customFormat="1" s="386">
      <c r="A23" s="263" t="n"/>
      <c r="B23" s="385" t="n"/>
      <c r="C23" s="385" t="n"/>
      <c r="D23" s="538" t="n"/>
      <c r="E23" s="388" t="n"/>
      <c r="F23" s="397" t="n"/>
      <c r="G23" s="397" t="n"/>
      <c r="H23" s="397" t="n"/>
      <c r="I23" s="397" t="n"/>
      <c r="J23" s="397" t="n"/>
      <c r="K23" s="267" t="n"/>
      <c r="L23" s="12" t="n"/>
      <c r="M23" s="12" t="n"/>
      <c r="N23" s="12" t="n"/>
      <c r="O23" s="12" t="n"/>
      <c r="P23" s="12" t="n"/>
      <c r="Q23" s="12" t="n"/>
      <c r="R23" s="12" t="n"/>
      <c r="S23" s="12" t="n"/>
      <c r="T23" s="12" t="n"/>
      <c r="U23" s="12" t="n"/>
      <c r="V23" s="12" t="n"/>
      <c r="W23" s="12" t="n"/>
      <c r="X23" s="12" t="n"/>
      <c r="Y23" s="12" t="n"/>
      <c r="Z23" s="12" t="n"/>
      <c r="AA23" s="12" t="n"/>
      <c r="AB23" s="12" t="n"/>
      <c r="AC23" s="12" t="n"/>
      <c r="AD23" s="12" t="n"/>
      <c r="AE23" s="12" t="n"/>
      <c r="AF23" s="12" t="n"/>
      <c r="AG23" s="12" t="n"/>
      <c r="AH23" s="12" t="n"/>
      <c r="AI23" s="12" t="n"/>
      <c r="AJ23" s="12" t="n"/>
      <c r="AK23" s="12" t="n"/>
      <c r="AL23" s="12" t="n"/>
      <c r="AM23" s="12" t="n"/>
      <c r="AN23" s="12" t="n"/>
      <c r="AO23" s="12" t="n"/>
      <c r="AP23" s="12" t="n"/>
      <c r="AQ23" s="12" t="n"/>
      <c r="AR23" s="12" t="n"/>
      <c r="AS23" s="12" t="n"/>
      <c r="AT23" s="12" t="n"/>
      <c r="AU23" s="12" t="n"/>
      <c r="AV23" s="12" t="n"/>
      <c r="AW23" s="12" t="n"/>
      <c r="AX23" s="12" t="n"/>
      <c r="AY23" s="12" t="n"/>
      <c r="AZ23" s="12" t="n"/>
      <c r="BA23" s="12" t="n"/>
      <c r="BB23" s="12" t="n"/>
      <c r="BC23" s="12" t="n"/>
      <c r="BD23" s="12" t="n"/>
      <c r="BE23" s="12" t="n"/>
      <c r="BF23" s="12" t="n"/>
      <c r="BG23" s="12" t="n"/>
      <c r="BH23" s="12" t="n"/>
      <c r="BI23" s="12" t="n"/>
      <c r="BJ23" s="12" t="n"/>
      <c r="BK23" s="12" t="n"/>
      <c r="BL23" s="12" t="n"/>
      <c r="BM23" s="12" t="n"/>
      <c r="BN23" s="12" t="n"/>
      <c r="BO23" s="12" t="n"/>
      <c r="BP23" s="12" t="n"/>
      <c r="BQ23" s="12" t="n"/>
      <c r="BR23" s="12" t="n"/>
      <c r="BS23" s="12" t="n"/>
      <c r="BT23" s="12" t="n"/>
      <c r="BU23" s="12" t="n"/>
      <c r="BV23" s="12" t="n"/>
      <c r="BW23" s="12" t="n"/>
      <c r="BX23" s="12" t="n"/>
    </row>
    <row r="24">
      <c r="A24" s="263" t="n"/>
      <c r="B24" s="263" t="n"/>
      <c r="C24" s="263" t="n"/>
      <c r="D24" s="263" t="n"/>
      <c r="E24" s="263" t="n"/>
      <c r="F24" s="263" t="n"/>
      <c r="G24" s="263" t="n"/>
      <c r="H24" s="263" t="n"/>
      <c r="I24" s="263" t="n"/>
      <c r="J24" s="263" t="n"/>
      <c r="K24" s="267" t="n"/>
      <c r="L24" s="12" t="n"/>
      <c r="N24" s="12">
        <f>IF(N25&lt;&gt;""," -R","")</f>
        <v/>
      </c>
      <c r="P24" s="12">
        <f>IF(P25&lt;&gt;""," -R","")</f>
        <v/>
      </c>
      <c r="R24" s="12">
        <f>IF(R25&lt;&gt;""," -R","")</f>
        <v/>
      </c>
      <c r="T24" s="12">
        <f>IF(T25&lt;&gt;""," -R","")</f>
        <v/>
      </c>
      <c r="V24" s="12">
        <f>IF(V25&lt;&gt;""," -R","")</f>
        <v/>
      </c>
      <c r="X24" s="12">
        <f>IF(X25&lt;&gt;""," -R","")</f>
        <v/>
      </c>
      <c r="Z24" s="12">
        <f>IF(Z25&lt;&gt;""," -R","")</f>
        <v/>
      </c>
      <c r="AB24" s="12">
        <f>IF(AB25&lt;&gt;""," -R","")</f>
        <v/>
      </c>
      <c r="AD24" s="12">
        <f>IF(AD25&lt;&gt;""," -R","")</f>
        <v/>
      </c>
      <c r="AF24" s="12">
        <f>IF(AF25&lt;&gt;""," -R","")</f>
        <v/>
      </c>
      <c r="AH24" s="12">
        <f>IF(AH25&lt;&gt;""," -R","")</f>
        <v/>
      </c>
      <c r="AJ24" s="12">
        <f>IF(AJ25&lt;&gt;""," -R","")</f>
        <v/>
      </c>
      <c r="AL24" s="12">
        <f>IF(AL25&lt;&gt;""," -R","")</f>
        <v/>
      </c>
      <c r="AN24" s="12">
        <f>IF(AN25&lt;&gt;""," -R","")</f>
        <v/>
      </c>
      <c r="AP24" s="12">
        <f>IF(AP25&lt;&gt;""," -R","")</f>
        <v/>
      </c>
      <c r="AR24" s="12">
        <f>IF(AR25&lt;&gt;""," -R","")</f>
        <v/>
      </c>
      <c r="AT24" s="12">
        <f>IF(AT25&lt;&gt;""," -R","")</f>
        <v/>
      </c>
      <c r="AV24" s="12">
        <f>IF(AV25&lt;&gt;""," -R","")</f>
        <v/>
      </c>
      <c r="AX24" s="12">
        <f>IF(AX25&lt;&gt;""," -R","")</f>
        <v/>
      </c>
      <c r="AZ24" s="12">
        <f>IF(AZ25&lt;&gt;""," -R","")</f>
        <v/>
      </c>
      <c r="BB24" s="12">
        <f>IF(BB25&lt;&gt;""," -R","")</f>
        <v/>
      </c>
      <c r="BD24" s="12">
        <f>IF(BD25&lt;&gt;""," -R","")</f>
        <v/>
      </c>
      <c r="BF24" s="12">
        <f>IF(BF25&lt;&gt;""," -R","")</f>
        <v/>
      </c>
      <c r="BH24" s="12">
        <f>IF(BH25&lt;&gt;""," -R","")</f>
        <v/>
      </c>
      <c r="BJ24" s="12">
        <f>IF(BJ25&lt;&gt;""," -R","")</f>
        <v/>
      </c>
    </row>
    <row r="25">
      <c r="K25" s="12" t="n"/>
      <c r="L25" s="12" t="n"/>
      <c r="M25" s="12" t="n">
        <v>1.08</v>
      </c>
      <c r="N25" s="12">
        <f>IFERROR(VLOOKUP(M25,'CRUCE RIESGOS'!$C$8:$D$37,2,FALSE),"")</f>
        <v/>
      </c>
      <c r="O25" s="12" t="n">
        <v>2.08</v>
      </c>
      <c r="P25" s="12">
        <f>IFERROR(VLOOKUP(O25,'CRUCE RIESGOS'!$C$8:$D$37,2,FALSE),"")</f>
        <v/>
      </c>
      <c r="Q25" s="12" t="n">
        <v>3.08</v>
      </c>
      <c r="R25" s="12">
        <f>IFERROR(VLOOKUP(Q25,'CRUCE RIESGOS'!$C$8:$D$37,2,FALSE),"")</f>
        <v/>
      </c>
      <c r="S25" s="12" t="n">
        <v>4.08</v>
      </c>
      <c r="T25" s="12">
        <f>IFERROR(VLOOKUP(S25,'CRUCE RIESGOS'!$C$8:$D$37,2,FALSE),"")</f>
        <v/>
      </c>
      <c r="U25" s="12" t="n">
        <v>5.08</v>
      </c>
      <c r="V25" s="12">
        <f>IFERROR(VLOOKUP(U25,'CRUCE RIESGOS'!$C$8:$D$37,2,FALSE),"")</f>
        <v/>
      </c>
      <c r="W25" s="12" t="n">
        <v>6.08</v>
      </c>
      <c r="X25" s="12">
        <f>IFERROR(VLOOKUP(W25,'CRUCE RIESGOS'!$C$8:$D$37,2,FALSE),"")</f>
        <v/>
      </c>
      <c r="Y25" s="12" t="n">
        <v>7.08</v>
      </c>
      <c r="Z25" s="12">
        <f>IFERROR(VLOOKUP(Y25,'CRUCE RIESGOS'!$C$8:$D$37,2,FALSE),"")</f>
        <v/>
      </c>
      <c r="AA25" s="12" t="n">
        <v>8.08</v>
      </c>
      <c r="AB25" s="12">
        <f>IFERROR(VLOOKUP(AA25,'CRUCE RIESGOS'!$C$8:$D$37,2,FALSE),"")</f>
        <v/>
      </c>
      <c r="AC25" s="12" t="n">
        <v>9.08</v>
      </c>
      <c r="AD25" s="12">
        <f>IFERROR(VLOOKUP(AC25,'CRUCE RIESGOS'!$C$8:$D$37,2,FALSE),"")</f>
        <v/>
      </c>
      <c r="AE25" s="12" t="n">
        <v>10.08</v>
      </c>
      <c r="AF25" s="12">
        <f>IFERROR(VLOOKUP(AE25,'CRUCE RIESGOS'!$C$8:$D$37,2,FALSE),"")</f>
        <v/>
      </c>
      <c r="AG25" s="12" t="n">
        <v>11.08</v>
      </c>
      <c r="AH25" s="12">
        <f>IFERROR(VLOOKUP(AG25,'CRUCE RIESGOS'!$C$8:$D$37,2,FALSE),"")</f>
        <v/>
      </c>
      <c r="AI25" s="12" t="n">
        <v>12.08</v>
      </c>
      <c r="AJ25" s="12">
        <f>IFERROR(VLOOKUP(AI25,'CRUCE RIESGOS'!$C$8:$D$37,2,FALSE),"")</f>
        <v/>
      </c>
      <c r="AK25" s="12" t="n">
        <v>13.08</v>
      </c>
      <c r="AL25" s="12">
        <f>IFERROR(VLOOKUP(AK25,'CRUCE RIESGOS'!$C$8:$D$37,2,FALSE),"")</f>
        <v/>
      </c>
      <c r="AM25" s="12" t="n">
        <v>14.08</v>
      </c>
      <c r="AN25" s="12">
        <f>IFERROR(VLOOKUP(AM25,'CRUCE RIESGOS'!$C$8:$D$37,2,FALSE),"")</f>
        <v/>
      </c>
      <c r="AO25" s="12" t="n">
        <v>15.08</v>
      </c>
      <c r="AP25" s="12">
        <f>IFERROR(VLOOKUP(AO25,'CRUCE RIESGOS'!$C$8:$D$37,2,FALSE),"")</f>
        <v/>
      </c>
      <c r="AQ25" s="12" t="n">
        <v>16.08</v>
      </c>
      <c r="AR25" s="12">
        <f>IFERROR(VLOOKUP(AQ25,'CRUCE RIESGOS'!$C$8:$D$37,2,FALSE),"")</f>
        <v/>
      </c>
      <c r="AS25" s="12" t="n">
        <v>17.08</v>
      </c>
      <c r="AT25" s="12">
        <f>IFERROR(VLOOKUP(AS25,'CRUCE RIESGOS'!$C$8:$D$37,2,FALSE),"")</f>
        <v/>
      </c>
      <c r="AU25" s="12" t="n">
        <v>18.08</v>
      </c>
      <c r="AV25" s="12">
        <f>IFERROR(VLOOKUP(AU25,'CRUCE RIESGOS'!$C$8:$D$37,2,FALSE),"")</f>
        <v/>
      </c>
      <c r="AW25" s="12" t="n">
        <v>19.08</v>
      </c>
      <c r="AX25" s="12">
        <f>IFERROR(VLOOKUP(AW25,'CRUCE RIESGOS'!$C$8:$D$37,2,FALSE),"")</f>
        <v/>
      </c>
      <c r="AY25" s="12" t="n">
        <v>20.08</v>
      </c>
      <c r="AZ25" s="12">
        <f>IFERROR(VLOOKUP(AY25,'CRUCE RIESGOS'!$C$8:$D$37,2,FALSE),"")</f>
        <v/>
      </c>
      <c r="BA25" s="12" t="n">
        <v>21.08</v>
      </c>
      <c r="BB25" s="12">
        <f>IFERROR(VLOOKUP(BA25,'CRUCE RIESGOS'!$C$8:$D$37,2,FALSE),"")</f>
        <v/>
      </c>
      <c r="BC25" s="12" t="n">
        <v>22.08</v>
      </c>
      <c r="BD25" s="12">
        <f>IFERROR(VLOOKUP(BC25,'CRUCE RIESGOS'!$C$8:$D$37,2,FALSE),"")</f>
        <v/>
      </c>
      <c r="BE25" s="12" t="n">
        <v>23.08</v>
      </c>
      <c r="BF25" s="12">
        <f>IFERROR(VLOOKUP(BE25,'CRUCE RIESGOS'!$C$8:$D$37,2,FALSE),"")</f>
        <v/>
      </c>
      <c r="BG25" s="12" t="n">
        <v>24.08</v>
      </c>
      <c r="BH25" s="12">
        <f>IFERROR(VLOOKUP(BG25,'CRUCE RIESGOS'!$C$8:$D$37,2,FALSE),"")</f>
        <v/>
      </c>
      <c r="BI25" s="12" t="n">
        <v>25.08</v>
      </c>
      <c r="BJ25" s="12">
        <f>IFERROR(VLOOKUP(BI25,'CRUCE RIESGOS'!$C$8:$D$37,2,FALSE),"")</f>
        <v/>
      </c>
    </row>
    <row r="26">
      <c r="K26" s="12" t="n"/>
      <c r="L26" s="12" t="n"/>
      <c r="N26" s="12">
        <f>IF(N27&lt;&gt;""," -R","")</f>
        <v/>
      </c>
      <c r="P26" s="12">
        <f>IF(P27&lt;&gt;""," -R","")</f>
        <v/>
      </c>
      <c r="R26" s="12">
        <f>IF(R27&lt;&gt;""," -R","")</f>
        <v/>
      </c>
      <c r="T26" s="12">
        <f>IF(T27&lt;&gt;""," -R","")</f>
        <v/>
      </c>
      <c r="V26" s="12">
        <f>IF(V27&lt;&gt;""," -R","")</f>
        <v/>
      </c>
      <c r="X26" s="12">
        <f>IF(X27&lt;&gt;""," -R","")</f>
        <v/>
      </c>
      <c r="Z26" s="12">
        <f>IF(Z27&lt;&gt;""," -R","")</f>
        <v/>
      </c>
      <c r="AB26" s="12">
        <f>IF(AB27&lt;&gt;""," -R","")</f>
        <v/>
      </c>
      <c r="AD26" s="12">
        <f>IF(AD27&lt;&gt;""," -R","")</f>
        <v/>
      </c>
      <c r="AF26" s="12">
        <f>IF(AF27&lt;&gt;""," -R","")</f>
        <v/>
      </c>
      <c r="AH26" s="12">
        <f>IF(AH27&lt;&gt;""," -R","")</f>
        <v/>
      </c>
      <c r="AJ26" s="12">
        <f>IF(AJ27&lt;&gt;""," -R","")</f>
        <v/>
      </c>
      <c r="AL26" s="12">
        <f>IF(AL27&lt;&gt;""," -R","")</f>
        <v/>
      </c>
      <c r="AN26" s="12">
        <f>IF(AN27&lt;&gt;""," -R","")</f>
        <v/>
      </c>
      <c r="AP26" s="12">
        <f>IF(AP27&lt;&gt;""," -R","")</f>
        <v/>
      </c>
      <c r="AR26" s="12">
        <f>IF(AR27&lt;&gt;""," -R","")</f>
        <v/>
      </c>
      <c r="AT26" s="12">
        <f>IF(AT27&lt;&gt;""," -R","")</f>
        <v/>
      </c>
      <c r="AV26" s="12">
        <f>IF(AV27&lt;&gt;""," -R","")</f>
        <v/>
      </c>
      <c r="AX26" s="12">
        <f>IF(AX27&lt;&gt;""," -R","")</f>
        <v/>
      </c>
      <c r="AZ26" s="12">
        <f>IF(AZ27&lt;&gt;""," -R","")</f>
        <v/>
      </c>
      <c r="BB26" s="12">
        <f>IF(BB27&lt;&gt;""," -R","")</f>
        <v/>
      </c>
      <c r="BD26" s="12">
        <f>IF(BD27&lt;&gt;""," -R","")</f>
        <v/>
      </c>
      <c r="BF26" s="12">
        <f>IF(BF27&lt;&gt;""," -R","")</f>
        <v/>
      </c>
      <c r="BH26" s="12">
        <f>IF(BH27&lt;&gt;""," -R","")</f>
        <v/>
      </c>
      <c r="BJ26" s="12">
        <f>IF(BJ27&lt;&gt;""," -R","")</f>
        <v/>
      </c>
    </row>
    <row r="27">
      <c r="K27" s="12" t="n"/>
      <c r="L27" s="12" t="n"/>
      <c r="M27" s="12" t="n">
        <v>1.09</v>
      </c>
      <c r="N27" s="12">
        <f>IFERROR(VLOOKUP(M27,'CRUCE RIESGOS'!$C$8:$D$37,2,FALSE),"")</f>
        <v/>
      </c>
      <c r="O27" s="12" t="n">
        <v>2.09</v>
      </c>
      <c r="P27" s="12">
        <f>IFERROR(VLOOKUP(O27,'CRUCE RIESGOS'!$C$8:$D$37,2,FALSE),"")</f>
        <v/>
      </c>
      <c r="Q27" s="12" t="n">
        <v>3.09</v>
      </c>
      <c r="R27" s="12">
        <f>IFERROR(VLOOKUP(Q27,'CRUCE RIESGOS'!$C$8:$D$37,2,FALSE),"")</f>
        <v/>
      </c>
      <c r="S27" s="12" t="n">
        <v>4.09</v>
      </c>
      <c r="T27" s="12">
        <f>IFERROR(VLOOKUP(S27,'CRUCE RIESGOS'!$C$8:$D$37,2,FALSE),"")</f>
        <v/>
      </c>
      <c r="U27" s="12" t="n">
        <v>5.09</v>
      </c>
      <c r="V27" s="12">
        <f>IFERROR(VLOOKUP(U27,'CRUCE RIESGOS'!$C$8:$D$37,2,FALSE),"")</f>
        <v/>
      </c>
      <c r="W27" s="12" t="n">
        <v>6.09</v>
      </c>
      <c r="X27" s="12">
        <f>IFERROR(VLOOKUP(W27,'CRUCE RIESGOS'!$C$8:$D$37,2,FALSE),"")</f>
        <v/>
      </c>
      <c r="Y27" s="12" t="n">
        <v>7.09</v>
      </c>
      <c r="Z27" s="12">
        <f>IFERROR(VLOOKUP(Y27,'CRUCE RIESGOS'!$C$8:$D$37,2,FALSE),"")</f>
        <v/>
      </c>
      <c r="AA27" s="12" t="n">
        <v>8.09</v>
      </c>
      <c r="AB27" s="12">
        <f>IFERROR(VLOOKUP(AA27,'CRUCE RIESGOS'!$C$8:$D$37,2,FALSE),"")</f>
        <v/>
      </c>
      <c r="AC27" s="12" t="n">
        <v>9.09</v>
      </c>
      <c r="AD27" s="12">
        <f>IFERROR(VLOOKUP(AC27,'CRUCE RIESGOS'!$C$8:$D$37,2,FALSE),"")</f>
        <v/>
      </c>
      <c r="AE27" s="12" t="n">
        <v>10.09</v>
      </c>
      <c r="AF27" s="12">
        <f>IFERROR(VLOOKUP(AE27,'CRUCE RIESGOS'!$C$8:$D$37,2,FALSE),"")</f>
        <v/>
      </c>
      <c r="AG27" s="12" t="n">
        <v>11.09</v>
      </c>
      <c r="AH27" s="12">
        <f>IFERROR(VLOOKUP(AG27,'CRUCE RIESGOS'!$C$8:$D$37,2,FALSE),"")</f>
        <v/>
      </c>
      <c r="AI27" s="12" t="n">
        <v>12.09</v>
      </c>
      <c r="AJ27" s="12">
        <f>IFERROR(VLOOKUP(AI27,'CRUCE RIESGOS'!$C$8:$D$37,2,FALSE),"")</f>
        <v/>
      </c>
      <c r="AK27" s="12" t="n">
        <v>13.09</v>
      </c>
      <c r="AL27" s="12">
        <f>IFERROR(VLOOKUP(AK27,'CRUCE RIESGOS'!$C$8:$D$37,2,FALSE),"")</f>
        <v/>
      </c>
      <c r="AM27" s="12" t="n">
        <v>14.09</v>
      </c>
      <c r="AN27" s="12">
        <f>IFERROR(VLOOKUP(AM27,'CRUCE RIESGOS'!$C$8:$D$37,2,FALSE),"")</f>
        <v/>
      </c>
      <c r="AO27" s="12" t="n">
        <v>15.09</v>
      </c>
      <c r="AP27" s="12">
        <f>IFERROR(VLOOKUP(AO27,'CRUCE RIESGOS'!$C$8:$D$37,2,FALSE),"")</f>
        <v/>
      </c>
      <c r="AQ27" s="12" t="n">
        <v>16.09</v>
      </c>
      <c r="AR27" s="12">
        <f>IFERROR(VLOOKUP(AQ27,'CRUCE RIESGOS'!$C$8:$D$37,2,FALSE),"")</f>
        <v/>
      </c>
      <c r="AS27" s="12" t="n">
        <v>17.09</v>
      </c>
      <c r="AT27" s="12">
        <f>IFERROR(VLOOKUP(AS27,'CRUCE RIESGOS'!$C$8:$D$37,2,FALSE),"")</f>
        <v/>
      </c>
      <c r="AU27" s="12" t="n">
        <v>18.09</v>
      </c>
      <c r="AV27" s="12">
        <f>IFERROR(VLOOKUP(AU27,'CRUCE RIESGOS'!$C$8:$D$37,2,FALSE),"")</f>
        <v/>
      </c>
      <c r="AW27" s="12" t="n">
        <v>19.09</v>
      </c>
      <c r="AX27" s="12">
        <f>IFERROR(VLOOKUP(AW27,'CRUCE RIESGOS'!$C$8:$D$37,2,FALSE),"")</f>
        <v/>
      </c>
      <c r="AY27" s="12" t="n">
        <v>20.09</v>
      </c>
      <c r="AZ27" s="12">
        <f>IFERROR(VLOOKUP(AY27,'CRUCE RIESGOS'!$C$8:$D$37,2,FALSE),"")</f>
        <v/>
      </c>
      <c r="BA27" s="12" t="n">
        <v>21.09</v>
      </c>
      <c r="BB27" s="12">
        <f>IFERROR(VLOOKUP(BA27,'CRUCE RIESGOS'!$C$8:$D$37,2,FALSE),"")</f>
        <v/>
      </c>
      <c r="BC27" s="12" t="n">
        <v>22.09</v>
      </c>
      <c r="BD27" s="12">
        <f>IFERROR(VLOOKUP(BC27,'CRUCE RIESGOS'!$C$8:$D$37,2,FALSE),"")</f>
        <v/>
      </c>
      <c r="BE27" s="12" t="n">
        <v>23.09</v>
      </c>
      <c r="BF27" s="12">
        <f>IFERROR(VLOOKUP(BE27,'CRUCE RIESGOS'!$C$8:$D$37,2,FALSE),"")</f>
        <v/>
      </c>
      <c r="BG27" s="12" t="n">
        <v>24.09</v>
      </c>
      <c r="BH27" s="12">
        <f>IFERROR(VLOOKUP(BG27,'CRUCE RIESGOS'!$C$8:$D$37,2,FALSE),"")</f>
        <v/>
      </c>
      <c r="BI27" s="12" t="n">
        <v>25.09</v>
      </c>
      <c r="BJ27" s="12">
        <f>IFERROR(VLOOKUP(BI27,'CRUCE RIESGOS'!$C$8:$D$37,2,FALSE),"")</f>
        <v/>
      </c>
    </row>
    <row r="28">
      <c r="L28" s="12" t="n"/>
      <c r="N28" s="12">
        <f>IF(N29&lt;&gt;""," -R","")</f>
        <v/>
      </c>
      <c r="P28" s="12">
        <f>IF(P29&lt;&gt;""," -R","")</f>
        <v/>
      </c>
      <c r="R28" s="12">
        <f>IF(R29&lt;&gt;""," -R","")</f>
        <v/>
      </c>
      <c r="T28" s="12">
        <f>IF(T29&lt;&gt;""," -R","")</f>
        <v/>
      </c>
      <c r="V28" s="12">
        <f>IF(V29&lt;&gt;""," -R","")</f>
        <v/>
      </c>
      <c r="X28" s="12">
        <f>IF(X29&lt;&gt;""," -R","")</f>
        <v/>
      </c>
      <c r="Z28" s="12">
        <f>IF(Z29&lt;&gt;""," -R","")</f>
        <v/>
      </c>
      <c r="AB28" s="12">
        <f>IF(AB29&lt;&gt;""," -R","")</f>
        <v/>
      </c>
      <c r="AD28" s="12">
        <f>IF(AD29&lt;&gt;""," -R","")</f>
        <v/>
      </c>
      <c r="AF28" s="12">
        <f>IF(AF29&lt;&gt;""," -R","")</f>
        <v/>
      </c>
      <c r="AH28" s="12">
        <f>IF(AH29&lt;&gt;""," -R","")</f>
        <v/>
      </c>
      <c r="AJ28" s="12">
        <f>IF(AJ29&lt;&gt;""," -R","")</f>
        <v/>
      </c>
      <c r="AL28" s="12">
        <f>IF(AL29&lt;&gt;""," -R","")</f>
        <v/>
      </c>
      <c r="AN28" s="12">
        <f>IF(AN29&lt;&gt;""," -R","")</f>
        <v/>
      </c>
      <c r="AP28" s="12">
        <f>IF(AP29&lt;&gt;""," -R","")</f>
        <v/>
      </c>
      <c r="AR28" s="12">
        <f>IF(AR29&lt;&gt;""," -R","")</f>
        <v/>
      </c>
      <c r="AT28" s="12">
        <f>IF(AT29&lt;&gt;""," -R","")</f>
        <v/>
      </c>
      <c r="AV28" s="12">
        <f>IF(AV29&lt;&gt;""," -R","")</f>
        <v/>
      </c>
      <c r="AX28" s="12">
        <f>IF(AX29&lt;&gt;""," -R","")</f>
        <v/>
      </c>
      <c r="AZ28" s="12">
        <f>IF(AZ29&lt;&gt;""," -R","")</f>
        <v/>
      </c>
      <c r="BB28" s="12">
        <f>IF(BB29&lt;&gt;""," -R","")</f>
        <v/>
      </c>
      <c r="BD28" s="12">
        <f>IF(BD29&lt;&gt;""," -R","")</f>
        <v/>
      </c>
      <c r="BF28" s="12">
        <f>IF(BF29&lt;&gt;""," -R","")</f>
        <v/>
      </c>
      <c r="BH28" s="12">
        <f>IF(BH29&lt;&gt;""," -R","")</f>
        <v/>
      </c>
      <c r="BJ28" s="12">
        <f>IF(BJ29&lt;&gt;""," -R","")</f>
        <v/>
      </c>
    </row>
    <row r="29">
      <c r="L29" s="12" t="n"/>
      <c r="M29" s="12" t="n">
        <v>1.1</v>
      </c>
      <c r="N29" s="12">
        <f>IFERROR(VLOOKUP(M29,'CRUCE RIESGOS'!$C$8:$D$37,2,FALSE),"")</f>
        <v/>
      </c>
      <c r="O29" s="12" t="n">
        <v>2.1</v>
      </c>
      <c r="P29" s="12">
        <f>IFERROR(VLOOKUP(O29,'CRUCE RIESGOS'!$C$8:$D$37,2,FALSE),"")</f>
        <v/>
      </c>
      <c r="Q29" s="12" t="n">
        <v>3.1</v>
      </c>
      <c r="R29" s="12">
        <f>IFERROR(VLOOKUP(Q29,'CRUCE RIESGOS'!$C$8:$D$37,2,FALSE),"")</f>
        <v/>
      </c>
      <c r="S29" s="12" t="n">
        <v>4.1</v>
      </c>
      <c r="T29" s="12">
        <f>IFERROR(VLOOKUP(S29,'CRUCE RIESGOS'!$C$8:$D$37,2,FALSE),"")</f>
        <v/>
      </c>
      <c r="U29" s="12" t="n">
        <v>5.1</v>
      </c>
      <c r="V29" s="12">
        <f>IFERROR(VLOOKUP(U29,'CRUCE RIESGOS'!$C$8:$D$37,2,FALSE),"")</f>
        <v/>
      </c>
      <c r="W29" s="12" t="n">
        <v>6.1</v>
      </c>
      <c r="X29" s="12">
        <f>IFERROR(VLOOKUP(W29,'CRUCE RIESGOS'!$C$8:$D$37,2,FALSE),"")</f>
        <v/>
      </c>
      <c r="Y29" s="12" t="n">
        <v>7.1</v>
      </c>
      <c r="Z29" s="12">
        <f>IFERROR(VLOOKUP(Y29,'CRUCE RIESGOS'!$C$8:$D$37,2,FALSE),"")</f>
        <v/>
      </c>
      <c r="AA29" s="12" t="n">
        <v>8.1</v>
      </c>
      <c r="AB29" s="12">
        <f>IFERROR(VLOOKUP(AA29,'CRUCE RIESGOS'!$C$8:$D$37,2,FALSE),"")</f>
        <v/>
      </c>
      <c r="AC29" s="12" t="n">
        <v>9.1</v>
      </c>
      <c r="AD29" s="12">
        <f>IFERROR(VLOOKUP(AC29,'CRUCE RIESGOS'!$C$8:$D$37,2,FALSE),"")</f>
        <v/>
      </c>
      <c r="AE29" s="12" t="n">
        <v>10.1</v>
      </c>
      <c r="AF29" s="12">
        <f>IFERROR(VLOOKUP(AE29,'CRUCE RIESGOS'!$C$8:$D$37,2,FALSE),"")</f>
        <v/>
      </c>
      <c r="AG29" s="12" t="n">
        <v>11.1</v>
      </c>
      <c r="AH29" s="12">
        <f>IFERROR(VLOOKUP(AG29,'CRUCE RIESGOS'!$C$8:$D$37,2,FALSE),"")</f>
        <v/>
      </c>
      <c r="AI29" s="12" t="n">
        <v>12.1</v>
      </c>
      <c r="AJ29" s="12">
        <f>IFERROR(VLOOKUP(AI29,'CRUCE RIESGOS'!$C$8:$D$37,2,FALSE),"")</f>
        <v/>
      </c>
      <c r="AK29" s="12" t="n">
        <v>13.1</v>
      </c>
      <c r="AL29" s="12">
        <f>IFERROR(VLOOKUP(AK29,'CRUCE RIESGOS'!$C$8:$D$37,2,FALSE),"")</f>
        <v/>
      </c>
      <c r="AM29" s="12" t="n">
        <v>14.1</v>
      </c>
      <c r="AN29" s="12">
        <f>IFERROR(VLOOKUP(AM29,'CRUCE RIESGOS'!$C$8:$D$37,2,FALSE),"")</f>
        <v/>
      </c>
      <c r="AO29" s="12" t="n">
        <v>15.1</v>
      </c>
      <c r="AP29" s="12">
        <f>IFERROR(VLOOKUP(AO29,'CRUCE RIESGOS'!$C$8:$D$37,2,FALSE),"")</f>
        <v/>
      </c>
      <c r="AQ29" s="12" t="n">
        <v>16.1</v>
      </c>
      <c r="AR29" s="12">
        <f>IFERROR(VLOOKUP(AQ29,'CRUCE RIESGOS'!$C$8:$D$37,2,FALSE),"")</f>
        <v/>
      </c>
      <c r="AS29" s="12" t="n">
        <v>17.1</v>
      </c>
      <c r="AT29" s="12">
        <f>IFERROR(VLOOKUP(AS29,'CRUCE RIESGOS'!$C$8:$D$37,2,FALSE),"")</f>
        <v/>
      </c>
      <c r="AU29" s="12" t="n">
        <v>18.1</v>
      </c>
      <c r="AV29" s="12">
        <f>IFERROR(VLOOKUP(AU29,'CRUCE RIESGOS'!$C$8:$D$37,2,FALSE),"")</f>
        <v/>
      </c>
      <c r="AW29" s="12" t="n">
        <v>19.1</v>
      </c>
      <c r="AX29" s="12">
        <f>IFERROR(VLOOKUP(AW29,'CRUCE RIESGOS'!$C$8:$D$37,2,FALSE),"")</f>
        <v/>
      </c>
      <c r="AY29" s="12" t="n">
        <v>20.1</v>
      </c>
      <c r="AZ29" s="12">
        <f>IFERROR(VLOOKUP(AY29,'CRUCE RIESGOS'!$C$8:$D$37,2,FALSE),"")</f>
        <v/>
      </c>
      <c r="BA29" s="12" t="n">
        <v>21.1</v>
      </c>
      <c r="BB29" s="12">
        <f>IFERROR(VLOOKUP(BA29,'CRUCE RIESGOS'!$C$8:$D$37,2,FALSE),"")</f>
        <v/>
      </c>
      <c r="BC29" s="12" t="n">
        <v>22.1</v>
      </c>
      <c r="BD29" s="12">
        <f>IFERROR(VLOOKUP(BC29,'CRUCE RIESGOS'!$C$8:$D$37,2,FALSE),"")</f>
        <v/>
      </c>
      <c r="BE29" s="12" t="n">
        <v>23.1</v>
      </c>
      <c r="BF29" s="12">
        <f>IFERROR(VLOOKUP(BE29,'CRUCE RIESGOS'!$C$8:$D$37,2,FALSE),"")</f>
        <v/>
      </c>
      <c r="BG29" s="12" t="n">
        <v>24.1</v>
      </c>
      <c r="BH29" s="12">
        <f>IFERROR(VLOOKUP(BG29,'CRUCE RIESGOS'!$C$8:$D$37,2,FALSE),"")</f>
        <v/>
      </c>
      <c r="BI29" s="12" t="n">
        <v>25.1</v>
      </c>
      <c r="BJ29" s="12">
        <f>IFERROR(VLOOKUP(BI29,'CRUCE RIESGOS'!$C$8:$D$37,2,FALSE),"")</f>
        <v/>
      </c>
    </row>
    <row r="30">
      <c r="L30" s="12" t="n"/>
      <c r="N30" s="12">
        <f>IF(N31&lt;&gt;""," -R","")</f>
        <v/>
      </c>
      <c r="P30" s="12">
        <f>IF(P31&lt;&gt;""," -R","")</f>
        <v/>
      </c>
      <c r="R30" s="12">
        <f>IF(R31&lt;&gt;""," -R","")</f>
        <v/>
      </c>
      <c r="T30" s="12">
        <f>IF(T31&lt;&gt;""," -R","")</f>
        <v/>
      </c>
      <c r="V30" s="12">
        <f>IF(V31&lt;&gt;""," -R","")</f>
        <v/>
      </c>
      <c r="X30" s="12">
        <f>IF(X31&lt;&gt;""," -R","")</f>
        <v/>
      </c>
      <c r="Z30" s="12">
        <f>IF(Z31&lt;&gt;""," -R","")</f>
        <v/>
      </c>
      <c r="AB30" s="12">
        <f>IF(AB31&lt;&gt;""," -R","")</f>
        <v/>
      </c>
      <c r="AD30" s="12">
        <f>IF(AD31&lt;&gt;""," -R","")</f>
        <v/>
      </c>
      <c r="AF30" s="12">
        <f>IF(AF31&lt;&gt;""," -R","")</f>
        <v/>
      </c>
      <c r="AH30" s="12">
        <f>IF(AH31&lt;&gt;""," -R","")</f>
        <v/>
      </c>
      <c r="AJ30" s="12">
        <f>IF(AJ31&lt;&gt;""," -R","")</f>
        <v/>
      </c>
      <c r="AL30" s="12">
        <f>IF(AL31&lt;&gt;""," -R","")</f>
        <v/>
      </c>
      <c r="AN30" s="12">
        <f>IF(AN31&lt;&gt;""," -R","")</f>
        <v/>
      </c>
      <c r="AP30" s="12">
        <f>IF(AP31&lt;&gt;""," -R","")</f>
        <v/>
      </c>
      <c r="AR30" s="12">
        <f>IF(AR31&lt;&gt;""," -R","")</f>
        <v/>
      </c>
      <c r="AT30" s="12">
        <f>IF(AT31&lt;&gt;""," -R","")</f>
        <v/>
      </c>
      <c r="AV30" s="12">
        <f>IF(AV31&lt;&gt;""," -R","")</f>
        <v/>
      </c>
      <c r="AX30" s="12">
        <f>IF(AX31&lt;&gt;""," -R","")</f>
        <v/>
      </c>
      <c r="AZ30" s="12">
        <f>IF(AZ31&lt;&gt;""," -R","")</f>
        <v/>
      </c>
      <c r="BB30" s="12">
        <f>IF(BB31&lt;&gt;""," -R","")</f>
        <v/>
      </c>
      <c r="BD30" s="12">
        <f>IF(BD31&lt;&gt;""," -R","")</f>
        <v/>
      </c>
      <c r="BF30" s="12">
        <f>IF(BF31&lt;&gt;""," -R","")</f>
        <v/>
      </c>
      <c r="BH30" s="12">
        <f>IF(BH31&lt;&gt;""," -R","")</f>
        <v/>
      </c>
      <c r="BJ30" s="12">
        <f>IF(BJ31&lt;&gt;""," -R","")</f>
        <v/>
      </c>
    </row>
    <row r="31">
      <c r="L31" s="12" t="n"/>
      <c r="M31" s="12" t="n">
        <v>1.11</v>
      </c>
      <c r="N31" s="12">
        <f>IFERROR(VLOOKUP(M31,'CRUCE RIESGOS'!$C$8:$D$37,2,FALSE),"")</f>
        <v/>
      </c>
      <c r="O31" s="12" t="n">
        <v>2.11</v>
      </c>
      <c r="P31" s="12">
        <f>IFERROR(VLOOKUP(O31,'CRUCE RIESGOS'!$C$8:$D$37,2,FALSE),"")</f>
        <v/>
      </c>
      <c r="Q31" s="12" t="n">
        <v>3.11</v>
      </c>
      <c r="R31" s="12">
        <f>IFERROR(VLOOKUP(Q31,'CRUCE RIESGOS'!$C$8:$D$37,2,FALSE),"")</f>
        <v/>
      </c>
      <c r="S31" s="12" t="n">
        <v>4.11</v>
      </c>
      <c r="T31" s="12">
        <f>IFERROR(VLOOKUP(S31,'CRUCE RIESGOS'!$C$8:$D$37,2,FALSE),"")</f>
        <v/>
      </c>
      <c r="U31" s="12" t="n">
        <v>5.11</v>
      </c>
      <c r="V31" s="12">
        <f>IFERROR(VLOOKUP(U31,'CRUCE RIESGOS'!$C$8:$D$37,2,FALSE),"")</f>
        <v/>
      </c>
      <c r="W31" s="12" t="n">
        <v>6.11</v>
      </c>
      <c r="X31" s="12">
        <f>IFERROR(VLOOKUP(W31,'CRUCE RIESGOS'!$C$8:$D$37,2,FALSE),"")</f>
        <v/>
      </c>
      <c r="Y31" s="12" t="n">
        <v>7.11</v>
      </c>
      <c r="Z31" s="12">
        <f>IFERROR(VLOOKUP(Y31,'CRUCE RIESGOS'!$C$8:$D$37,2,FALSE),"")</f>
        <v/>
      </c>
      <c r="AA31" s="12" t="n">
        <v>8.109999999999999</v>
      </c>
      <c r="AB31" s="12">
        <f>IFERROR(VLOOKUP(AA31,'CRUCE RIESGOS'!$C$8:$D$37,2,FALSE),"")</f>
        <v/>
      </c>
      <c r="AC31" s="12" t="n">
        <v>9.109999999999999</v>
      </c>
      <c r="AD31" s="12">
        <f>IFERROR(VLOOKUP(AC31,'CRUCE RIESGOS'!$C$8:$D$37,2,FALSE),"")</f>
        <v/>
      </c>
      <c r="AE31" s="12" t="n">
        <v>10.11</v>
      </c>
      <c r="AF31" s="12">
        <f>IFERROR(VLOOKUP(AE31,'CRUCE RIESGOS'!$C$8:$D$37,2,FALSE),"")</f>
        <v/>
      </c>
      <c r="AG31" s="12" t="n">
        <v>11.11</v>
      </c>
      <c r="AH31" s="12">
        <f>IFERROR(VLOOKUP(AG31,'CRUCE RIESGOS'!$C$8:$D$37,2,FALSE),"")</f>
        <v/>
      </c>
      <c r="AI31" s="12" t="n">
        <v>12.11</v>
      </c>
      <c r="AJ31" s="12">
        <f>IFERROR(VLOOKUP(AI31,'CRUCE RIESGOS'!$C$8:$D$37,2,FALSE),"")</f>
        <v/>
      </c>
      <c r="AK31" s="12" t="n">
        <v>13.11</v>
      </c>
      <c r="AL31" s="12">
        <f>IFERROR(VLOOKUP(AK31,'CRUCE RIESGOS'!$C$8:$D$37,2,FALSE),"")</f>
        <v/>
      </c>
      <c r="AM31" s="12" t="n">
        <v>14.11</v>
      </c>
      <c r="AN31" s="12">
        <f>IFERROR(VLOOKUP(AM31,'CRUCE RIESGOS'!$C$8:$D$37,2,FALSE),"")</f>
        <v/>
      </c>
      <c r="AO31" s="12" t="n">
        <v>15.11</v>
      </c>
      <c r="AP31" s="12">
        <f>IFERROR(VLOOKUP(AO31,'CRUCE RIESGOS'!$C$8:$D$37,2,FALSE),"")</f>
        <v/>
      </c>
      <c r="AQ31" s="12" t="n">
        <v>16.11</v>
      </c>
      <c r="AR31" s="12">
        <f>IFERROR(VLOOKUP(AQ31,'CRUCE RIESGOS'!$C$8:$D$37,2,FALSE),"")</f>
        <v/>
      </c>
      <c r="AS31" s="12" t="n">
        <v>17.11</v>
      </c>
      <c r="AT31" s="12">
        <f>IFERROR(VLOOKUP(AS31,'CRUCE RIESGOS'!$C$8:$D$37,2,FALSE),"")</f>
        <v/>
      </c>
      <c r="AU31" s="12" t="n">
        <v>18.11</v>
      </c>
      <c r="AV31" s="12">
        <f>IFERROR(VLOOKUP(AU31,'CRUCE RIESGOS'!$C$8:$D$37,2,FALSE),"")</f>
        <v/>
      </c>
      <c r="AW31" s="12" t="n">
        <v>19.11</v>
      </c>
      <c r="AX31" s="12">
        <f>IFERROR(VLOOKUP(AW31,'CRUCE RIESGOS'!$C$8:$D$37,2,FALSE),"")</f>
        <v/>
      </c>
      <c r="AY31" s="12" t="n">
        <v>20.11</v>
      </c>
      <c r="AZ31" s="12">
        <f>IFERROR(VLOOKUP(AY31,'CRUCE RIESGOS'!$C$8:$D$37,2,FALSE),"")</f>
        <v/>
      </c>
      <c r="BA31" s="12" t="n">
        <v>21.11</v>
      </c>
      <c r="BB31" s="12">
        <f>IFERROR(VLOOKUP(BA31,'CRUCE RIESGOS'!$C$8:$D$37,2,FALSE),"")</f>
        <v/>
      </c>
      <c r="BC31" s="12" t="n">
        <v>22.11</v>
      </c>
      <c r="BD31" s="12">
        <f>IFERROR(VLOOKUP(BC31,'CRUCE RIESGOS'!$C$8:$D$37,2,FALSE),"")</f>
        <v/>
      </c>
      <c r="BE31" s="12" t="n">
        <v>23.11</v>
      </c>
      <c r="BF31" s="12">
        <f>IFERROR(VLOOKUP(BE31,'CRUCE RIESGOS'!$C$8:$D$37,2,FALSE),"")</f>
        <v/>
      </c>
      <c r="BG31" s="12" t="n">
        <v>24.11</v>
      </c>
      <c r="BH31" s="12">
        <f>IFERROR(VLOOKUP(BG31,'CRUCE RIESGOS'!$C$8:$D$37,2,FALSE),"")</f>
        <v/>
      </c>
      <c r="BI31" s="12" t="n">
        <v>25.11</v>
      </c>
      <c r="BJ31" s="12">
        <f>IFERROR(VLOOKUP(BI31,'CRUCE RIESGOS'!$C$8:$D$37,2,FALSE),"")</f>
        <v/>
      </c>
    </row>
    <row r="32">
      <c r="L32" s="12" t="n"/>
      <c r="N32" s="12">
        <f>IF(N33&lt;&gt;""," -R","")</f>
        <v/>
      </c>
      <c r="P32" s="12">
        <f>IF(P33&lt;&gt;""," -R","")</f>
        <v/>
      </c>
      <c r="R32" s="12">
        <f>IF(R33&lt;&gt;""," -R","")</f>
        <v/>
      </c>
      <c r="T32" s="12">
        <f>IF(T33&lt;&gt;""," -R","")</f>
        <v/>
      </c>
      <c r="V32" s="12">
        <f>IF(V33&lt;&gt;""," -R","")</f>
        <v/>
      </c>
      <c r="X32" s="12">
        <f>IF(X33&lt;&gt;""," -R","")</f>
        <v/>
      </c>
      <c r="Z32" s="12">
        <f>IF(Z33&lt;&gt;""," -R","")</f>
        <v/>
      </c>
      <c r="AB32" s="12">
        <f>IF(AB33&lt;&gt;""," -R","")</f>
        <v/>
      </c>
      <c r="AD32" s="12">
        <f>IF(AD33&lt;&gt;""," -R","")</f>
        <v/>
      </c>
      <c r="AF32" s="12">
        <f>IF(AF33&lt;&gt;""," -R","")</f>
        <v/>
      </c>
      <c r="AH32" s="12">
        <f>IF(AH33&lt;&gt;""," -R","")</f>
        <v/>
      </c>
      <c r="AJ32" s="12">
        <f>IF(AJ33&lt;&gt;""," -R","")</f>
        <v/>
      </c>
      <c r="AL32" s="12">
        <f>IF(AL33&lt;&gt;""," -R","")</f>
        <v/>
      </c>
      <c r="AN32" s="12">
        <f>IF(AN33&lt;&gt;""," -R","")</f>
        <v/>
      </c>
      <c r="AP32" s="12">
        <f>IF(AP33&lt;&gt;""," -R","")</f>
        <v/>
      </c>
      <c r="AR32" s="12">
        <f>IF(AR33&lt;&gt;""," -R","")</f>
        <v/>
      </c>
      <c r="AT32" s="12">
        <f>IF(AT33&lt;&gt;""," -R","")</f>
        <v/>
      </c>
      <c r="AV32" s="12">
        <f>IF(AV33&lt;&gt;""," -R","")</f>
        <v/>
      </c>
      <c r="AX32" s="12">
        <f>IF(AX33&lt;&gt;""," -R","")</f>
        <v/>
      </c>
      <c r="AZ32" s="12">
        <f>IF(AZ33&lt;&gt;""," -R","")</f>
        <v/>
      </c>
      <c r="BB32" s="12">
        <f>IF(BB33&lt;&gt;""," -R","")</f>
        <v/>
      </c>
      <c r="BD32" s="12">
        <f>IF(BD33&lt;&gt;""," -R","")</f>
        <v/>
      </c>
      <c r="BF32" s="12">
        <f>IF(BF33&lt;&gt;""," -R","")</f>
        <v/>
      </c>
      <c r="BH32" s="12">
        <f>IF(BH33&lt;&gt;""," -R","")</f>
        <v/>
      </c>
      <c r="BJ32" s="12">
        <f>IF(BJ33&lt;&gt;""," -R","")</f>
        <v/>
      </c>
    </row>
    <row r="33">
      <c r="M33" s="12" t="n">
        <v>1.12</v>
      </c>
      <c r="N33" s="12">
        <f>IFERROR(VLOOKUP(M33,'CRUCE RIESGOS'!$C$8:$D$37,2,FALSE),"")</f>
        <v/>
      </c>
      <c r="O33" s="12" t="n">
        <v>2.12</v>
      </c>
      <c r="P33" s="12">
        <f>IFERROR(VLOOKUP(O33,'CRUCE RIESGOS'!$C$8:$D$37,2,FALSE),"")</f>
        <v/>
      </c>
      <c r="Q33" s="12" t="n">
        <v>3.12</v>
      </c>
      <c r="R33" s="12">
        <f>IFERROR(VLOOKUP(Q33,'CRUCE RIESGOS'!$C$8:$D$37,2,FALSE),"")</f>
        <v/>
      </c>
      <c r="S33" s="12" t="n">
        <v>4.12</v>
      </c>
      <c r="T33" s="12">
        <f>IFERROR(VLOOKUP(S33,'CRUCE RIESGOS'!$C$8:$D$37,2,FALSE),"")</f>
        <v/>
      </c>
      <c r="U33" s="12" t="n">
        <v>5.12</v>
      </c>
      <c r="V33" s="12">
        <f>IFERROR(VLOOKUP(U33,'CRUCE RIESGOS'!$C$8:$D$37,2,FALSE),"")</f>
        <v/>
      </c>
      <c r="W33" s="12" t="n">
        <v>6.12</v>
      </c>
      <c r="X33" s="12">
        <f>IFERROR(VLOOKUP(W33,'CRUCE RIESGOS'!$C$8:$D$37,2,FALSE),"")</f>
        <v/>
      </c>
      <c r="Y33" s="12" t="n">
        <v>7.12</v>
      </c>
      <c r="Z33" s="12">
        <f>IFERROR(VLOOKUP(Y33,'CRUCE RIESGOS'!$C$8:$D$37,2,FALSE),"")</f>
        <v/>
      </c>
      <c r="AA33" s="12" t="n">
        <v>8.119999999999999</v>
      </c>
      <c r="AB33" s="12">
        <f>IFERROR(VLOOKUP(AA33,'CRUCE RIESGOS'!$C$8:$D$37,2,FALSE),"")</f>
        <v/>
      </c>
      <c r="AC33" s="12" t="n">
        <v>9.119999999999999</v>
      </c>
      <c r="AD33" s="12">
        <f>IFERROR(VLOOKUP(AC33,'CRUCE RIESGOS'!$C$8:$D$37,2,FALSE),"")</f>
        <v/>
      </c>
      <c r="AE33" s="12" t="n">
        <v>10.12</v>
      </c>
      <c r="AF33" s="12">
        <f>IFERROR(VLOOKUP(AE33,'CRUCE RIESGOS'!$C$8:$D$37,2,FALSE),"")</f>
        <v/>
      </c>
      <c r="AG33" s="12" t="n">
        <v>11.12</v>
      </c>
      <c r="AH33" s="12">
        <f>IFERROR(VLOOKUP(AG33,'CRUCE RIESGOS'!$C$8:$D$37,2,FALSE),"")</f>
        <v/>
      </c>
      <c r="AI33" s="12" t="n">
        <v>12.12</v>
      </c>
      <c r="AJ33" s="12">
        <f>IFERROR(VLOOKUP(AI33,'CRUCE RIESGOS'!$C$8:$D$37,2,FALSE),"")</f>
        <v/>
      </c>
      <c r="AK33" s="12" t="n">
        <v>13.12</v>
      </c>
      <c r="AL33" s="12">
        <f>IFERROR(VLOOKUP(AK33,'CRUCE RIESGOS'!$C$8:$D$37,2,FALSE),"")</f>
        <v/>
      </c>
      <c r="AM33" s="12" t="n">
        <v>14.12</v>
      </c>
      <c r="AN33" s="12">
        <f>IFERROR(VLOOKUP(AM33,'CRUCE RIESGOS'!$C$8:$D$37,2,FALSE),"")</f>
        <v/>
      </c>
      <c r="AO33" s="12" t="n">
        <v>15.12</v>
      </c>
      <c r="AP33" s="12">
        <f>IFERROR(VLOOKUP(AO33,'CRUCE RIESGOS'!$C$8:$D$37,2,FALSE),"")</f>
        <v/>
      </c>
      <c r="AQ33" s="12" t="n">
        <v>16.12</v>
      </c>
      <c r="AR33" s="12">
        <f>IFERROR(VLOOKUP(AQ33,'CRUCE RIESGOS'!$C$8:$D$37,2,FALSE),"")</f>
        <v/>
      </c>
      <c r="AS33" s="12" t="n">
        <v>17.12</v>
      </c>
      <c r="AT33" s="12">
        <f>IFERROR(VLOOKUP(AS33,'CRUCE RIESGOS'!$C$8:$D$37,2,FALSE),"")</f>
        <v/>
      </c>
      <c r="AU33" s="12" t="n">
        <v>18.12</v>
      </c>
      <c r="AV33" s="12">
        <f>IFERROR(VLOOKUP(AU33,'CRUCE RIESGOS'!$C$8:$D$37,2,FALSE),"")</f>
        <v/>
      </c>
      <c r="AW33" s="12" t="n">
        <v>19.12</v>
      </c>
      <c r="AX33" s="12">
        <f>IFERROR(VLOOKUP(AW33,'CRUCE RIESGOS'!$C$8:$D$37,2,FALSE),"")</f>
        <v/>
      </c>
      <c r="AY33" s="12" t="n">
        <v>20.12</v>
      </c>
      <c r="AZ33" s="12">
        <f>IFERROR(VLOOKUP(AY33,'CRUCE RIESGOS'!$C$8:$D$37,2,FALSE),"")</f>
        <v/>
      </c>
      <c r="BA33" s="12" t="n">
        <v>21.12</v>
      </c>
      <c r="BB33" s="12">
        <f>IFERROR(VLOOKUP(BA33,'CRUCE RIESGOS'!$C$8:$D$37,2,FALSE),"")</f>
        <v/>
      </c>
      <c r="BC33" s="12" t="n">
        <v>22.12</v>
      </c>
      <c r="BD33" s="12">
        <f>IFERROR(VLOOKUP(BC33,'CRUCE RIESGOS'!$C$8:$D$37,2,FALSE),"")</f>
        <v/>
      </c>
      <c r="BE33" s="12" t="n">
        <v>23.12</v>
      </c>
      <c r="BF33" s="12">
        <f>IFERROR(VLOOKUP(BE33,'CRUCE RIESGOS'!$C$8:$D$37,2,FALSE),"")</f>
        <v/>
      </c>
      <c r="BG33" s="12" t="n">
        <v>24.12</v>
      </c>
      <c r="BH33" s="12">
        <f>IFERROR(VLOOKUP(BG33,'CRUCE RIESGOS'!$C$8:$D$37,2,FALSE),"")</f>
        <v/>
      </c>
      <c r="BI33" s="12" t="n">
        <v>25.12</v>
      </c>
      <c r="BJ33" s="12">
        <f>IFERROR(VLOOKUP(BI33,'CRUCE RIESGOS'!$C$8:$D$37,2,FALSE),"")</f>
        <v/>
      </c>
    </row>
    <row r="34">
      <c r="N34" s="12">
        <f>IF(N35&lt;&gt;""," -R","")</f>
        <v/>
      </c>
      <c r="P34" s="12">
        <f>IF(P35&lt;&gt;""," -R","")</f>
        <v/>
      </c>
      <c r="R34" s="12">
        <f>IF(R35&lt;&gt;""," -R","")</f>
        <v/>
      </c>
      <c r="T34" s="12">
        <f>IF(T35&lt;&gt;""," -R","")</f>
        <v/>
      </c>
      <c r="V34" s="12">
        <f>IF(V35&lt;&gt;""," -R","")</f>
        <v/>
      </c>
      <c r="X34" s="12">
        <f>IF(X35&lt;&gt;""," -R","")</f>
        <v/>
      </c>
      <c r="Z34" s="12">
        <f>IF(Z35&lt;&gt;""," -R","")</f>
        <v/>
      </c>
      <c r="AB34" s="12">
        <f>IF(AB35&lt;&gt;""," -R","")</f>
        <v/>
      </c>
      <c r="AD34" s="12">
        <f>IF(AD35&lt;&gt;""," -R","")</f>
        <v/>
      </c>
      <c r="AF34" s="12">
        <f>IF(AF35&lt;&gt;""," -R","")</f>
        <v/>
      </c>
      <c r="AH34" s="12">
        <f>IF(AH35&lt;&gt;""," -R","")</f>
        <v/>
      </c>
      <c r="AJ34" s="12">
        <f>IF(AJ35&lt;&gt;""," -R","")</f>
        <v/>
      </c>
      <c r="AL34" s="12">
        <f>IF(AL35&lt;&gt;""," -R","")</f>
        <v/>
      </c>
      <c r="AN34" s="12">
        <f>IF(AN35&lt;&gt;""," -R","")</f>
        <v/>
      </c>
      <c r="AP34" s="12">
        <f>IF(AP35&lt;&gt;""," -R","")</f>
        <v/>
      </c>
      <c r="AR34" s="12">
        <f>IF(AR35&lt;&gt;""," -R","")</f>
        <v/>
      </c>
      <c r="AT34" s="12">
        <f>IF(AT35&lt;&gt;""," -R","")</f>
        <v/>
      </c>
      <c r="AV34" s="12">
        <f>IF(AV35&lt;&gt;""," -R","")</f>
        <v/>
      </c>
      <c r="AX34" s="12">
        <f>IF(AX35&lt;&gt;""," -R","")</f>
        <v/>
      </c>
      <c r="AZ34" s="12">
        <f>IF(AZ35&lt;&gt;""," -R","")</f>
        <v/>
      </c>
      <c r="BB34" s="12">
        <f>IF(BB35&lt;&gt;""," -R","")</f>
        <v/>
      </c>
      <c r="BD34" s="12">
        <f>IF(BD35&lt;&gt;""," -R","")</f>
        <v/>
      </c>
      <c r="BF34" s="12">
        <f>IF(BF35&lt;&gt;""," -R","")</f>
        <v/>
      </c>
      <c r="BH34" s="12">
        <f>IF(BH35&lt;&gt;""," -R","")</f>
        <v/>
      </c>
      <c r="BJ34" s="12">
        <f>IF(BJ35&lt;&gt;""," -R","")</f>
        <v/>
      </c>
    </row>
    <row r="35">
      <c r="M35" s="12" t="n">
        <v>1.13</v>
      </c>
      <c r="N35" s="12">
        <f>IFERROR(VLOOKUP(M35,'CRUCE RIESGOS'!$C$8:$D$37,2,FALSE),"")</f>
        <v/>
      </c>
      <c r="O35" s="12" t="n">
        <v>2.13</v>
      </c>
      <c r="P35" s="12">
        <f>IFERROR(VLOOKUP(O35,'CRUCE RIESGOS'!$C$8:$D$37,2,FALSE),"")</f>
        <v/>
      </c>
      <c r="Q35" s="12" t="n">
        <v>3.13</v>
      </c>
      <c r="R35" s="12">
        <f>IFERROR(VLOOKUP(Q35,'CRUCE RIESGOS'!$C$8:$D$37,2,FALSE),"")</f>
        <v/>
      </c>
      <c r="S35" s="12" t="n">
        <v>4.13</v>
      </c>
      <c r="T35" s="12">
        <f>IFERROR(VLOOKUP(S35,'CRUCE RIESGOS'!$C$8:$D$37,2,FALSE),"")</f>
        <v/>
      </c>
      <c r="U35" s="12" t="n">
        <v>5.13</v>
      </c>
      <c r="V35" s="12">
        <f>IFERROR(VLOOKUP(U35,'CRUCE RIESGOS'!$C$8:$D$37,2,FALSE),"")</f>
        <v/>
      </c>
      <c r="W35" s="12" t="n">
        <v>6.13</v>
      </c>
      <c r="X35" s="12">
        <f>IFERROR(VLOOKUP(W35,'CRUCE RIESGOS'!$C$8:$D$37,2,FALSE),"")</f>
        <v/>
      </c>
      <c r="Y35" s="12" t="n">
        <v>7.13</v>
      </c>
      <c r="Z35" s="12">
        <f>IFERROR(VLOOKUP(Y35,'CRUCE RIESGOS'!$C$8:$D$37,2,FALSE),"")</f>
        <v/>
      </c>
      <c r="AA35" s="12" t="n">
        <v>8.130000000000001</v>
      </c>
      <c r="AB35" s="12">
        <f>IFERROR(VLOOKUP(AA35,'CRUCE RIESGOS'!$C$8:$D$37,2,FALSE),"")</f>
        <v/>
      </c>
      <c r="AC35" s="12" t="n">
        <v>9.130000000000001</v>
      </c>
      <c r="AD35" s="12">
        <f>IFERROR(VLOOKUP(AC35,'CRUCE RIESGOS'!$C$8:$D$37,2,FALSE),"")</f>
        <v/>
      </c>
      <c r="AE35" s="12" t="n">
        <v>10.13</v>
      </c>
      <c r="AF35" s="12">
        <f>IFERROR(VLOOKUP(AE35,'CRUCE RIESGOS'!$C$8:$D$37,2,FALSE),"")</f>
        <v/>
      </c>
      <c r="AG35" s="12" t="n">
        <v>11.13</v>
      </c>
      <c r="AH35" s="12">
        <f>IFERROR(VLOOKUP(AG35,'CRUCE RIESGOS'!$C$8:$D$37,2,FALSE),"")</f>
        <v/>
      </c>
      <c r="AI35" s="12" t="n">
        <v>12.13</v>
      </c>
      <c r="AJ35" s="12">
        <f>IFERROR(VLOOKUP(AI35,'CRUCE RIESGOS'!$C$8:$D$37,2,FALSE),"")</f>
        <v/>
      </c>
      <c r="AK35" s="12" t="n">
        <v>13.13</v>
      </c>
      <c r="AL35" s="12">
        <f>IFERROR(VLOOKUP(AK35,'CRUCE RIESGOS'!$C$8:$D$37,2,FALSE),"")</f>
        <v/>
      </c>
      <c r="AM35" s="12" t="n">
        <v>14.13</v>
      </c>
      <c r="AN35" s="12">
        <f>IFERROR(VLOOKUP(AM35,'CRUCE RIESGOS'!$C$8:$D$37,2,FALSE),"")</f>
        <v/>
      </c>
      <c r="AO35" s="12" t="n">
        <v>15.13</v>
      </c>
      <c r="AP35" s="12">
        <f>IFERROR(VLOOKUP(AO35,'CRUCE RIESGOS'!$C$8:$D$37,2,FALSE),"")</f>
        <v/>
      </c>
      <c r="AQ35" s="12" t="n">
        <v>16.13</v>
      </c>
      <c r="AR35" s="12">
        <f>IFERROR(VLOOKUP(AQ35,'CRUCE RIESGOS'!$C$8:$D$37,2,FALSE),"")</f>
        <v/>
      </c>
      <c r="AS35" s="12" t="n">
        <v>17.13</v>
      </c>
      <c r="AT35" s="12">
        <f>IFERROR(VLOOKUP(AS35,'CRUCE RIESGOS'!$C$8:$D$37,2,FALSE),"")</f>
        <v/>
      </c>
      <c r="AU35" s="12" t="n">
        <v>18.13</v>
      </c>
      <c r="AV35" s="12">
        <f>IFERROR(VLOOKUP(AU35,'CRUCE RIESGOS'!$C$8:$D$37,2,FALSE),"")</f>
        <v/>
      </c>
      <c r="AW35" s="12" t="n">
        <v>19.13</v>
      </c>
      <c r="AX35" s="12">
        <f>IFERROR(VLOOKUP(AW35,'CRUCE RIESGOS'!$C$8:$D$37,2,FALSE),"")</f>
        <v/>
      </c>
      <c r="AY35" s="12" t="n">
        <v>20.13</v>
      </c>
      <c r="AZ35" s="12">
        <f>IFERROR(VLOOKUP(AY35,'CRUCE RIESGOS'!$C$8:$D$37,2,FALSE),"")</f>
        <v/>
      </c>
      <c r="BA35" s="12" t="n">
        <v>21.13</v>
      </c>
      <c r="BB35" s="12">
        <f>IFERROR(VLOOKUP(BA35,'CRUCE RIESGOS'!$C$8:$D$37,2,FALSE),"")</f>
        <v/>
      </c>
      <c r="BC35" s="12" t="n">
        <v>22.13</v>
      </c>
      <c r="BD35" s="12">
        <f>IFERROR(VLOOKUP(BC35,'CRUCE RIESGOS'!$C$8:$D$37,2,FALSE),"")</f>
        <v/>
      </c>
      <c r="BE35" s="12" t="n">
        <v>23.13</v>
      </c>
      <c r="BF35" s="12">
        <f>IFERROR(VLOOKUP(BE35,'CRUCE RIESGOS'!$C$8:$D$37,2,FALSE),"")</f>
        <v/>
      </c>
      <c r="BG35" s="12" t="n">
        <v>24.13</v>
      </c>
      <c r="BH35" s="12">
        <f>IFERROR(VLOOKUP(BG35,'CRUCE RIESGOS'!$C$8:$D$37,2,FALSE),"")</f>
        <v/>
      </c>
      <c r="BI35" s="12" t="n">
        <v>25.13</v>
      </c>
      <c r="BJ35" s="12">
        <f>IFERROR(VLOOKUP(BI35,'CRUCE RIESGOS'!$C$8:$D$37,2,FALSE),"")</f>
        <v/>
      </c>
    </row>
    <row r="36">
      <c r="N36" s="12">
        <f>IF(N37&lt;&gt;""," -R","")</f>
        <v/>
      </c>
      <c r="P36" s="12">
        <f>IF(P37&lt;&gt;""," -R","")</f>
        <v/>
      </c>
      <c r="R36" s="12">
        <f>IF(R37&lt;&gt;""," -R","")</f>
        <v/>
      </c>
      <c r="T36" s="12">
        <f>IF(T37&lt;&gt;""," -R","")</f>
        <v/>
      </c>
      <c r="V36" s="12">
        <f>IF(V37&lt;&gt;""," -R","")</f>
        <v/>
      </c>
      <c r="X36" s="12">
        <f>IF(X37&lt;&gt;""," -R","")</f>
        <v/>
      </c>
      <c r="Z36" s="12">
        <f>IF(Z37&lt;&gt;""," -R","")</f>
        <v/>
      </c>
      <c r="AB36" s="12">
        <f>IF(AB37&lt;&gt;""," -R","")</f>
        <v/>
      </c>
      <c r="AD36" s="12">
        <f>IF(AD37&lt;&gt;""," -R","")</f>
        <v/>
      </c>
      <c r="AF36" s="12">
        <f>IF(AF37&lt;&gt;""," -R","")</f>
        <v/>
      </c>
      <c r="AH36" s="12">
        <f>IF(AH37&lt;&gt;""," -R","")</f>
        <v/>
      </c>
      <c r="AJ36" s="12">
        <f>IF(AJ37&lt;&gt;""," -R","")</f>
        <v/>
      </c>
      <c r="AL36" s="12">
        <f>IF(AL37&lt;&gt;""," -R","")</f>
        <v/>
      </c>
      <c r="AN36" s="12">
        <f>IF(AN37&lt;&gt;""," -R","")</f>
        <v/>
      </c>
      <c r="AP36" s="12">
        <f>IF(AP37&lt;&gt;""," -R","")</f>
        <v/>
      </c>
      <c r="AR36" s="12">
        <f>IF(AR37&lt;&gt;""," -R","")</f>
        <v/>
      </c>
      <c r="AT36" s="12">
        <f>IF(AT37&lt;&gt;""," -R","")</f>
        <v/>
      </c>
      <c r="AV36" s="12">
        <f>IF(AV37&lt;&gt;""," -R","")</f>
        <v/>
      </c>
      <c r="AX36" s="12">
        <f>IF(AX37&lt;&gt;""," -R","")</f>
        <v/>
      </c>
      <c r="AZ36" s="12">
        <f>IF(AZ37&lt;&gt;""," -R","")</f>
        <v/>
      </c>
      <c r="BB36" s="12">
        <f>IF(BB37&lt;&gt;""," -R","")</f>
        <v/>
      </c>
      <c r="BD36" s="12">
        <f>IF(BD37&lt;&gt;""," -R","")</f>
        <v/>
      </c>
      <c r="BF36" s="12">
        <f>IF(BF37&lt;&gt;""," -R","")</f>
        <v/>
      </c>
      <c r="BH36" s="12">
        <f>IF(BH37&lt;&gt;""," -R","")</f>
        <v/>
      </c>
      <c r="BJ36" s="12">
        <f>IF(BJ37&lt;&gt;""," -R","")</f>
        <v/>
      </c>
    </row>
    <row r="37">
      <c r="M37" s="12" t="n">
        <v>1.14</v>
      </c>
      <c r="N37" s="12">
        <f>IFERROR(VLOOKUP(M37,'CRUCE RIESGOS'!$C$8:$D$37,2,FALSE),"")</f>
        <v/>
      </c>
      <c r="O37" s="12" t="n">
        <v>2.14</v>
      </c>
      <c r="P37" s="12">
        <f>IFERROR(VLOOKUP(O37,'CRUCE RIESGOS'!$C$8:$D$37,2,FALSE),"")</f>
        <v/>
      </c>
      <c r="Q37" s="12" t="n">
        <v>3.14</v>
      </c>
      <c r="R37" s="12">
        <f>IFERROR(VLOOKUP(Q37,'CRUCE RIESGOS'!$C$8:$D$37,2,FALSE),"")</f>
        <v/>
      </c>
      <c r="S37" s="12" t="n">
        <v>4.14</v>
      </c>
      <c r="T37" s="12">
        <f>IFERROR(VLOOKUP(S37,'CRUCE RIESGOS'!$C$8:$D$37,2,FALSE),"")</f>
        <v/>
      </c>
      <c r="U37" s="12" t="n">
        <v>5.14</v>
      </c>
      <c r="V37" s="12">
        <f>IFERROR(VLOOKUP(U37,'CRUCE RIESGOS'!$C$8:$D$37,2,FALSE),"")</f>
        <v/>
      </c>
      <c r="W37" s="12" t="n">
        <v>6.14</v>
      </c>
      <c r="X37" s="12">
        <f>IFERROR(VLOOKUP(W37,'CRUCE RIESGOS'!$C$8:$D$37,2,FALSE),"")</f>
        <v/>
      </c>
      <c r="Y37" s="12" t="n">
        <v>7.14</v>
      </c>
      <c r="Z37" s="12">
        <f>IFERROR(VLOOKUP(Y37,'CRUCE RIESGOS'!$C$8:$D$37,2,FALSE),"")</f>
        <v/>
      </c>
      <c r="AA37" s="12" t="n">
        <v>8.140000000000001</v>
      </c>
      <c r="AB37" s="12">
        <f>IFERROR(VLOOKUP(AA37,'CRUCE RIESGOS'!$C$8:$D$37,2,FALSE),"")</f>
        <v/>
      </c>
      <c r="AC37" s="12" t="n">
        <v>9.140000000000001</v>
      </c>
      <c r="AD37" s="12">
        <f>IFERROR(VLOOKUP(AC37,'CRUCE RIESGOS'!$C$8:$D$37,2,FALSE),"")</f>
        <v/>
      </c>
      <c r="AE37" s="12" t="n">
        <v>10.14</v>
      </c>
      <c r="AF37" s="12">
        <f>IFERROR(VLOOKUP(AE37,'CRUCE RIESGOS'!$C$8:$D$37,2,FALSE),"")</f>
        <v/>
      </c>
      <c r="AG37" s="12" t="n">
        <v>11.14</v>
      </c>
      <c r="AH37" s="12">
        <f>IFERROR(VLOOKUP(AG37,'CRUCE RIESGOS'!$C$8:$D$37,2,FALSE),"")</f>
        <v/>
      </c>
      <c r="AI37" s="12" t="n">
        <v>12.14</v>
      </c>
      <c r="AJ37" s="12">
        <f>IFERROR(VLOOKUP(AI37,'CRUCE RIESGOS'!$C$8:$D$37,2,FALSE),"")</f>
        <v/>
      </c>
      <c r="AK37" s="12" t="n">
        <v>13.14</v>
      </c>
      <c r="AL37" s="12">
        <f>IFERROR(VLOOKUP(AK37,'CRUCE RIESGOS'!$C$8:$D$37,2,FALSE),"")</f>
        <v/>
      </c>
      <c r="AM37" s="12" t="n">
        <v>14.14</v>
      </c>
      <c r="AN37" s="12">
        <f>IFERROR(VLOOKUP(AM37,'CRUCE RIESGOS'!$C$8:$D$37,2,FALSE),"")</f>
        <v/>
      </c>
      <c r="AO37" s="12" t="n">
        <v>15.14</v>
      </c>
      <c r="AP37" s="12">
        <f>IFERROR(VLOOKUP(AO37,'CRUCE RIESGOS'!$C$8:$D$37,2,FALSE),"")</f>
        <v/>
      </c>
      <c r="AQ37" s="12" t="n">
        <v>16.14</v>
      </c>
      <c r="AR37" s="12">
        <f>IFERROR(VLOOKUP(AQ37,'CRUCE RIESGOS'!$C$8:$D$37,2,FALSE),"")</f>
        <v/>
      </c>
      <c r="AS37" s="12" t="n">
        <v>17.14</v>
      </c>
      <c r="AT37" s="12">
        <f>IFERROR(VLOOKUP(AS37,'CRUCE RIESGOS'!$C$8:$D$37,2,FALSE),"")</f>
        <v/>
      </c>
      <c r="AU37" s="12" t="n">
        <v>18.14</v>
      </c>
      <c r="AV37" s="12">
        <f>IFERROR(VLOOKUP(AU37,'CRUCE RIESGOS'!$C$8:$D$37,2,FALSE),"")</f>
        <v/>
      </c>
      <c r="AW37" s="12" t="n">
        <v>19.14</v>
      </c>
      <c r="AX37" s="12">
        <f>IFERROR(VLOOKUP(AW37,'CRUCE RIESGOS'!$C$8:$D$37,2,FALSE),"")</f>
        <v/>
      </c>
      <c r="AY37" s="12" t="n">
        <v>20.14</v>
      </c>
      <c r="AZ37" s="12">
        <f>IFERROR(VLOOKUP(AY37,'CRUCE RIESGOS'!$C$8:$D$37,2,FALSE),"")</f>
        <v/>
      </c>
      <c r="BA37" s="12" t="n">
        <v>21.14</v>
      </c>
      <c r="BB37" s="12">
        <f>IFERROR(VLOOKUP(BA37,'CRUCE RIESGOS'!$C$8:$D$37,2,FALSE),"")</f>
        <v/>
      </c>
      <c r="BC37" s="12" t="n">
        <v>22.14</v>
      </c>
      <c r="BD37" s="12">
        <f>IFERROR(VLOOKUP(BC37,'CRUCE RIESGOS'!$C$8:$D$37,2,FALSE),"")</f>
        <v/>
      </c>
      <c r="BE37" s="12" t="n">
        <v>23.14</v>
      </c>
      <c r="BF37" s="12">
        <f>IFERROR(VLOOKUP(BE37,'CRUCE RIESGOS'!$C$8:$D$37,2,FALSE),"")</f>
        <v/>
      </c>
      <c r="BG37" s="12" t="n">
        <v>24.14</v>
      </c>
      <c r="BH37" s="12">
        <f>IFERROR(VLOOKUP(BG37,'CRUCE RIESGOS'!$C$8:$D$37,2,FALSE),"")</f>
        <v/>
      </c>
      <c r="BI37" s="12" t="n">
        <v>25.14</v>
      </c>
      <c r="BJ37" s="12">
        <f>IFERROR(VLOOKUP(BI37,'CRUCE RIESGOS'!$C$8:$D$37,2,FALSE),"")</f>
        <v/>
      </c>
    </row>
    <row r="38">
      <c r="N38" s="12">
        <f>IF(N39&lt;&gt;""," -R","")</f>
        <v/>
      </c>
      <c r="P38" s="12">
        <f>IF(P39&lt;&gt;""," -R","")</f>
        <v/>
      </c>
      <c r="R38" s="12">
        <f>IF(R39&lt;&gt;""," -R","")</f>
        <v/>
      </c>
      <c r="T38" s="12">
        <f>IF(T39&lt;&gt;""," -R","")</f>
        <v/>
      </c>
      <c r="V38" s="12">
        <f>IF(V39&lt;&gt;""," -R","")</f>
        <v/>
      </c>
      <c r="X38" s="12">
        <f>IF(X39&lt;&gt;""," -R","")</f>
        <v/>
      </c>
      <c r="Z38" s="12">
        <f>IF(Z39&lt;&gt;""," -R","")</f>
        <v/>
      </c>
      <c r="AB38" s="12">
        <f>IF(AB39&lt;&gt;""," -R","")</f>
        <v/>
      </c>
      <c r="AD38" s="12">
        <f>IF(AD39&lt;&gt;""," -R","")</f>
        <v/>
      </c>
      <c r="AF38" s="12">
        <f>IF(AF39&lt;&gt;""," -R","")</f>
        <v/>
      </c>
      <c r="AH38" s="12">
        <f>IF(AH39&lt;&gt;""," -R","")</f>
        <v/>
      </c>
      <c r="AJ38" s="12">
        <f>IF(AJ39&lt;&gt;""," -R","")</f>
        <v/>
      </c>
      <c r="AL38" s="12">
        <f>IF(AL39&lt;&gt;""," -R","")</f>
        <v/>
      </c>
      <c r="AN38" s="12">
        <f>IF(AN39&lt;&gt;""," -R","")</f>
        <v/>
      </c>
      <c r="AP38" s="12">
        <f>IF(AP39&lt;&gt;""," -R","")</f>
        <v/>
      </c>
      <c r="AR38" s="12">
        <f>IF(AR39&lt;&gt;""," -R","")</f>
        <v/>
      </c>
      <c r="AT38" s="12">
        <f>IF(AT39&lt;&gt;""," -R","")</f>
        <v/>
      </c>
      <c r="AV38" s="12">
        <f>IF(AV39&lt;&gt;""," -R","")</f>
        <v/>
      </c>
      <c r="AX38" s="12">
        <f>IF(AX39&lt;&gt;""," -R","")</f>
        <v/>
      </c>
      <c r="AZ38" s="12">
        <f>IF(AZ39&lt;&gt;""," -R","")</f>
        <v/>
      </c>
      <c r="BB38" s="12">
        <f>IF(BB39&lt;&gt;""," -R","")</f>
        <v/>
      </c>
      <c r="BD38" s="12">
        <f>IF(BD39&lt;&gt;""," -R","")</f>
        <v/>
      </c>
      <c r="BF38" s="12">
        <f>IF(BF39&lt;&gt;""," -R","")</f>
        <v/>
      </c>
      <c r="BH38" s="12">
        <f>IF(BH39&lt;&gt;""," -R","")</f>
        <v/>
      </c>
      <c r="BJ38" s="12">
        <f>IF(BJ39&lt;&gt;""," -R","")</f>
        <v/>
      </c>
    </row>
    <row r="39">
      <c r="M39" s="12" t="n">
        <v>1.15</v>
      </c>
      <c r="N39" s="12">
        <f>IFERROR(VLOOKUP(M39,'CRUCE RIESGOS'!$C$8:$D$37,2,FALSE),"")</f>
        <v/>
      </c>
      <c r="O39" s="12" t="n">
        <v>2.15</v>
      </c>
      <c r="P39" s="12">
        <f>IFERROR(VLOOKUP(O39,'CRUCE RIESGOS'!$C$8:$D$37,2,FALSE),"")</f>
        <v/>
      </c>
      <c r="Q39" s="12" t="n">
        <v>3.15</v>
      </c>
      <c r="R39" s="12">
        <f>IFERROR(VLOOKUP(Q39,'CRUCE RIESGOS'!$C$8:$D$37,2,FALSE),"")</f>
        <v/>
      </c>
      <c r="S39" s="12" t="n">
        <v>4.15</v>
      </c>
      <c r="T39" s="12">
        <f>IFERROR(VLOOKUP(S39,'CRUCE RIESGOS'!$C$8:$D$37,2,FALSE),"")</f>
        <v/>
      </c>
      <c r="U39" s="12" t="n">
        <v>5.15</v>
      </c>
      <c r="V39" s="12">
        <f>IFERROR(VLOOKUP(U39,'CRUCE RIESGOS'!$C$8:$D$37,2,FALSE),"")</f>
        <v/>
      </c>
      <c r="W39" s="12" t="n">
        <v>6.15</v>
      </c>
      <c r="X39" s="12">
        <f>IFERROR(VLOOKUP(W39,'CRUCE RIESGOS'!$C$8:$D$37,2,FALSE),"")</f>
        <v/>
      </c>
      <c r="Y39" s="12" t="n">
        <v>7.15</v>
      </c>
      <c r="Z39" s="12">
        <f>IFERROR(VLOOKUP(Y39,'CRUCE RIESGOS'!$C$8:$D$37,2,FALSE),"")</f>
        <v/>
      </c>
      <c r="AA39" s="12" t="n">
        <v>8.15</v>
      </c>
      <c r="AB39" s="12">
        <f>IFERROR(VLOOKUP(AA39,'CRUCE RIESGOS'!$C$8:$D$37,2,FALSE),"")</f>
        <v/>
      </c>
      <c r="AC39" s="12" t="n">
        <v>9.15</v>
      </c>
      <c r="AD39" s="12">
        <f>IFERROR(VLOOKUP(AC39,'CRUCE RIESGOS'!$C$8:$D$37,2,FALSE),"")</f>
        <v/>
      </c>
      <c r="AE39" s="12" t="n">
        <v>10.15</v>
      </c>
      <c r="AF39" s="12">
        <f>IFERROR(VLOOKUP(AE39,'CRUCE RIESGOS'!$C$8:$D$37,2,FALSE),"")</f>
        <v/>
      </c>
      <c r="AG39" s="12" t="n">
        <v>11.15</v>
      </c>
      <c r="AH39" s="12">
        <f>IFERROR(VLOOKUP(AG39,'CRUCE RIESGOS'!$C$8:$D$37,2,FALSE),"")</f>
        <v/>
      </c>
      <c r="AI39" s="12" t="n">
        <v>12.15</v>
      </c>
      <c r="AJ39" s="12">
        <f>IFERROR(VLOOKUP(AI39,'CRUCE RIESGOS'!$C$8:$D$37,2,FALSE),"")</f>
        <v/>
      </c>
      <c r="AK39" s="12" t="n">
        <v>13.15</v>
      </c>
      <c r="AL39" s="12">
        <f>IFERROR(VLOOKUP(AK39,'CRUCE RIESGOS'!$C$8:$D$37,2,FALSE),"")</f>
        <v/>
      </c>
      <c r="AM39" s="12" t="n">
        <v>14.15</v>
      </c>
      <c r="AN39" s="12">
        <f>IFERROR(VLOOKUP(AM39,'CRUCE RIESGOS'!$C$8:$D$37,2,FALSE),"")</f>
        <v/>
      </c>
      <c r="AO39" s="12" t="n">
        <v>15.15</v>
      </c>
      <c r="AP39" s="12">
        <f>IFERROR(VLOOKUP(AO39,'CRUCE RIESGOS'!$C$8:$D$37,2,FALSE),"")</f>
        <v/>
      </c>
      <c r="AQ39" s="12" t="n">
        <v>16.15</v>
      </c>
      <c r="AR39" s="12">
        <f>IFERROR(VLOOKUP(AQ39,'CRUCE RIESGOS'!$C$8:$D$37,2,FALSE),"")</f>
        <v/>
      </c>
      <c r="AS39" s="12" t="n">
        <v>17.15</v>
      </c>
      <c r="AT39" s="12">
        <f>IFERROR(VLOOKUP(AS39,'CRUCE RIESGOS'!$C$8:$D$37,2,FALSE),"")</f>
        <v/>
      </c>
      <c r="AU39" s="12" t="n">
        <v>18.15</v>
      </c>
      <c r="AV39" s="12">
        <f>IFERROR(VLOOKUP(AU39,'CRUCE RIESGOS'!$C$8:$D$37,2,FALSE),"")</f>
        <v/>
      </c>
      <c r="AW39" s="12" t="n">
        <v>19.15</v>
      </c>
      <c r="AX39" s="12">
        <f>IFERROR(VLOOKUP(AW39,'CRUCE RIESGOS'!$C$8:$D$37,2,FALSE),"")</f>
        <v/>
      </c>
      <c r="AY39" s="12" t="n">
        <v>20.15</v>
      </c>
      <c r="AZ39" s="12">
        <f>IFERROR(VLOOKUP(AY39,'CRUCE RIESGOS'!$C$8:$D$37,2,FALSE),"")</f>
        <v/>
      </c>
      <c r="BA39" s="12" t="n">
        <v>21.15</v>
      </c>
      <c r="BB39" s="12">
        <f>IFERROR(VLOOKUP(BA39,'CRUCE RIESGOS'!$C$8:$D$37,2,FALSE),"")</f>
        <v/>
      </c>
      <c r="BC39" s="12" t="n">
        <v>22.15</v>
      </c>
      <c r="BD39" s="12">
        <f>IFERROR(VLOOKUP(BC39,'CRUCE RIESGOS'!$C$8:$D$37,2,FALSE),"")</f>
        <v/>
      </c>
      <c r="BE39" s="12" t="n">
        <v>23.15</v>
      </c>
      <c r="BF39" s="12">
        <f>IFERROR(VLOOKUP(BE39,'CRUCE RIESGOS'!$C$8:$D$37,2,FALSE),"")</f>
        <v/>
      </c>
      <c r="BG39" s="12" t="n">
        <v>24.15</v>
      </c>
      <c r="BH39" s="12">
        <f>IFERROR(VLOOKUP(BG39,'CRUCE RIESGOS'!$C$8:$D$37,2,FALSE),"")</f>
        <v/>
      </c>
      <c r="BI39" s="12" t="n">
        <v>25.15</v>
      </c>
      <c r="BJ39" s="12">
        <f>IFERROR(VLOOKUP(BI39,'CRUCE RIESGOS'!$C$8:$D$37,2,FALSE),"")</f>
        <v/>
      </c>
    </row>
    <row r="40">
      <c r="N40" s="12">
        <f>IF(N41&lt;&gt;""," -R","")</f>
        <v/>
      </c>
      <c r="P40" s="12">
        <f>IF(P41&lt;&gt;""," -R","")</f>
        <v/>
      </c>
      <c r="R40" s="12">
        <f>IF(R41&lt;&gt;""," -R","")</f>
        <v/>
      </c>
      <c r="T40" s="12">
        <f>IF(T41&lt;&gt;""," -R","")</f>
        <v/>
      </c>
      <c r="V40" s="12">
        <f>IF(V41&lt;&gt;""," -R","")</f>
        <v/>
      </c>
      <c r="X40" s="12">
        <f>IF(X41&lt;&gt;""," -R","")</f>
        <v/>
      </c>
      <c r="Z40" s="12">
        <f>IF(Z41&lt;&gt;""," -R","")</f>
        <v/>
      </c>
      <c r="AB40" s="12">
        <f>IF(AB41&lt;&gt;""," -R","")</f>
        <v/>
      </c>
      <c r="AD40" s="12">
        <f>IF(AD41&lt;&gt;""," -R","")</f>
        <v/>
      </c>
      <c r="AF40" s="12">
        <f>IF(AF41&lt;&gt;""," -R","")</f>
        <v/>
      </c>
      <c r="AH40" s="12">
        <f>IF(AH41&lt;&gt;""," -R","")</f>
        <v/>
      </c>
      <c r="AJ40" s="12">
        <f>IF(AJ41&lt;&gt;""," -R","")</f>
        <v/>
      </c>
      <c r="AL40" s="12">
        <f>IF(AL41&lt;&gt;""," -R","")</f>
        <v/>
      </c>
      <c r="AN40" s="12">
        <f>IF(AN41&lt;&gt;""," -R","")</f>
        <v/>
      </c>
      <c r="AP40" s="12">
        <f>IF(AP41&lt;&gt;""," -R","")</f>
        <v/>
      </c>
      <c r="AR40" s="12">
        <f>IF(AR41&lt;&gt;""," -R","")</f>
        <v/>
      </c>
      <c r="AT40" s="12">
        <f>IF(AT41&lt;&gt;""," -R","")</f>
        <v/>
      </c>
      <c r="AV40" s="12">
        <f>IF(AV41&lt;&gt;""," -R","")</f>
        <v/>
      </c>
      <c r="AX40" s="12">
        <f>IF(AX41&lt;&gt;""," -R","")</f>
        <v/>
      </c>
      <c r="AZ40" s="12">
        <f>IF(AZ41&lt;&gt;""," -R","")</f>
        <v/>
      </c>
      <c r="BB40" s="12">
        <f>IF(BB41&lt;&gt;""," -R","")</f>
        <v/>
      </c>
      <c r="BD40" s="12">
        <f>IF(BD41&lt;&gt;""," -R","")</f>
        <v/>
      </c>
      <c r="BF40" s="12">
        <f>IF(BF41&lt;&gt;""," -R","")</f>
        <v/>
      </c>
      <c r="BH40" s="12">
        <f>IF(BH41&lt;&gt;""," -R","")</f>
        <v/>
      </c>
      <c r="BJ40" s="12">
        <f>IF(BJ41&lt;&gt;""," -R","")</f>
        <v/>
      </c>
    </row>
    <row r="41">
      <c r="M41" s="12" t="n">
        <v>1.16</v>
      </c>
      <c r="N41" s="12">
        <f>IFERROR(VLOOKUP(M41,'CRUCE RIESGOS'!$C$8:$D$37,2,FALSE),"")</f>
        <v/>
      </c>
      <c r="O41" s="12" t="n">
        <v>2.16</v>
      </c>
      <c r="P41" s="12">
        <f>IFERROR(VLOOKUP(O41,'CRUCE RIESGOS'!$C$8:$D$37,2,FALSE),"")</f>
        <v/>
      </c>
      <c r="Q41" s="12" t="n">
        <v>3.16</v>
      </c>
      <c r="R41" s="12">
        <f>IFERROR(VLOOKUP(Q41,'CRUCE RIESGOS'!$C$8:$D$37,2,FALSE),"")</f>
        <v/>
      </c>
      <c r="S41" s="12" t="n">
        <v>4.16</v>
      </c>
      <c r="T41" s="12">
        <f>IFERROR(VLOOKUP(S41,'CRUCE RIESGOS'!$C$8:$D$37,2,FALSE),"")</f>
        <v/>
      </c>
      <c r="U41" s="12" t="n">
        <v>5.16</v>
      </c>
      <c r="V41" s="12">
        <f>IFERROR(VLOOKUP(U41,'CRUCE RIESGOS'!$C$8:$D$37,2,FALSE),"")</f>
        <v/>
      </c>
      <c r="W41" s="12" t="n">
        <v>6.16</v>
      </c>
      <c r="X41" s="12">
        <f>IFERROR(VLOOKUP(W41,'CRUCE RIESGOS'!$C$8:$D$37,2,FALSE),"")</f>
        <v/>
      </c>
      <c r="Y41" s="12" t="n">
        <v>7.16</v>
      </c>
      <c r="Z41" s="12">
        <f>IFERROR(VLOOKUP(Y41,'CRUCE RIESGOS'!$C$8:$D$37,2,FALSE),"")</f>
        <v/>
      </c>
      <c r="AA41" s="12" t="n">
        <v>8.16</v>
      </c>
      <c r="AB41" s="12">
        <f>IFERROR(VLOOKUP(AA41,'CRUCE RIESGOS'!$C$8:$D$37,2,FALSE),"")</f>
        <v/>
      </c>
      <c r="AC41" s="12" t="n">
        <v>9.16</v>
      </c>
      <c r="AD41" s="12">
        <f>IFERROR(VLOOKUP(AC41,'CRUCE RIESGOS'!$C$8:$D$37,2,FALSE),"")</f>
        <v/>
      </c>
      <c r="AE41" s="12" t="n">
        <v>10.16</v>
      </c>
      <c r="AF41" s="12">
        <f>IFERROR(VLOOKUP(AE41,'CRUCE RIESGOS'!$C$8:$D$37,2,FALSE),"")</f>
        <v/>
      </c>
      <c r="AG41" s="12" t="n">
        <v>11.16</v>
      </c>
      <c r="AH41" s="12">
        <f>IFERROR(VLOOKUP(AG41,'CRUCE RIESGOS'!$C$8:$D$37,2,FALSE),"")</f>
        <v/>
      </c>
      <c r="AI41" s="12" t="n">
        <v>12.16</v>
      </c>
      <c r="AJ41" s="12">
        <f>IFERROR(VLOOKUP(AI41,'CRUCE RIESGOS'!$C$8:$D$37,2,FALSE),"")</f>
        <v/>
      </c>
      <c r="AK41" s="12" t="n">
        <v>13.16</v>
      </c>
      <c r="AL41" s="12">
        <f>IFERROR(VLOOKUP(AK41,'CRUCE RIESGOS'!$C$8:$D$37,2,FALSE),"")</f>
        <v/>
      </c>
      <c r="AM41" s="12" t="n">
        <v>14.16</v>
      </c>
      <c r="AN41" s="12">
        <f>IFERROR(VLOOKUP(AM41,'CRUCE RIESGOS'!$C$8:$D$37,2,FALSE),"")</f>
        <v/>
      </c>
      <c r="AO41" s="12" t="n">
        <v>15.16</v>
      </c>
      <c r="AP41" s="12">
        <f>IFERROR(VLOOKUP(AO41,'CRUCE RIESGOS'!$C$8:$D$37,2,FALSE),"")</f>
        <v/>
      </c>
      <c r="AQ41" s="12" t="n">
        <v>16.16</v>
      </c>
      <c r="AR41" s="12">
        <f>IFERROR(VLOOKUP(AQ41,'CRUCE RIESGOS'!$C$8:$D$37,2,FALSE),"")</f>
        <v/>
      </c>
      <c r="AS41" s="12" t="n">
        <v>17.16</v>
      </c>
      <c r="AT41" s="12">
        <f>IFERROR(VLOOKUP(AS41,'CRUCE RIESGOS'!$C$8:$D$37,2,FALSE),"")</f>
        <v/>
      </c>
      <c r="AU41" s="12" t="n">
        <v>18.16</v>
      </c>
      <c r="AV41" s="12">
        <f>IFERROR(VLOOKUP(AU41,'CRUCE RIESGOS'!$C$8:$D$37,2,FALSE),"")</f>
        <v/>
      </c>
      <c r="AW41" s="12" t="n">
        <v>19.16</v>
      </c>
      <c r="AX41" s="12">
        <f>IFERROR(VLOOKUP(AW41,'CRUCE RIESGOS'!$C$8:$D$37,2,FALSE),"")</f>
        <v/>
      </c>
      <c r="AY41" s="12" t="n">
        <v>20.16</v>
      </c>
      <c r="AZ41" s="12">
        <f>IFERROR(VLOOKUP(AY41,'CRUCE RIESGOS'!$C$8:$D$37,2,FALSE),"")</f>
        <v/>
      </c>
      <c r="BA41" s="12" t="n">
        <v>21.16</v>
      </c>
      <c r="BB41" s="12">
        <f>IFERROR(VLOOKUP(BA41,'CRUCE RIESGOS'!$C$8:$D$37,2,FALSE),"")</f>
        <v/>
      </c>
      <c r="BC41" s="12" t="n">
        <v>22.16</v>
      </c>
      <c r="BD41" s="12">
        <f>IFERROR(VLOOKUP(BC41,'CRUCE RIESGOS'!$C$8:$D$37,2,FALSE),"")</f>
        <v/>
      </c>
      <c r="BE41" s="12" t="n">
        <v>23.16</v>
      </c>
      <c r="BF41" s="12">
        <f>IFERROR(VLOOKUP(BE41,'CRUCE RIESGOS'!$C$8:$D$37,2,FALSE),"")</f>
        <v/>
      </c>
      <c r="BG41" s="12" t="n">
        <v>24.16</v>
      </c>
      <c r="BH41" s="12">
        <f>IFERROR(VLOOKUP(BG41,'CRUCE RIESGOS'!$C$8:$D$37,2,FALSE),"")</f>
        <v/>
      </c>
      <c r="BI41" s="12" t="n">
        <v>25.16</v>
      </c>
      <c r="BJ41" s="12">
        <f>IFERROR(VLOOKUP(BI41,'CRUCE RIESGOS'!$C$8:$D$37,2,FALSE),"")</f>
        <v/>
      </c>
    </row>
    <row r="42">
      <c r="N42" s="12">
        <f>IF(N43&lt;&gt;""," -R","")</f>
        <v/>
      </c>
      <c r="P42" s="12">
        <f>IF(P43&lt;&gt;""," -R","")</f>
        <v/>
      </c>
      <c r="R42" s="12">
        <f>IF(R43&lt;&gt;""," -R","")</f>
        <v/>
      </c>
      <c r="T42" s="12">
        <f>IF(T43&lt;&gt;""," -R","")</f>
        <v/>
      </c>
      <c r="V42" s="12">
        <f>IF(V43&lt;&gt;""," -R","")</f>
        <v/>
      </c>
      <c r="X42" s="12">
        <f>IF(X43&lt;&gt;""," -R","")</f>
        <v/>
      </c>
      <c r="Z42" s="12">
        <f>IF(Z43&lt;&gt;""," -R","")</f>
        <v/>
      </c>
      <c r="AB42" s="12">
        <f>IF(AB43&lt;&gt;""," -R","")</f>
        <v/>
      </c>
      <c r="AD42" s="12">
        <f>IF(AD43&lt;&gt;""," -R","")</f>
        <v/>
      </c>
      <c r="AF42" s="12">
        <f>IF(AF43&lt;&gt;""," -R","")</f>
        <v/>
      </c>
      <c r="AH42" s="12">
        <f>IF(AH43&lt;&gt;""," -R","")</f>
        <v/>
      </c>
      <c r="AJ42" s="12">
        <f>IF(AJ43&lt;&gt;""," -R","")</f>
        <v/>
      </c>
      <c r="AL42" s="12">
        <f>IF(AL43&lt;&gt;""," -R","")</f>
        <v/>
      </c>
      <c r="AN42" s="12">
        <f>IF(AN43&lt;&gt;""," -R","")</f>
        <v/>
      </c>
      <c r="AP42" s="12">
        <f>IF(AP43&lt;&gt;""," -R","")</f>
        <v/>
      </c>
      <c r="AR42" s="12">
        <f>IF(AR43&lt;&gt;""," -R","")</f>
        <v/>
      </c>
      <c r="AT42" s="12">
        <f>IF(AT43&lt;&gt;""," -R","")</f>
        <v/>
      </c>
      <c r="AV42" s="12">
        <f>IF(AV43&lt;&gt;""," -R","")</f>
        <v/>
      </c>
      <c r="AX42" s="12">
        <f>IF(AX43&lt;&gt;""," -R","")</f>
        <v/>
      </c>
      <c r="AZ42" s="12">
        <f>IF(AZ43&lt;&gt;""," -R","")</f>
        <v/>
      </c>
      <c r="BB42" s="12">
        <f>IF(BB43&lt;&gt;""," -R","")</f>
        <v/>
      </c>
      <c r="BD42" s="12">
        <f>IF(BD43&lt;&gt;""," -R","")</f>
        <v/>
      </c>
      <c r="BF42" s="12">
        <f>IF(BF43&lt;&gt;""," -R","")</f>
        <v/>
      </c>
      <c r="BH42" s="12">
        <f>IF(BH43&lt;&gt;""," -R","")</f>
        <v/>
      </c>
      <c r="BJ42" s="12">
        <f>IF(BJ43&lt;&gt;""," -R","")</f>
        <v/>
      </c>
    </row>
    <row r="43">
      <c r="M43" s="12" t="n">
        <v>1.17</v>
      </c>
      <c r="N43" s="12">
        <f>IFERROR(VLOOKUP(M43,'CRUCE RIESGOS'!$C$8:$D$37,2,FALSE),"")</f>
        <v/>
      </c>
      <c r="O43" s="12" t="n">
        <v>2.17</v>
      </c>
      <c r="P43" s="12">
        <f>IFERROR(VLOOKUP(O43,'CRUCE RIESGOS'!$C$8:$D$37,2,FALSE),"")</f>
        <v/>
      </c>
      <c r="Q43" s="12" t="n">
        <v>3.17</v>
      </c>
      <c r="R43" s="12">
        <f>IFERROR(VLOOKUP(Q43,'CRUCE RIESGOS'!$C$8:$D$37,2,FALSE),"")</f>
        <v/>
      </c>
      <c r="S43" s="12" t="n">
        <v>4.17</v>
      </c>
      <c r="T43" s="12">
        <f>IFERROR(VLOOKUP(S43,'CRUCE RIESGOS'!$C$8:$D$37,2,FALSE),"")</f>
        <v/>
      </c>
      <c r="U43" s="12" t="n">
        <v>5.17</v>
      </c>
      <c r="V43" s="12">
        <f>IFERROR(VLOOKUP(U43,'CRUCE RIESGOS'!$C$8:$D$37,2,FALSE),"")</f>
        <v/>
      </c>
      <c r="W43" s="12" t="n">
        <v>6.17</v>
      </c>
      <c r="X43" s="12">
        <f>IFERROR(VLOOKUP(W43,'CRUCE RIESGOS'!$C$8:$D$37,2,FALSE),"")</f>
        <v/>
      </c>
      <c r="Y43" s="12" t="n">
        <v>7.17</v>
      </c>
      <c r="Z43" s="12">
        <f>IFERROR(VLOOKUP(Y43,'CRUCE RIESGOS'!$C$8:$D$37,2,FALSE),"")</f>
        <v/>
      </c>
      <c r="AA43" s="12" t="n">
        <v>8.17</v>
      </c>
      <c r="AB43" s="12">
        <f>IFERROR(VLOOKUP(AA43,'CRUCE RIESGOS'!$C$8:$D$37,2,FALSE),"")</f>
        <v/>
      </c>
      <c r="AC43" s="12" t="n">
        <v>9.17</v>
      </c>
      <c r="AD43" s="12">
        <f>IFERROR(VLOOKUP(AC43,'CRUCE RIESGOS'!$C$8:$D$37,2,FALSE),"")</f>
        <v/>
      </c>
      <c r="AE43" s="12" t="n">
        <v>10.17</v>
      </c>
      <c r="AF43" s="12">
        <f>IFERROR(VLOOKUP(AE43,'CRUCE RIESGOS'!$C$8:$D$37,2,FALSE),"")</f>
        <v/>
      </c>
      <c r="AG43" s="12" t="n">
        <v>11.17</v>
      </c>
      <c r="AH43" s="12">
        <f>IFERROR(VLOOKUP(AG43,'CRUCE RIESGOS'!$C$8:$D$37,2,FALSE),"")</f>
        <v/>
      </c>
      <c r="AI43" s="12" t="n">
        <v>12.17</v>
      </c>
      <c r="AJ43" s="12">
        <f>IFERROR(VLOOKUP(AI43,'CRUCE RIESGOS'!$C$8:$D$37,2,FALSE),"")</f>
        <v/>
      </c>
      <c r="AK43" s="12" t="n">
        <v>13.17</v>
      </c>
      <c r="AL43" s="12">
        <f>IFERROR(VLOOKUP(AK43,'CRUCE RIESGOS'!$C$8:$D$37,2,FALSE),"")</f>
        <v/>
      </c>
      <c r="AM43" s="12" t="n">
        <v>14.17</v>
      </c>
      <c r="AN43" s="12">
        <f>IFERROR(VLOOKUP(AM43,'CRUCE RIESGOS'!$C$8:$D$37,2,FALSE),"")</f>
        <v/>
      </c>
      <c r="AO43" s="12" t="n">
        <v>15.17</v>
      </c>
      <c r="AP43" s="12">
        <f>IFERROR(VLOOKUP(AO43,'CRUCE RIESGOS'!$C$8:$D$37,2,FALSE),"")</f>
        <v/>
      </c>
      <c r="AQ43" s="12" t="n">
        <v>16.17</v>
      </c>
      <c r="AR43" s="12">
        <f>IFERROR(VLOOKUP(AQ43,'CRUCE RIESGOS'!$C$8:$D$37,2,FALSE),"")</f>
        <v/>
      </c>
      <c r="AS43" s="12" t="n">
        <v>17.17</v>
      </c>
      <c r="AT43" s="12">
        <f>IFERROR(VLOOKUP(AS43,'CRUCE RIESGOS'!$C$8:$D$37,2,FALSE),"")</f>
        <v/>
      </c>
      <c r="AU43" s="12" t="n">
        <v>18.17</v>
      </c>
      <c r="AV43" s="12">
        <f>IFERROR(VLOOKUP(AU43,'CRUCE RIESGOS'!$C$8:$D$37,2,FALSE),"")</f>
        <v/>
      </c>
      <c r="AW43" s="12" t="n">
        <v>19.17</v>
      </c>
      <c r="AX43" s="12">
        <f>IFERROR(VLOOKUP(AW43,'CRUCE RIESGOS'!$C$8:$D$37,2,FALSE),"")</f>
        <v/>
      </c>
      <c r="AY43" s="12" t="n">
        <v>20.17</v>
      </c>
      <c r="AZ43" s="12">
        <f>IFERROR(VLOOKUP(AY43,'CRUCE RIESGOS'!$C$8:$D$37,2,FALSE),"")</f>
        <v/>
      </c>
      <c r="BA43" s="12" t="n">
        <v>21.17</v>
      </c>
      <c r="BB43" s="12">
        <f>IFERROR(VLOOKUP(BA43,'CRUCE RIESGOS'!$C$8:$D$37,2,FALSE),"")</f>
        <v/>
      </c>
      <c r="BC43" s="12" t="n">
        <v>22.17</v>
      </c>
      <c r="BD43" s="12">
        <f>IFERROR(VLOOKUP(BC43,'CRUCE RIESGOS'!$C$8:$D$37,2,FALSE),"")</f>
        <v/>
      </c>
      <c r="BE43" s="12" t="n">
        <v>23.17</v>
      </c>
      <c r="BF43" s="12">
        <f>IFERROR(VLOOKUP(BE43,'CRUCE RIESGOS'!$C$8:$D$37,2,FALSE),"")</f>
        <v/>
      </c>
      <c r="BG43" s="12" t="n">
        <v>24.17</v>
      </c>
      <c r="BH43" s="12">
        <f>IFERROR(VLOOKUP(BG43,'CRUCE RIESGOS'!$C$8:$D$37,2,FALSE),"")</f>
        <v/>
      </c>
      <c r="BI43" s="12" t="n">
        <v>25.17</v>
      </c>
      <c r="BJ43" s="12">
        <f>IFERROR(VLOOKUP(BI43,'CRUCE RIESGOS'!$C$8:$D$37,2,FALSE),"")</f>
        <v/>
      </c>
    </row>
    <row r="44">
      <c r="N44" s="12">
        <f>IF(N45&lt;&gt;""," -R","")</f>
        <v/>
      </c>
      <c r="P44" s="12">
        <f>IF(P45&lt;&gt;""," -R","")</f>
        <v/>
      </c>
      <c r="R44" s="12">
        <f>IF(R45&lt;&gt;""," -R","")</f>
        <v/>
      </c>
      <c r="T44" s="12">
        <f>IF(T45&lt;&gt;""," -R","")</f>
        <v/>
      </c>
      <c r="V44" s="12">
        <f>IF(V45&lt;&gt;""," -R","")</f>
        <v/>
      </c>
      <c r="X44" s="12">
        <f>IF(X45&lt;&gt;""," -R","")</f>
        <v/>
      </c>
      <c r="Z44" s="12">
        <f>IF(Z45&lt;&gt;""," -R","")</f>
        <v/>
      </c>
      <c r="AB44" s="12">
        <f>IF(AB45&lt;&gt;""," -R","")</f>
        <v/>
      </c>
      <c r="AD44" s="12">
        <f>IF(AD45&lt;&gt;""," -R","")</f>
        <v/>
      </c>
      <c r="AF44" s="12">
        <f>IF(AF45&lt;&gt;""," -R","")</f>
        <v/>
      </c>
      <c r="AH44" s="12">
        <f>IF(AH45&lt;&gt;""," -R","")</f>
        <v/>
      </c>
      <c r="AJ44" s="12">
        <f>IF(AJ45&lt;&gt;""," -R","")</f>
        <v/>
      </c>
      <c r="AL44" s="12">
        <f>IF(AL45&lt;&gt;""," -R","")</f>
        <v/>
      </c>
      <c r="AN44" s="12">
        <f>IF(AN45&lt;&gt;""," -R","")</f>
        <v/>
      </c>
      <c r="AP44" s="12">
        <f>IF(AP45&lt;&gt;""," -R","")</f>
        <v/>
      </c>
      <c r="AR44" s="12">
        <f>IF(AR45&lt;&gt;""," -R","")</f>
        <v/>
      </c>
      <c r="AT44" s="12">
        <f>IF(AT45&lt;&gt;""," -R","")</f>
        <v/>
      </c>
      <c r="AV44" s="12">
        <f>IF(AV45&lt;&gt;""," -R","")</f>
        <v/>
      </c>
      <c r="AX44" s="12">
        <f>IF(AX45&lt;&gt;""," -R","")</f>
        <v/>
      </c>
      <c r="AZ44" s="12">
        <f>IF(AZ45&lt;&gt;""," -R","")</f>
        <v/>
      </c>
      <c r="BB44" s="12">
        <f>IF(BB45&lt;&gt;""," -R","")</f>
        <v/>
      </c>
      <c r="BD44" s="12">
        <f>IF(BD45&lt;&gt;""," -R","")</f>
        <v/>
      </c>
      <c r="BF44" s="12">
        <f>IF(BF45&lt;&gt;""," -R","")</f>
        <v/>
      </c>
      <c r="BH44" s="12">
        <f>IF(BH45&lt;&gt;""," -R","")</f>
        <v/>
      </c>
      <c r="BJ44" s="12">
        <f>IF(BJ45&lt;&gt;""," -R","")</f>
        <v/>
      </c>
    </row>
    <row r="45">
      <c r="M45" s="12" t="n">
        <v>1.18</v>
      </c>
      <c r="N45" s="12">
        <f>IFERROR(VLOOKUP(M45,'CRUCE RIESGOS'!$C$8:$D$37,2,FALSE),"")</f>
        <v/>
      </c>
      <c r="O45" s="12" t="n">
        <v>2.18</v>
      </c>
      <c r="P45" s="12">
        <f>IFERROR(VLOOKUP(O45,'CRUCE RIESGOS'!$C$8:$D$37,2,FALSE),"")</f>
        <v/>
      </c>
      <c r="Q45" s="12" t="n">
        <v>3.18</v>
      </c>
      <c r="R45" s="12">
        <f>IFERROR(VLOOKUP(Q45,'CRUCE RIESGOS'!$C$8:$D$37,2,FALSE),"")</f>
        <v/>
      </c>
      <c r="S45" s="12" t="n">
        <v>4.18</v>
      </c>
      <c r="T45" s="12">
        <f>IFERROR(VLOOKUP(S45,'CRUCE RIESGOS'!$C$8:$D$37,2,FALSE),"")</f>
        <v/>
      </c>
      <c r="U45" s="12" t="n">
        <v>5.18</v>
      </c>
      <c r="V45" s="12">
        <f>IFERROR(VLOOKUP(U45,'CRUCE RIESGOS'!$C$8:$D$37,2,FALSE),"")</f>
        <v/>
      </c>
      <c r="W45" s="12" t="n">
        <v>6.18</v>
      </c>
      <c r="X45" s="12">
        <f>IFERROR(VLOOKUP(W45,'CRUCE RIESGOS'!$C$8:$D$37,2,FALSE),"")</f>
        <v/>
      </c>
      <c r="Y45" s="12" t="n">
        <v>7.18</v>
      </c>
      <c r="Z45" s="12">
        <f>IFERROR(VLOOKUP(Y45,'CRUCE RIESGOS'!$C$8:$D$37,2,FALSE),"")</f>
        <v/>
      </c>
      <c r="AA45" s="12" t="n">
        <v>8.18</v>
      </c>
      <c r="AB45" s="12">
        <f>IFERROR(VLOOKUP(AA45,'CRUCE RIESGOS'!$C$8:$D$37,2,FALSE),"")</f>
        <v/>
      </c>
      <c r="AC45" s="12" t="n">
        <v>9.18</v>
      </c>
      <c r="AD45" s="12">
        <f>IFERROR(VLOOKUP(AC45,'CRUCE RIESGOS'!$C$8:$D$37,2,FALSE),"")</f>
        <v/>
      </c>
      <c r="AE45" s="12" t="n">
        <v>10.18</v>
      </c>
      <c r="AF45" s="12">
        <f>IFERROR(VLOOKUP(AE45,'CRUCE RIESGOS'!$C$8:$D$37,2,FALSE),"")</f>
        <v/>
      </c>
      <c r="AG45" s="12" t="n">
        <v>11.18</v>
      </c>
      <c r="AH45" s="12">
        <f>IFERROR(VLOOKUP(AG45,'CRUCE RIESGOS'!$C$8:$D$37,2,FALSE),"")</f>
        <v/>
      </c>
      <c r="AI45" s="12" t="n">
        <v>12.18</v>
      </c>
      <c r="AJ45" s="12">
        <f>IFERROR(VLOOKUP(AI45,'CRUCE RIESGOS'!$C$8:$D$37,2,FALSE),"")</f>
        <v/>
      </c>
      <c r="AK45" s="12" t="n">
        <v>13.18</v>
      </c>
      <c r="AL45" s="12">
        <f>IFERROR(VLOOKUP(AK45,'CRUCE RIESGOS'!$C$8:$D$37,2,FALSE),"")</f>
        <v/>
      </c>
      <c r="AM45" s="12" t="n">
        <v>14.18</v>
      </c>
      <c r="AN45" s="12">
        <f>IFERROR(VLOOKUP(AM45,'CRUCE RIESGOS'!$C$8:$D$37,2,FALSE),"")</f>
        <v/>
      </c>
      <c r="AO45" s="12" t="n">
        <v>15.18</v>
      </c>
      <c r="AP45" s="12">
        <f>IFERROR(VLOOKUP(AO45,'CRUCE RIESGOS'!$C$8:$D$37,2,FALSE),"")</f>
        <v/>
      </c>
      <c r="AQ45" s="12" t="n">
        <v>16.18</v>
      </c>
      <c r="AR45" s="12">
        <f>IFERROR(VLOOKUP(AQ45,'CRUCE RIESGOS'!$C$8:$D$37,2,FALSE),"")</f>
        <v/>
      </c>
      <c r="AS45" s="12" t="n">
        <v>17.18</v>
      </c>
      <c r="AT45" s="12">
        <f>IFERROR(VLOOKUP(AS45,'CRUCE RIESGOS'!$C$8:$D$37,2,FALSE),"")</f>
        <v/>
      </c>
      <c r="AU45" s="12" t="n">
        <v>18.18</v>
      </c>
      <c r="AV45" s="12">
        <f>IFERROR(VLOOKUP(AU45,'CRUCE RIESGOS'!$C$8:$D$37,2,FALSE),"")</f>
        <v/>
      </c>
      <c r="AW45" s="12" t="n">
        <v>19.18</v>
      </c>
      <c r="AX45" s="12">
        <f>IFERROR(VLOOKUP(AW45,'CRUCE RIESGOS'!$C$8:$D$37,2,FALSE),"")</f>
        <v/>
      </c>
      <c r="AY45" s="12" t="n">
        <v>20.18</v>
      </c>
      <c r="AZ45" s="12">
        <f>IFERROR(VLOOKUP(AY45,'CRUCE RIESGOS'!$C$8:$D$37,2,FALSE),"")</f>
        <v/>
      </c>
      <c r="BA45" s="12" t="n">
        <v>21.18</v>
      </c>
      <c r="BB45" s="12">
        <f>IFERROR(VLOOKUP(BA45,'CRUCE RIESGOS'!$C$8:$D$37,2,FALSE),"")</f>
        <v/>
      </c>
      <c r="BC45" s="12" t="n">
        <v>22.18</v>
      </c>
      <c r="BD45" s="12">
        <f>IFERROR(VLOOKUP(BC45,'CRUCE RIESGOS'!$C$8:$D$37,2,FALSE),"")</f>
        <v/>
      </c>
      <c r="BE45" s="12" t="n">
        <v>23.18</v>
      </c>
      <c r="BF45" s="12">
        <f>IFERROR(VLOOKUP(BE45,'CRUCE RIESGOS'!$C$8:$D$37,2,FALSE),"")</f>
        <v/>
      </c>
      <c r="BG45" s="12" t="n">
        <v>24.18</v>
      </c>
      <c r="BH45" s="12">
        <f>IFERROR(VLOOKUP(BG45,'CRUCE RIESGOS'!$C$8:$D$37,2,FALSE),"")</f>
        <v/>
      </c>
      <c r="BI45" s="12" t="n">
        <v>25.18</v>
      </c>
      <c r="BJ45" s="12">
        <f>IFERROR(VLOOKUP(BI45,'CRUCE RIESGOS'!$C$8:$D$37,2,FALSE),"")</f>
        <v/>
      </c>
    </row>
    <row r="46">
      <c r="N46" s="12">
        <f>IF(N47&lt;&gt;""," -R","")</f>
        <v/>
      </c>
      <c r="P46" s="12">
        <f>IF(P47&lt;&gt;""," -R","")</f>
        <v/>
      </c>
      <c r="R46" s="12">
        <f>IF(R47&lt;&gt;""," -R","")</f>
        <v/>
      </c>
      <c r="T46" s="12">
        <f>IF(T47&lt;&gt;""," -R","")</f>
        <v/>
      </c>
      <c r="V46" s="12">
        <f>IF(V47&lt;&gt;""," -R","")</f>
        <v/>
      </c>
      <c r="X46" s="12">
        <f>IF(X47&lt;&gt;""," -R","")</f>
        <v/>
      </c>
      <c r="Z46" s="12">
        <f>IF(Z47&lt;&gt;""," -R","")</f>
        <v/>
      </c>
      <c r="AB46" s="12">
        <f>IF(AB47&lt;&gt;""," -R","")</f>
        <v/>
      </c>
      <c r="AD46" s="12">
        <f>IF(AD47&lt;&gt;""," -R","")</f>
        <v/>
      </c>
      <c r="AF46" s="12">
        <f>IF(AF47&lt;&gt;""," -R","")</f>
        <v/>
      </c>
      <c r="AH46" s="12">
        <f>IF(AH47&lt;&gt;""," -R","")</f>
        <v/>
      </c>
      <c r="AJ46" s="12">
        <f>IF(AJ47&lt;&gt;""," -R","")</f>
        <v/>
      </c>
      <c r="AL46" s="12">
        <f>IF(AL47&lt;&gt;""," -R","")</f>
        <v/>
      </c>
      <c r="AN46" s="12">
        <f>IF(AN47&lt;&gt;""," -R","")</f>
        <v/>
      </c>
      <c r="AP46" s="12">
        <f>IF(AP47&lt;&gt;""," -R","")</f>
        <v/>
      </c>
      <c r="AR46" s="12">
        <f>IF(AR47&lt;&gt;""," -R","")</f>
        <v/>
      </c>
      <c r="AT46" s="12">
        <f>IF(AT47&lt;&gt;""," -R","")</f>
        <v/>
      </c>
      <c r="AV46" s="12">
        <f>IF(AV47&lt;&gt;""," -R","")</f>
        <v/>
      </c>
      <c r="AX46" s="12">
        <f>IF(AX47&lt;&gt;""," -R","")</f>
        <v/>
      </c>
      <c r="AZ46" s="12">
        <f>IF(AZ47&lt;&gt;""," -R","")</f>
        <v/>
      </c>
      <c r="BB46" s="12">
        <f>IF(BB47&lt;&gt;""," -R","")</f>
        <v/>
      </c>
      <c r="BD46" s="12">
        <f>IF(BD47&lt;&gt;""," -R","")</f>
        <v/>
      </c>
      <c r="BF46" s="12">
        <f>IF(BF47&lt;&gt;""," -R","")</f>
        <v/>
      </c>
      <c r="BH46" s="12">
        <f>IF(BH47&lt;&gt;""," -R","")</f>
        <v/>
      </c>
      <c r="BJ46" s="12">
        <f>IF(BJ47&lt;&gt;""," -R","")</f>
        <v/>
      </c>
    </row>
    <row r="47">
      <c r="M47" s="12" t="n">
        <v>1.19</v>
      </c>
      <c r="N47" s="12">
        <f>IFERROR(VLOOKUP(M47,'CRUCE RIESGOS'!$C$8:$D$37,2,FALSE),"")</f>
        <v/>
      </c>
      <c r="O47" s="12" t="n">
        <v>2.19</v>
      </c>
      <c r="P47" s="12">
        <f>IFERROR(VLOOKUP(O47,'CRUCE RIESGOS'!$C$8:$D$37,2,FALSE),"")</f>
        <v/>
      </c>
      <c r="Q47" s="12" t="n">
        <v>3.19</v>
      </c>
      <c r="R47" s="12">
        <f>IFERROR(VLOOKUP(Q47,'CRUCE RIESGOS'!$C$8:$D$37,2,FALSE),"")</f>
        <v/>
      </c>
      <c r="S47" s="12" t="n">
        <v>4.19</v>
      </c>
      <c r="T47" s="12">
        <f>IFERROR(VLOOKUP(S47,'CRUCE RIESGOS'!$C$8:$D$37,2,FALSE),"")</f>
        <v/>
      </c>
      <c r="U47" s="12" t="n">
        <v>5.19</v>
      </c>
      <c r="V47" s="12">
        <f>IFERROR(VLOOKUP(U47,'CRUCE RIESGOS'!$C$8:$D$37,2,FALSE),"")</f>
        <v/>
      </c>
      <c r="W47" s="12" t="n">
        <v>6.19</v>
      </c>
      <c r="X47" s="12">
        <f>IFERROR(VLOOKUP(W47,'CRUCE RIESGOS'!$C$8:$D$37,2,FALSE),"")</f>
        <v/>
      </c>
      <c r="Y47" s="12" t="n">
        <v>7.19</v>
      </c>
      <c r="Z47" s="12">
        <f>IFERROR(VLOOKUP(Y47,'CRUCE RIESGOS'!$C$8:$D$37,2,FALSE),"")</f>
        <v/>
      </c>
      <c r="AA47" s="12" t="n">
        <v>8.19</v>
      </c>
      <c r="AB47" s="12">
        <f>IFERROR(VLOOKUP(AA47,'CRUCE RIESGOS'!$C$8:$D$37,2,FALSE),"")</f>
        <v/>
      </c>
      <c r="AC47" s="12" t="n">
        <v>9.19</v>
      </c>
      <c r="AD47" s="12">
        <f>IFERROR(VLOOKUP(AC47,'CRUCE RIESGOS'!$C$8:$D$37,2,FALSE),"")</f>
        <v/>
      </c>
      <c r="AE47" s="12" t="n">
        <v>10.19</v>
      </c>
      <c r="AF47" s="12">
        <f>IFERROR(VLOOKUP(AE47,'CRUCE RIESGOS'!$C$8:$D$37,2,FALSE),"")</f>
        <v/>
      </c>
      <c r="AG47" s="12" t="n">
        <v>11.19</v>
      </c>
      <c r="AH47" s="12">
        <f>IFERROR(VLOOKUP(AG47,'CRUCE RIESGOS'!$C$8:$D$37,2,FALSE),"")</f>
        <v/>
      </c>
      <c r="AI47" s="12" t="n">
        <v>12.19</v>
      </c>
      <c r="AJ47" s="12">
        <f>IFERROR(VLOOKUP(AI47,'CRUCE RIESGOS'!$C$8:$D$37,2,FALSE),"")</f>
        <v/>
      </c>
      <c r="AK47" s="12" t="n">
        <v>13.19</v>
      </c>
      <c r="AL47" s="12">
        <f>IFERROR(VLOOKUP(AK47,'CRUCE RIESGOS'!$C$8:$D$37,2,FALSE),"")</f>
        <v/>
      </c>
      <c r="AM47" s="12" t="n">
        <v>14.19</v>
      </c>
      <c r="AN47" s="12">
        <f>IFERROR(VLOOKUP(AM47,'CRUCE RIESGOS'!$C$8:$D$37,2,FALSE),"")</f>
        <v/>
      </c>
      <c r="AO47" s="12" t="n">
        <v>15.19</v>
      </c>
      <c r="AP47" s="12">
        <f>IFERROR(VLOOKUP(AO47,'CRUCE RIESGOS'!$C$8:$D$37,2,FALSE),"")</f>
        <v/>
      </c>
      <c r="AQ47" s="12" t="n">
        <v>16.19</v>
      </c>
      <c r="AR47" s="12">
        <f>IFERROR(VLOOKUP(AQ47,'CRUCE RIESGOS'!$C$8:$D$37,2,FALSE),"")</f>
        <v/>
      </c>
      <c r="AS47" s="12" t="n">
        <v>17.19</v>
      </c>
      <c r="AT47" s="12">
        <f>IFERROR(VLOOKUP(AS47,'CRUCE RIESGOS'!$C$8:$D$37,2,FALSE),"")</f>
        <v/>
      </c>
      <c r="AU47" s="12" t="n">
        <v>18.19</v>
      </c>
      <c r="AV47" s="12">
        <f>IFERROR(VLOOKUP(AU47,'CRUCE RIESGOS'!$C$8:$D$37,2,FALSE),"")</f>
        <v/>
      </c>
      <c r="AW47" s="12" t="n">
        <v>19.19</v>
      </c>
      <c r="AX47" s="12">
        <f>IFERROR(VLOOKUP(AW47,'CRUCE RIESGOS'!$C$8:$D$37,2,FALSE),"")</f>
        <v/>
      </c>
      <c r="AY47" s="12" t="n">
        <v>20.19</v>
      </c>
      <c r="AZ47" s="12">
        <f>IFERROR(VLOOKUP(AY47,'CRUCE RIESGOS'!$C$8:$D$37,2,FALSE),"")</f>
        <v/>
      </c>
      <c r="BA47" s="12" t="n">
        <v>21.19</v>
      </c>
      <c r="BB47" s="12">
        <f>IFERROR(VLOOKUP(BA47,'CRUCE RIESGOS'!$C$8:$D$37,2,FALSE),"")</f>
        <v/>
      </c>
      <c r="BC47" s="12" t="n">
        <v>22.19</v>
      </c>
      <c r="BD47" s="12">
        <f>IFERROR(VLOOKUP(BC47,'CRUCE RIESGOS'!$C$8:$D$37,2,FALSE),"")</f>
        <v/>
      </c>
      <c r="BE47" s="12" t="n">
        <v>23.19</v>
      </c>
      <c r="BF47" s="12">
        <f>IFERROR(VLOOKUP(BE47,'CRUCE RIESGOS'!$C$8:$D$37,2,FALSE),"")</f>
        <v/>
      </c>
      <c r="BG47" s="12" t="n">
        <v>24.19</v>
      </c>
      <c r="BH47" s="12">
        <f>IFERROR(VLOOKUP(BG47,'CRUCE RIESGOS'!$C$8:$D$37,2,FALSE),"")</f>
        <v/>
      </c>
      <c r="BI47" s="12" t="n">
        <v>25.19</v>
      </c>
      <c r="BJ47" s="12">
        <f>IFERROR(VLOOKUP(BI47,'CRUCE RIESGOS'!$C$8:$D$37,2,FALSE),"")</f>
        <v/>
      </c>
    </row>
    <row r="48">
      <c r="N48" s="12">
        <f>IF(N49&lt;&gt;""," -R","")</f>
        <v/>
      </c>
      <c r="P48" s="12">
        <f>IF(P49&lt;&gt;""," -R","")</f>
        <v/>
      </c>
      <c r="R48" s="12">
        <f>IF(R49&lt;&gt;""," -R","")</f>
        <v/>
      </c>
      <c r="T48" s="12">
        <f>IF(T49&lt;&gt;""," -R","")</f>
        <v/>
      </c>
      <c r="V48" s="12">
        <f>IF(V49&lt;&gt;""," -R","")</f>
        <v/>
      </c>
      <c r="X48" s="12">
        <f>IF(X49&lt;&gt;""," -R","")</f>
        <v/>
      </c>
      <c r="Z48" s="12">
        <f>IF(Z49&lt;&gt;""," -R","")</f>
        <v/>
      </c>
      <c r="AB48" s="12">
        <f>IF(AB49&lt;&gt;""," -R","")</f>
        <v/>
      </c>
      <c r="AD48" s="12">
        <f>IF(AD49&lt;&gt;""," -R","")</f>
        <v/>
      </c>
      <c r="AF48" s="12">
        <f>IF(AF49&lt;&gt;""," -R","")</f>
        <v/>
      </c>
      <c r="AH48" s="12">
        <f>IF(AH49&lt;&gt;""," -R","")</f>
        <v/>
      </c>
      <c r="AJ48" s="12">
        <f>IF(AJ49&lt;&gt;""," -R","")</f>
        <v/>
      </c>
      <c r="AL48" s="12">
        <f>IF(AL49&lt;&gt;""," -R","")</f>
        <v/>
      </c>
      <c r="AN48" s="12">
        <f>IF(AN49&lt;&gt;""," -R","")</f>
        <v/>
      </c>
      <c r="AP48" s="12">
        <f>IF(AP49&lt;&gt;""," -R","")</f>
        <v/>
      </c>
      <c r="AR48" s="12">
        <f>IF(AR49&lt;&gt;""," -R","")</f>
        <v/>
      </c>
      <c r="AT48" s="12">
        <f>IF(AT49&lt;&gt;""," -R","")</f>
        <v/>
      </c>
      <c r="AV48" s="12">
        <f>IF(AV49&lt;&gt;""," -R","")</f>
        <v/>
      </c>
      <c r="AX48" s="12">
        <f>IF(AX49&lt;&gt;""," -R","")</f>
        <v/>
      </c>
      <c r="AZ48" s="12">
        <f>IF(AZ49&lt;&gt;""," -R","")</f>
        <v/>
      </c>
      <c r="BB48" s="12">
        <f>IF(BB49&lt;&gt;""," -R","")</f>
        <v/>
      </c>
      <c r="BD48" s="12">
        <f>IF(BD49&lt;&gt;""," -R","")</f>
        <v/>
      </c>
      <c r="BF48" s="12">
        <f>IF(BF49&lt;&gt;""," -R","")</f>
        <v/>
      </c>
      <c r="BH48" s="12">
        <f>IF(BH49&lt;&gt;""," -R","")</f>
        <v/>
      </c>
      <c r="BJ48" s="12">
        <f>IF(BJ49&lt;&gt;""," -R","")</f>
        <v/>
      </c>
    </row>
    <row r="49">
      <c r="M49" s="12" t="n">
        <v>1.2</v>
      </c>
      <c r="N49" s="12">
        <f>IFERROR(VLOOKUP(M49,'CRUCE RIESGOS'!$C$8:$D$37,2,FALSE),"")</f>
        <v/>
      </c>
      <c r="O49" s="12" t="n">
        <v>2.2</v>
      </c>
      <c r="P49" s="12">
        <f>IFERROR(VLOOKUP(O49,'CRUCE RIESGOS'!$C$8:$D$37,2,FALSE),"")</f>
        <v/>
      </c>
      <c r="Q49" s="12" t="n">
        <v>3.2</v>
      </c>
      <c r="R49" s="12">
        <f>IFERROR(VLOOKUP(Q49,'CRUCE RIESGOS'!$C$8:$D$37,2,FALSE),"")</f>
        <v/>
      </c>
      <c r="S49" s="12" t="n">
        <v>4.2</v>
      </c>
      <c r="T49" s="12">
        <f>IFERROR(VLOOKUP(S49,'CRUCE RIESGOS'!$C$8:$D$37,2,FALSE),"")</f>
        <v/>
      </c>
      <c r="U49" s="12" t="n">
        <v>5.2</v>
      </c>
      <c r="V49" s="12">
        <f>IFERROR(VLOOKUP(U49,'CRUCE RIESGOS'!$C$8:$D$37,2,FALSE),"")</f>
        <v/>
      </c>
      <c r="W49" s="12" t="n">
        <v>6.2</v>
      </c>
      <c r="X49" s="12">
        <f>IFERROR(VLOOKUP(W49,'CRUCE RIESGOS'!$C$8:$D$37,2,FALSE),"")</f>
        <v/>
      </c>
      <c r="Y49" s="12" t="n">
        <v>7.2</v>
      </c>
      <c r="Z49" s="12">
        <f>IFERROR(VLOOKUP(Y49,'CRUCE RIESGOS'!$C$8:$D$37,2,FALSE),"")</f>
        <v/>
      </c>
      <c r="AA49" s="12" t="n">
        <v>8.199999999999999</v>
      </c>
      <c r="AB49" s="12">
        <f>IFERROR(VLOOKUP(AA49,'CRUCE RIESGOS'!$C$8:$D$37,2,FALSE),"")</f>
        <v/>
      </c>
      <c r="AC49" s="12" t="n">
        <v>9.199999999999999</v>
      </c>
      <c r="AD49" s="12">
        <f>IFERROR(VLOOKUP(AC49,'CRUCE RIESGOS'!$C$8:$D$37,2,FALSE),"")</f>
        <v/>
      </c>
      <c r="AE49" s="12" t="n">
        <v>10.2</v>
      </c>
      <c r="AF49" s="12">
        <f>IFERROR(VLOOKUP(AE49,'CRUCE RIESGOS'!$C$8:$D$37,2,FALSE),"")</f>
        <v/>
      </c>
      <c r="AG49" s="12" t="n">
        <v>11.2</v>
      </c>
      <c r="AH49" s="12">
        <f>IFERROR(VLOOKUP(AG49,'CRUCE RIESGOS'!$C$8:$D$37,2,FALSE),"")</f>
        <v/>
      </c>
      <c r="AI49" s="12" t="n">
        <v>12.2</v>
      </c>
      <c r="AJ49" s="12">
        <f>IFERROR(VLOOKUP(AI49,'CRUCE RIESGOS'!$C$8:$D$37,2,FALSE),"")</f>
        <v/>
      </c>
      <c r="AK49" s="12" t="n">
        <v>13.2</v>
      </c>
      <c r="AL49" s="12">
        <f>IFERROR(VLOOKUP(AK49,'CRUCE RIESGOS'!$C$8:$D$37,2,FALSE),"")</f>
        <v/>
      </c>
      <c r="AM49" s="12" t="n">
        <v>14.2</v>
      </c>
      <c r="AN49" s="12">
        <f>IFERROR(VLOOKUP(AM49,'CRUCE RIESGOS'!$C$8:$D$37,2,FALSE),"")</f>
        <v/>
      </c>
      <c r="AO49" s="12" t="n">
        <v>15.2</v>
      </c>
      <c r="AP49" s="12">
        <f>IFERROR(VLOOKUP(AO49,'CRUCE RIESGOS'!$C$8:$D$37,2,FALSE),"")</f>
        <v/>
      </c>
      <c r="AQ49" s="12" t="n">
        <v>16.2</v>
      </c>
      <c r="AR49" s="12">
        <f>IFERROR(VLOOKUP(AQ49,'CRUCE RIESGOS'!$C$8:$D$37,2,FALSE),"")</f>
        <v/>
      </c>
      <c r="AS49" s="12" t="n">
        <v>17.2</v>
      </c>
      <c r="AT49" s="12">
        <f>IFERROR(VLOOKUP(AS49,'CRUCE RIESGOS'!$C$8:$D$37,2,FALSE),"")</f>
        <v/>
      </c>
      <c r="AU49" s="12" t="n">
        <v>18.2</v>
      </c>
      <c r="AV49" s="12">
        <f>IFERROR(VLOOKUP(AU49,'CRUCE RIESGOS'!$C$8:$D$37,2,FALSE),"")</f>
        <v/>
      </c>
      <c r="AW49" s="12" t="n">
        <v>19.2</v>
      </c>
      <c r="AX49" s="12">
        <f>IFERROR(VLOOKUP(AW49,'CRUCE RIESGOS'!$C$8:$D$37,2,FALSE),"")</f>
        <v/>
      </c>
      <c r="AY49" s="12" t="n">
        <v>20.2</v>
      </c>
      <c r="AZ49" s="12">
        <f>IFERROR(VLOOKUP(AY49,'CRUCE RIESGOS'!$C$8:$D$37,2,FALSE),"")</f>
        <v/>
      </c>
      <c r="BA49" s="12" t="n">
        <v>21.2</v>
      </c>
      <c r="BB49" s="12">
        <f>IFERROR(VLOOKUP(BA49,'CRUCE RIESGOS'!$C$8:$D$37,2,FALSE),"")</f>
        <v/>
      </c>
      <c r="BC49" s="12" t="n">
        <v>22.2</v>
      </c>
      <c r="BD49" s="12">
        <f>IFERROR(VLOOKUP(BC49,'CRUCE RIESGOS'!$C$8:$D$37,2,FALSE),"")</f>
        <v/>
      </c>
      <c r="BE49" s="12" t="n">
        <v>23.2</v>
      </c>
      <c r="BF49" s="12">
        <f>IFERROR(VLOOKUP(BE49,'CRUCE RIESGOS'!$C$8:$D$37,2,FALSE),"")</f>
        <v/>
      </c>
      <c r="BG49" s="12" t="n">
        <v>24.2</v>
      </c>
      <c r="BH49" s="12">
        <f>IFERROR(VLOOKUP(BG49,'CRUCE RIESGOS'!$C$8:$D$37,2,FALSE),"")</f>
        <v/>
      </c>
      <c r="BI49" s="12" t="n">
        <v>25.2</v>
      </c>
      <c r="BJ49" s="12">
        <f>IFERROR(VLOOKUP(BI49,'CRUCE RIESGOS'!$C$8:$D$37,2,FALSE),"")</f>
        <v/>
      </c>
    </row>
    <row r="50">
      <c r="N50" s="12">
        <f>IF(N51&lt;&gt;""," -R","")</f>
        <v/>
      </c>
      <c r="P50" s="12">
        <f>IF(P51&lt;&gt;""," -R","")</f>
        <v/>
      </c>
      <c r="R50" s="12">
        <f>IF(R51&lt;&gt;""," -R","")</f>
        <v/>
      </c>
      <c r="T50" s="12">
        <f>IF(T51&lt;&gt;""," -R","")</f>
        <v/>
      </c>
      <c r="V50" s="12">
        <f>IF(V51&lt;&gt;""," -R","")</f>
        <v/>
      </c>
      <c r="X50" s="12">
        <f>IF(X51&lt;&gt;""," -R","")</f>
        <v/>
      </c>
      <c r="Z50" s="12">
        <f>IF(Z51&lt;&gt;""," -R","")</f>
        <v/>
      </c>
      <c r="AB50" s="12">
        <f>IF(AB51&lt;&gt;""," -R","")</f>
        <v/>
      </c>
      <c r="AD50" s="12">
        <f>IF(AD51&lt;&gt;""," -R","")</f>
        <v/>
      </c>
      <c r="AF50" s="12">
        <f>IF(AF51&lt;&gt;""," -R","")</f>
        <v/>
      </c>
      <c r="AH50" s="12">
        <f>IF(AH51&lt;&gt;""," -R","")</f>
        <v/>
      </c>
      <c r="AJ50" s="12">
        <f>IF(AJ51&lt;&gt;""," -R","")</f>
        <v/>
      </c>
      <c r="AL50" s="12">
        <f>IF(AL51&lt;&gt;""," -R","")</f>
        <v/>
      </c>
      <c r="AN50" s="12">
        <f>IF(AN51&lt;&gt;""," -R","")</f>
        <v/>
      </c>
      <c r="AP50" s="12">
        <f>IF(AP51&lt;&gt;""," -R","")</f>
        <v/>
      </c>
      <c r="AR50" s="12">
        <f>IF(AR51&lt;&gt;""," -R","")</f>
        <v/>
      </c>
      <c r="AT50" s="12">
        <f>IF(AT51&lt;&gt;""," -R","")</f>
        <v/>
      </c>
      <c r="AV50" s="12">
        <f>IF(AV51&lt;&gt;""," -R","")</f>
        <v/>
      </c>
      <c r="AX50" s="12">
        <f>IF(AX51&lt;&gt;""," -R","")</f>
        <v/>
      </c>
      <c r="AZ50" s="12">
        <f>IF(AZ51&lt;&gt;""," -R","")</f>
        <v/>
      </c>
      <c r="BB50" s="12">
        <f>IF(BB51&lt;&gt;""," -R","")</f>
        <v/>
      </c>
      <c r="BD50" s="12">
        <f>IF(BD51&lt;&gt;""," -R","")</f>
        <v/>
      </c>
      <c r="BF50" s="12">
        <f>IF(BF51&lt;&gt;""," -R","")</f>
        <v/>
      </c>
      <c r="BH50" s="12">
        <f>IF(BH51&lt;&gt;""," -R","")</f>
        <v/>
      </c>
      <c r="BJ50" s="12">
        <f>IF(BJ51&lt;&gt;""," -R","")</f>
        <v/>
      </c>
    </row>
    <row r="51">
      <c r="M51" s="12" t="n">
        <v>1.21</v>
      </c>
      <c r="N51" s="12">
        <f>IFERROR(VLOOKUP(M51,'CRUCE RIESGOS'!$C$8:$D$37,2,FALSE),"")</f>
        <v/>
      </c>
      <c r="O51" s="12" t="n">
        <v>2.21</v>
      </c>
      <c r="P51" s="12">
        <f>IFERROR(VLOOKUP(O51,'CRUCE RIESGOS'!$C$8:$D$37,2,FALSE),"")</f>
        <v/>
      </c>
      <c r="Q51" s="12" t="n">
        <v>3.21</v>
      </c>
      <c r="R51" s="12">
        <f>IFERROR(VLOOKUP(Q51,'CRUCE RIESGOS'!$C$8:$D$37,2,FALSE),"")</f>
        <v/>
      </c>
      <c r="S51" s="12" t="n">
        <v>4.21</v>
      </c>
      <c r="T51" s="12">
        <f>IFERROR(VLOOKUP(S51,'CRUCE RIESGOS'!$C$8:$D$37,2,FALSE),"")</f>
        <v/>
      </c>
      <c r="U51" s="12" t="n">
        <v>5.21</v>
      </c>
      <c r="V51" s="12">
        <f>IFERROR(VLOOKUP(U51,'CRUCE RIESGOS'!$C$8:$D$37,2,FALSE),"")</f>
        <v/>
      </c>
      <c r="W51" s="12" t="n">
        <v>6.21</v>
      </c>
      <c r="X51" s="12">
        <f>IFERROR(VLOOKUP(W51,'CRUCE RIESGOS'!$C$8:$D$37,2,FALSE),"")</f>
        <v/>
      </c>
      <c r="Y51" s="12" t="n">
        <v>7.21</v>
      </c>
      <c r="Z51" s="12">
        <f>IFERROR(VLOOKUP(Y51,'CRUCE RIESGOS'!$C$8:$D$37,2,FALSE),"")</f>
        <v/>
      </c>
      <c r="AA51" s="12" t="n">
        <v>8.210000000000001</v>
      </c>
      <c r="AB51" s="12">
        <f>IFERROR(VLOOKUP(AA51,'CRUCE RIESGOS'!$C$8:$D$37,2,FALSE),"")</f>
        <v/>
      </c>
      <c r="AC51" s="12" t="n">
        <v>9.210000000000001</v>
      </c>
      <c r="AD51" s="12">
        <f>IFERROR(VLOOKUP(AC51,'CRUCE RIESGOS'!$C$8:$D$37,2,FALSE),"")</f>
        <v/>
      </c>
      <c r="AE51" s="12" t="n">
        <v>10.21</v>
      </c>
      <c r="AF51" s="12">
        <f>IFERROR(VLOOKUP(AE51,'CRUCE RIESGOS'!$C$8:$D$37,2,FALSE),"")</f>
        <v/>
      </c>
      <c r="AG51" s="12" t="n">
        <v>11.21</v>
      </c>
      <c r="AH51" s="12">
        <f>IFERROR(VLOOKUP(AG51,'CRUCE RIESGOS'!$C$8:$D$37,2,FALSE),"")</f>
        <v/>
      </c>
      <c r="AI51" s="12" t="n">
        <v>12.21</v>
      </c>
      <c r="AJ51" s="12">
        <f>IFERROR(VLOOKUP(AI51,'CRUCE RIESGOS'!$C$8:$D$37,2,FALSE),"")</f>
        <v/>
      </c>
      <c r="AK51" s="12" t="n">
        <v>13.21</v>
      </c>
      <c r="AL51" s="12">
        <f>IFERROR(VLOOKUP(AK51,'CRUCE RIESGOS'!$C$8:$D$37,2,FALSE),"")</f>
        <v/>
      </c>
      <c r="AM51" s="12" t="n">
        <v>14.21</v>
      </c>
      <c r="AN51" s="12">
        <f>IFERROR(VLOOKUP(AM51,'CRUCE RIESGOS'!$C$8:$D$37,2,FALSE),"")</f>
        <v/>
      </c>
      <c r="AO51" s="12" t="n">
        <v>15.21</v>
      </c>
      <c r="AP51" s="12">
        <f>IFERROR(VLOOKUP(AO51,'CRUCE RIESGOS'!$C$8:$D$37,2,FALSE),"")</f>
        <v/>
      </c>
      <c r="AQ51" s="12" t="n">
        <v>16.21</v>
      </c>
      <c r="AR51" s="12">
        <f>IFERROR(VLOOKUP(AQ51,'CRUCE RIESGOS'!$C$8:$D$37,2,FALSE),"")</f>
        <v/>
      </c>
      <c r="AS51" s="12" t="n">
        <v>17.21</v>
      </c>
      <c r="AT51" s="12">
        <f>IFERROR(VLOOKUP(AS51,'CRUCE RIESGOS'!$C$8:$D$37,2,FALSE),"")</f>
        <v/>
      </c>
      <c r="AU51" s="12" t="n">
        <v>18.21</v>
      </c>
      <c r="AV51" s="12">
        <f>IFERROR(VLOOKUP(AU51,'CRUCE RIESGOS'!$C$8:$D$37,2,FALSE),"")</f>
        <v/>
      </c>
      <c r="AW51" s="12" t="n">
        <v>19.21</v>
      </c>
      <c r="AX51" s="12">
        <f>IFERROR(VLOOKUP(AW51,'CRUCE RIESGOS'!$C$8:$D$37,2,FALSE),"")</f>
        <v/>
      </c>
      <c r="AY51" s="12" t="n">
        <v>20.21</v>
      </c>
      <c r="AZ51" s="12">
        <f>IFERROR(VLOOKUP(AY51,'CRUCE RIESGOS'!$C$8:$D$37,2,FALSE),"")</f>
        <v/>
      </c>
      <c r="BA51" s="12" t="n">
        <v>21.21</v>
      </c>
      <c r="BB51" s="12">
        <f>IFERROR(VLOOKUP(BA51,'CRUCE RIESGOS'!$C$8:$D$37,2,FALSE),"")</f>
        <v/>
      </c>
      <c r="BC51" s="12" t="n">
        <v>22.21</v>
      </c>
      <c r="BD51" s="12">
        <f>IFERROR(VLOOKUP(BC51,'CRUCE RIESGOS'!$C$8:$D$37,2,FALSE),"")</f>
        <v/>
      </c>
      <c r="BE51" s="12" t="n">
        <v>23.21</v>
      </c>
      <c r="BF51" s="12">
        <f>IFERROR(VLOOKUP(BE51,'CRUCE RIESGOS'!$C$8:$D$37,2,FALSE),"")</f>
        <v/>
      </c>
      <c r="BG51" s="12" t="n">
        <v>24.21</v>
      </c>
      <c r="BH51" s="12">
        <f>IFERROR(VLOOKUP(BG51,'CRUCE RIESGOS'!$C$8:$D$37,2,FALSE),"")</f>
        <v/>
      </c>
      <c r="BI51" s="12" t="n">
        <v>25.21</v>
      </c>
      <c r="BJ51" s="12">
        <f>IFERROR(VLOOKUP(BI51,'CRUCE RIESGOS'!$C$8:$D$37,2,FALSE),"")</f>
        <v/>
      </c>
    </row>
    <row r="52">
      <c r="N52" s="12">
        <f>IF(N53&lt;&gt;""," -R","")</f>
        <v/>
      </c>
      <c r="P52" s="12">
        <f>IF(P53&lt;&gt;""," -R","")</f>
        <v/>
      </c>
      <c r="R52" s="12">
        <f>IF(R53&lt;&gt;""," -R","")</f>
        <v/>
      </c>
      <c r="T52" s="12">
        <f>IF(T53&lt;&gt;""," -R","")</f>
        <v/>
      </c>
      <c r="V52" s="12">
        <f>IF(V53&lt;&gt;""," -R","")</f>
        <v/>
      </c>
      <c r="X52" s="12">
        <f>IF(X53&lt;&gt;""," -R","")</f>
        <v/>
      </c>
      <c r="Z52" s="12">
        <f>IF(Z53&lt;&gt;""," -R","")</f>
        <v/>
      </c>
      <c r="AB52" s="12">
        <f>IF(AB53&lt;&gt;""," -R","")</f>
        <v/>
      </c>
      <c r="AD52" s="12">
        <f>IF(AD53&lt;&gt;""," -R","")</f>
        <v/>
      </c>
      <c r="AF52" s="12">
        <f>IF(AF53&lt;&gt;""," -R","")</f>
        <v/>
      </c>
      <c r="AH52" s="12">
        <f>IF(AH53&lt;&gt;""," -R","")</f>
        <v/>
      </c>
      <c r="AJ52" s="12">
        <f>IF(AJ53&lt;&gt;""," -R","")</f>
        <v/>
      </c>
      <c r="AL52" s="12">
        <f>IF(AL53&lt;&gt;""," -R","")</f>
        <v/>
      </c>
      <c r="AN52" s="12">
        <f>IF(AN53&lt;&gt;""," -R","")</f>
        <v/>
      </c>
      <c r="AP52" s="12">
        <f>IF(AP53&lt;&gt;""," -R","")</f>
        <v/>
      </c>
      <c r="AR52" s="12">
        <f>IF(AR53&lt;&gt;""," -R","")</f>
        <v/>
      </c>
      <c r="AT52" s="12">
        <f>IF(AT53&lt;&gt;""," -R","")</f>
        <v/>
      </c>
      <c r="AV52" s="12">
        <f>IF(AV53&lt;&gt;""," -R","")</f>
        <v/>
      </c>
      <c r="AX52" s="12">
        <f>IF(AX53&lt;&gt;""," -R","")</f>
        <v/>
      </c>
      <c r="AZ52" s="12">
        <f>IF(AZ53&lt;&gt;""," -R","")</f>
        <v/>
      </c>
      <c r="BB52" s="12">
        <f>IF(BB53&lt;&gt;""," -R","")</f>
        <v/>
      </c>
      <c r="BD52" s="12">
        <f>IF(BD53&lt;&gt;""," -R","")</f>
        <v/>
      </c>
      <c r="BF52" s="12">
        <f>IF(BF53&lt;&gt;""," -R","")</f>
        <v/>
      </c>
      <c r="BH52" s="12">
        <f>IF(BH53&lt;&gt;""," -R","")</f>
        <v/>
      </c>
      <c r="BJ52" s="12">
        <f>IF(BJ53&lt;&gt;""," -R","")</f>
        <v/>
      </c>
    </row>
    <row r="53">
      <c r="M53" s="12" t="n">
        <v>1.22</v>
      </c>
      <c r="N53" s="12">
        <f>IFERROR(VLOOKUP(M53,'CRUCE RIESGOS'!$C$8:$D$37,2,FALSE),"")</f>
        <v/>
      </c>
      <c r="O53" s="12" t="n">
        <v>2.22</v>
      </c>
      <c r="P53" s="12">
        <f>IFERROR(VLOOKUP(O53,'CRUCE RIESGOS'!$C$8:$D$37,2,FALSE),"")</f>
        <v/>
      </c>
      <c r="Q53" s="12" t="n">
        <v>3.22</v>
      </c>
      <c r="R53" s="12">
        <f>IFERROR(VLOOKUP(Q53,'CRUCE RIESGOS'!$C$8:$D$37,2,FALSE),"")</f>
        <v/>
      </c>
      <c r="S53" s="12" t="n">
        <v>4.22</v>
      </c>
      <c r="T53" s="12">
        <f>IFERROR(VLOOKUP(S53,'CRUCE RIESGOS'!$C$8:$D$37,2,FALSE),"")</f>
        <v/>
      </c>
      <c r="U53" s="12" t="n">
        <v>5.22</v>
      </c>
      <c r="V53" s="12">
        <f>IFERROR(VLOOKUP(U53,'CRUCE RIESGOS'!$C$8:$D$37,2,FALSE),"")</f>
        <v/>
      </c>
      <c r="W53" s="12" t="n">
        <v>6.22</v>
      </c>
      <c r="X53" s="12">
        <f>IFERROR(VLOOKUP(W53,'CRUCE RIESGOS'!$C$8:$D$37,2,FALSE),"")</f>
        <v/>
      </c>
      <c r="Y53" s="12" t="n">
        <v>7.22</v>
      </c>
      <c r="Z53" s="12">
        <f>IFERROR(VLOOKUP(Y53,'CRUCE RIESGOS'!$C$8:$D$37,2,FALSE),"")</f>
        <v/>
      </c>
      <c r="AA53" s="12" t="n">
        <v>8.220000000000001</v>
      </c>
      <c r="AB53" s="12">
        <f>IFERROR(VLOOKUP(AA53,'CRUCE RIESGOS'!$C$8:$D$37,2,FALSE),"")</f>
        <v/>
      </c>
      <c r="AC53" s="12" t="n">
        <v>9.220000000000001</v>
      </c>
      <c r="AD53" s="12">
        <f>IFERROR(VLOOKUP(AC53,'CRUCE RIESGOS'!$C$8:$D$37,2,FALSE),"")</f>
        <v/>
      </c>
      <c r="AE53" s="12" t="n">
        <v>10.22</v>
      </c>
      <c r="AF53" s="12">
        <f>IFERROR(VLOOKUP(AE53,'CRUCE RIESGOS'!$C$8:$D$37,2,FALSE),"")</f>
        <v/>
      </c>
      <c r="AG53" s="12" t="n">
        <v>11.22</v>
      </c>
      <c r="AH53" s="12">
        <f>IFERROR(VLOOKUP(AG53,'CRUCE RIESGOS'!$C$8:$D$37,2,FALSE),"")</f>
        <v/>
      </c>
      <c r="AI53" s="12" t="n">
        <v>12.22</v>
      </c>
      <c r="AJ53" s="12">
        <f>IFERROR(VLOOKUP(AI53,'CRUCE RIESGOS'!$C$8:$D$37,2,FALSE),"")</f>
        <v/>
      </c>
      <c r="AK53" s="12" t="n">
        <v>13.22</v>
      </c>
      <c r="AL53" s="12">
        <f>IFERROR(VLOOKUP(AK53,'CRUCE RIESGOS'!$C$8:$D$37,2,FALSE),"")</f>
        <v/>
      </c>
      <c r="AM53" s="12" t="n">
        <v>14.22</v>
      </c>
      <c r="AN53" s="12">
        <f>IFERROR(VLOOKUP(AM53,'CRUCE RIESGOS'!$C$8:$D$37,2,FALSE),"")</f>
        <v/>
      </c>
      <c r="AO53" s="12" t="n">
        <v>15.22</v>
      </c>
      <c r="AP53" s="12">
        <f>IFERROR(VLOOKUP(AO53,'CRUCE RIESGOS'!$C$8:$D$37,2,FALSE),"")</f>
        <v/>
      </c>
      <c r="AQ53" s="12" t="n">
        <v>16.22</v>
      </c>
      <c r="AR53" s="12">
        <f>IFERROR(VLOOKUP(AQ53,'CRUCE RIESGOS'!$C$8:$D$37,2,FALSE),"")</f>
        <v/>
      </c>
      <c r="AS53" s="12" t="n">
        <v>17.22</v>
      </c>
      <c r="AT53" s="12">
        <f>IFERROR(VLOOKUP(AS53,'CRUCE RIESGOS'!$C$8:$D$37,2,FALSE),"")</f>
        <v/>
      </c>
      <c r="AU53" s="12" t="n">
        <v>18.22</v>
      </c>
      <c r="AV53" s="12">
        <f>IFERROR(VLOOKUP(AU53,'CRUCE RIESGOS'!$C$8:$D$37,2,FALSE),"")</f>
        <v/>
      </c>
      <c r="AW53" s="12" t="n">
        <v>19.22</v>
      </c>
      <c r="AX53" s="12">
        <f>IFERROR(VLOOKUP(AW53,'CRUCE RIESGOS'!$C$8:$D$37,2,FALSE),"")</f>
        <v/>
      </c>
      <c r="AY53" s="12" t="n">
        <v>20.22</v>
      </c>
      <c r="AZ53" s="12">
        <f>IFERROR(VLOOKUP(AY53,'CRUCE RIESGOS'!$C$8:$D$37,2,FALSE),"")</f>
        <v/>
      </c>
      <c r="BA53" s="12" t="n">
        <v>21.22</v>
      </c>
      <c r="BB53" s="12">
        <f>IFERROR(VLOOKUP(BA53,'CRUCE RIESGOS'!$C$8:$D$37,2,FALSE),"")</f>
        <v/>
      </c>
      <c r="BC53" s="12" t="n">
        <v>22.22</v>
      </c>
      <c r="BD53" s="12">
        <f>IFERROR(VLOOKUP(BC53,'CRUCE RIESGOS'!$C$8:$D$37,2,FALSE),"")</f>
        <v/>
      </c>
      <c r="BE53" s="12" t="n">
        <v>23.22</v>
      </c>
      <c r="BF53" s="12">
        <f>IFERROR(VLOOKUP(BE53,'CRUCE RIESGOS'!$C$8:$D$37,2,FALSE),"")</f>
        <v/>
      </c>
      <c r="BG53" s="12" t="n">
        <v>24.22</v>
      </c>
      <c r="BH53" s="12">
        <f>IFERROR(VLOOKUP(BG53,'CRUCE RIESGOS'!$C$8:$D$37,2,FALSE),"")</f>
        <v/>
      </c>
      <c r="BI53" s="12" t="n">
        <v>25.22</v>
      </c>
      <c r="BJ53" s="12">
        <f>IFERROR(VLOOKUP(BI53,'CRUCE RIESGOS'!$C$8:$D$37,2,FALSE),"")</f>
        <v/>
      </c>
    </row>
    <row r="54">
      <c r="N54" s="12">
        <f>IF(N55&lt;&gt;""," -R","")</f>
        <v/>
      </c>
      <c r="P54" s="12">
        <f>IF(P55&lt;&gt;""," -R","")</f>
        <v/>
      </c>
      <c r="R54" s="12">
        <f>IF(R55&lt;&gt;""," -R","")</f>
        <v/>
      </c>
      <c r="T54" s="12">
        <f>IF(T55&lt;&gt;""," -R","")</f>
        <v/>
      </c>
      <c r="V54" s="12">
        <f>IF(V55&lt;&gt;""," -R","")</f>
        <v/>
      </c>
      <c r="X54" s="12">
        <f>IF(X55&lt;&gt;""," -R","")</f>
        <v/>
      </c>
      <c r="Z54" s="12">
        <f>IF(Z55&lt;&gt;""," -R","")</f>
        <v/>
      </c>
      <c r="AB54" s="12">
        <f>IF(AB55&lt;&gt;""," -R","")</f>
        <v/>
      </c>
      <c r="AD54" s="12">
        <f>IF(AD55&lt;&gt;""," -R","")</f>
        <v/>
      </c>
      <c r="AF54" s="12">
        <f>IF(AF55&lt;&gt;""," -R","")</f>
        <v/>
      </c>
      <c r="AH54" s="12">
        <f>IF(AH55&lt;&gt;""," -R","")</f>
        <v/>
      </c>
      <c r="AJ54" s="12">
        <f>IF(AJ55&lt;&gt;""," -R","")</f>
        <v/>
      </c>
      <c r="AL54" s="12">
        <f>IF(AL55&lt;&gt;""," -R","")</f>
        <v/>
      </c>
      <c r="AN54" s="12">
        <f>IF(AN55&lt;&gt;""," -R","")</f>
        <v/>
      </c>
      <c r="AP54" s="12">
        <f>IF(AP55&lt;&gt;""," -R","")</f>
        <v/>
      </c>
      <c r="AR54" s="12">
        <f>IF(AR55&lt;&gt;""," -R","")</f>
        <v/>
      </c>
      <c r="AT54" s="12">
        <f>IF(AT55&lt;&gt;""," -R","")</f>
        <v/>
      </c>
      <c r="AV54" s="12">
        <f>IF(AV55&lt;&gt;""," -R","")</f>
        <v/>
      </c>
      <c r="AX54" s="12">
        <f>IF(AX55&lt;&gt;""," -R","")</f>
        <v/>
      </c>
      <c r="AZ54" s="12">
        <f>IF(AZ55&lt;&gt;""," -R","")</f>
        <v/>
      </c>
      <c r="BB54" s="12">
        <f>IF(BB55&lt;&gt;""," -R","")</f>
        <v/>
      </c>
      <c r="BD54" s="12">
        <f>IF(BD55&lt;&gt;""," -R","")</f>
        <v/>
      </c>
      <c r="BF54" s="12">
        <f>IF(BF55&lt;&gt;""," -R","")</f>
        <v/>
      </c>
      <c r="BH54" s="12">
        <f>IF(BH55&lt;&gt;""," -R","")</f>
        <v/>
      </c>
      <c r="BJ54" s="12">
        <f>IF(BJ55&lt;&gt;""," -R","")</f>
        <v/>
      </c>
    </row>
    <row r="55">
      <c r="M55" s="12" t="n">
        <v>1.23</v>
      </c>
      <c r="N55" s="12">
        <f>IFERROR(VLOOKUP(M55,'CRUCE RIESGOS'!$C$8:$D$37,2,FALSE),"")</f>
        <v/>
      </c>
      <c r="O55" s="12" t="n">
        <v>2.23</v>
      </c>
      <c r="P55" s="12">
        <f>IFERROR(VLOOKUP(O55,'CRUCE RIESGOS'!$C$8:$D$37,2,FALSE),"")</f>
        <v/>
      </c>
      <c r="Q55" s="12" t="n">
        <v>3.23</v>
      </c>
      <c r="R55" s="12">
        <f>IFERROR(VLOOKUP(Q55,'CRUCE RIESGOS'!$C$8:$D$37,2,FALSE),"")</f>
        <v/>
      </c>
      <c r="S55" s="12" t="n">
        <v>4.23</v>
      </c>
      <c r="T55" s="12">
        <f>IFERROR(VLOOKUP(S55,'CRUCE RIESGOS'!$C$8:$D$37,2,FALSE),"")</f>
        <v/>
      </c>
      <c r="U55" s="12" t="n">
        <v>5.23</v>
      </c>
      <c r="V55" s="12">
        <f>IFERROR(VLOOKUP(U55,'CRUCE RIESGOS'!$C$8:$D$37,2,FALSE),"")</f>
        <v/>
      </c>
      <c r="W55" s="12" t="n">
        <v>6.23</v>
      </c>
      <c r="X55" s="12">
        <f>IFERROR(VLOOKUP(W55,'CRUCE RIESGOS'!$C$8:$D$37,2,FALSE),"")</f>
        <v/>
      </c>
      <c r="Y55" s="12" t="n">
        <v>7.23</v>
      </c>
      <c r="Z55" s="12">
        <f>IFERROR(VLOOKUP(Y55,'CRUCE RIESGOS'!$C$8:$D$37,2,FALSE),"")</f>
        <v/>
      </c>
      <c r="AA55" s="12" t="n">
        <v>8.23</v>
      </c>
      <c r="AB55" s="12">
        <f>IFERROR(VLOOKUP(AA55,'CRUCE RIESGOS'!$C$8:$D$37,2,FALSE),"")</f>
        <v/>
      </c>
      <c r="AC55" s="12" t="n">
        <v>9.23</v>
      </c>
      <c r="AD55" s="12">
        <f>IFERROR(VLOOKUP(AC55,'CRUCE RIESGOS'!$C$8:$D$37,2,FALSE),"")</f>
        <v/>
      </c>
      <c r="AE55" s="12" t="n">
        <v>10.23</v>
      </c>
      <c r="AF55" s="12">
        <f>IFERROR(VLOOKUP(AE55,'CRUCE RIESGOS'!$C$8:$D$37,2,FALSE),"")</f>
        <v/>
      </c>
      <c r="AG55" s="12" t="n">
        <v>11.23</v>
      </c>
      <c r="AH55" s="12">
        <f>IFERROR(VLOOKUP(AG55,'CRUCE RIESGOS'!$C$8:$D$37,2,FALSE),"")</f>
        <v/>
      </c>
      <c r="AI55" s="12" t="n">
        <v>12.23</v>
      </c>
      <c r="AJ55" s="12">
        <f>IFERROR(VLOOKUP(AI55,'CRUCE RIESGOS'!$C$8:$D$37,2,FALSE),"")</f>
        <v/>
      </c>
      <c r="AK55" s="12" t="n">
        <v>13.23</v>
      </c>
      <c r="AL55" s="12">
        <f>IFERROR(VLOOKUP(AK55,'CRUCE RIESGOS'!$C$8:$D$37,2,FALSE),"")</f>
        <v/>
      </c>
      <c r="AM55" s="12" t="n">
        <v>14.23</v>
      </c>
      <c r="AN55" s="12">
        <f>IFERROR(VLOOKUP(AM55,'CRUCE RIESGOS'!$C$8:$D$37,2,FALSE),"")</f>
        <v/>
      </c>
      <c r="AO55" s="12" t="n">
        <v>15.23</v>
      </c>
      <c r="AP55" s="12">
        <f>IFERROR(VLOOKUP(AO55,'CRUCE RIESGOS'!$C$8:$D$37,2,FALSE),"")</f>
        <v/>
      </c>
      <c r="AQ55" s="12" t="n">
        <v>16.23</v>
      </c>
      <c r="AR55" s="12">
        <f>IFERROR(VLOOKUP(AQ55,'CRUCE RIESGOS'!$C$8:$D$37,2,FALSE),"")</f>
        <v/>
      </c>
      <c r="AS55" s="12" t="n">
        <v>17.23</v>
      </c>
      <c r="AT55" s="12">
        <f>IFERROR(VLOOKUP(AS55,'CRUCE RIESGOS'!$C$8:$D$37,2,FALSE),"")</f>
        <v/>
      </c>
      <c r="AU55" s="12" t="n">
        <v>18.23</v>
      </c>
      <c r="AV55" s="12">
        <f>IFERROR(VLOOKUP(AU55,'CRUCE RIESGOS'!$C$8:$D$37,2,FALSE),"")</f>
        <v/>
      </c>
      <c r="AW55" s="12" t="n">
        <v>19.23</v>
      </c>
      <c r="AX55" s="12">
        <f>IFERROR(VLOOKUP(AW55,'CRUCE RIESGOS'!$C$8:$D$37,2,FALSE),"")</f>
        <v/>
      </c>
      <c r="AY55" s="12" t="n">
        <v>20.23</v>
      </c>
      <c r="AZ55" s="12">
        <f>IFERROR(VLOOKUP(AY55,'CRUCE RIESGOS'!$C$8:$D$37,2,FALSE),"")</f>
        <v/>
      </c>
      <c r="BA55" s="12" t="n">
        <v>21.23</v>
      </c>
      <c r="BB55" s="12">
        <f>IFERROR(VLOOKUP(BA55,'CRUCE RIESGOS'!$C$8:$D$37,2,FALSE),"")</f>
        <v/>
      </c>
      <c r="BC55" s="12" t="n">
        <v>22.23</v>
      </c>
      <c r="BD55" s="12">
        <f>IFERROR(VLOOKUP(BC55,'CRUCE RIESGOS'!$C$8:$D$37,2,FALSE),"")</f>
        <v/>
      </c>
      <c r="BE55" s="12" t="n">
        <v>23.23</v>
      </c>
      <c r="BF55" s="12">
        <f>IFERROR(VLOOKUP(BE55,'CRUCE RIESGOS'!$C$8:$D$37,2,FALSE),"")</f>
        <v/>
      </c>
      <c r="BG55" s="12" t="n">
        <v>24.23</v>
      </c>
      <c r="BH55" s="12">
        <f>IFERROR(VLOOKUP(BG55,'CRUCE RIESGOS'!$C$8:$D$37,2,FALSE),"")</f>
        <v/>
      </c>
      <c r="BI55" s="12" t="n">
        <v>25.23</v>
      </c>
      <c r="BJ55" s="12">
        <f>IFERROR(VLOOKUP(BI55,'CRUCE RIESGOS'!$C$8:$D$37,2,FALSE),"")</f>
        <v/>
      </c>
    </row>
    <row r="56">
      <c r="N56" s="12">
        <f>IF(N57&lt;&gt;""," -R","")</f>
        <v/>
      </c>
      <c r="P56" s="12">
        <f>IF(P57&lt;&gt;""," -R","")</f>
        <v/>
      </c>
      <c r="R56" s="12">
        <f>IF(R57&lt;&gt;""," -R","")</f>
        <v/>
      </c>
      <c r="T56" s="12">
        <f>IF(T57&lt;&gt;""," -R","")</f>
        <v/>
      </c>
      <c r="V56" s="12">
        <f>IF(V57&lt;&gt;""," -R","")</f>
        <v/>
      </c>
      <c r="X56" s="12">
        <f>IF(X57&lt;&gt;""," -R","")</f>
        <v/>
      </c>
      <c r="Z56" s="12">
        <f>IF(Z57&lt;&gt;""," -R","")</f>
        <v/>
      </c>
      <c r="AB56" s="12">
        <f>IF(AB57&lt;&gt;""," -R","")</f>
        <v/>
      </c>
      <c r="AD56" s="12">
        <f>IF(AD57&lt;&gt;""," -R","")</f>
        <v/>
      </c>
      <c r="AF56" s="12">
        <f>IF(AF57&lt;&gt;""," -R","")</f>
        <v/>
      </c>
      <c r="AH56" s="12">
        <f>IF(AH57&lt;&gt;""," -R","")</f>
        <v/>
      </c>
      <c r="AJ56" s="12">
        <f>IF(AJ57&lt;&gt;""," -R","")</f>
        <v/>
      </c>
      <c r="AL56" s="12">
        <f>IF(AL57&lt;&gt;""," -R","")</f>
        <v/>
      </c>
      <c r="AN56" s="12">
        <f>IF(AN57&lt;&gt;""," -R","")</f>
        <v/>
      </c>
      <c r="AP56" s="12">
        <f>IF(AP57&lt;&gt;""," -R","")</f>
        <v/>
      </c>
      <c r="AR56" s="12">
        <f>IF(AR57&lt;&gt;""," -R","")</f>
        <v/>
      </c>
      <c r="AT56" s="12">
        <f>IF(AT57&lt;&gt;""," -R","")</f>
        <v/>
      </c>
      <c r="AV56" s="12">
        <f>IF(AV57&lt;&gt;""," -R","")</f>
        <v/>
      </c>
      <c r="AX56" s="12">
        <f>IF(AX57&lt;&gt;""," -R","")</f>
        <v/>
      </c>
      <c r="AZ56" s="12">
        <f>IF(AZ57&lt;&gt;""," -R","")</f>
        <v/>
      </c>
      <c r="BB56" s="12">
        <f>IF(BB57&lt;&gt;""," -R","")</f>
        <v/>
      </c>
      <c r="BD56" s="12">
        <f>IF(BD57&lt;&gt;""," -R","")</f>
        <v/>
      </c>
      <c r="BF56" s="12">
        <f>IF(BF57&lt;&gt;""," -R","")</f>
        <v/>
      </c>
      <c r="BH56" s="12">
        <f>IF(BH57&lt;&gt;""," -R","")</f>
        <v/>
      </c>
      <c r="BJ56" s="12">
        <f>IF(BJ57&lt;&gt;""," -R","")</f>
        <v/>
      </c>
    </row>
    <row r="57">
      <c r="M57" s="12" t="n">
        <v>1.24</v>
      </c>
      <c r="N57" s="12">
        <f>IFERROR(VLOOKUP(M57,'CRUCE RIESGOS'!$C$8:$D$37,2,FALSE),"")</f>
        <v/>
      </c>
      <c r="O57" s="12" t="n">
        <v>2.24</v>
      </c>
      <c r="P57" s="12">
        <f>IFERROR(VLOOKUP(O57,'CRUCE RIESGOS'!$C$8:$D$37,2,FALSE),"")</f>
        <v/>
      </c>
      <c r="Q57" s="12" t="n">
        <v>3.24</v>
      </c>
      <c r="R57" s="12">
        <f>IFERROR(VLOOKUP(Q57,'CRUCE RIESGOS'!$C$8:$D$37,2,FALSE),"")</f>
        <v/>
      </c>
      <c r="S57" s="12" t="n">
        <v>4.24</v>
      </c>
      <c r="T57" s="12">
        <f>IFERROR(VLOOKUP(S57,'CRUCE RIESGOS'!$C$8:$D$37,2,FALSE),"")</f>
        <v/>
      </c>
      <c r="U57" s="12" t="n">
        <v>5.24</v>
      </c>
      <c r="V57" s="12">
        <f>IFERROR(VLOOKUP(U57,'CRUCE RIESGOS'!$C$8:$D$37,2,FALSE),"")</f>
        <v/>
      </c>
      <c r="W57" s="12" t="n">
        <v>6.24</v>
      </c>
      <c r="X57" s="12">
        <f>IFERROR(VLOOKUP(W57,'CRUCE RIESGOS'!$C$8:$D$37,2,FALSE),"")</f>
        <v/>
      </c>
      <c r="Y57" s="12" t="n">
        <v>7.24</v>
      </c>
      <c r="Z57" s="12">
        <f>IFERROR(VLOOKUP(Y57,'CRUCE RIESGOS'!$C$8:$D$37,2,FALSE),"")</f>
        <v/>
      </c>
      <c r="AA57" s="12" t="n">
        <v>8.24</v>
      </c>
      <c r="AB57" s="12">
        <f>IFERROR(VLOOKUP(AA57,'CRUCE RIESGOS'!$C$8:$D$37,2,FALSE),"")</f>
        <v/>
      </c>
      <c r="AC57" s="12" t="n">
        <v>9.24</v>
      </c>
      <c r="AD57" s="12">
        <f>IFERROR(VLOOKUP(AC57,'CRUCE RIESGOS'!$C$8:$D$37,2,FALSE),"")</f>
        <v/>
      </c>
      <c r="AE57" s="12" t="n">
        <v>10.24</v>
      </c>
      <c r="AF57" s="12">
        <f>IFERROR(VLOOKUP(AE57,'CRUCE RIESGOS'!$C$8:$D$37,2,FALSE),"")</f>
        <v/>
      </c>
      <c r="AG57" s="12" t="n">
        <v>11.24</v>
      </c>
      <c r="AH57" s="12">
        <f>IFERROR(VLOOKUP(AG57,'CRUCE RIESGOS'!$C$8:$D$37,2,FALSE),"")</f>
        <v/>
      </c>
      <c r="AI57" s="12" t="n">
        <v>12.24</v>
      </c>
      <c r="AJ57" s="12">
        <f>IFERROR(VLOOKUP(AI57,'CRUCE RIESGOS'!$C$8:$D$37,2,FALSE),"")</f>
        <v/>
      </c>
      <c r="AK57" s="12" t="n">
        <v>13.24</v>
      </c>
      <c r="AL57" s="12">
        <f>IFERROR(VLOOKUP(AK57,'CRUCE RIESGOS'!$C$8:$D$37,2,FALSE),"")</f>
        <v/>
      </c>
      <c r="AM57" s="12" t="n">
        <v>14.24</v>
      </c>
      <c r="AN57" s="12">
        <f>IFERROR(VLOOKUP(AM57,'CRUCE RIESGOS'!$C$8:$D$37,2,FALSE),"")</f>
        <v/>
      </c>
      <c r="AO57" s="12" t="n">
        <v>15.24</v>
      </c>
      <c r="AP57" s="12">
        <f>IFERROR(VLOOKUP(AO57,'CRUCE RIESGOS'!$C$8:$D$37,2,FALSE),"")</f>
        <v/>
      </c>
      <c r="AQ57" s="12" t="n">
        <v>16.24</v>
      </c>
      <c r="AR57" s="12">
        <f>IFERROR(VLOOKUP(AQ57,'CRUCE RIESGOS'!$C$8:$D$37,2,FALSE),"")</f>
        <v/>
      </c>
      <c r="AS57" s="12" t="n">
        <v>17.24</v>
      </c>
      <c r="AT57" s="12">
        <f>IFERROR(VLOOKUP(AS57,'CRUCE RIESGOS'!$C$8:$D$37,2,FALSE),"")</f>
        <v/>
      </c>
      <c r="AU57" s="12" t="n">
        <v>18.24</v>
      </c>
      <c r="AV57" s="12">
        <f>IFERROR(VLOOKUP(AU57,'CRUCE RIESGOS'!$C$8:$D$37,2,FALSE),"")</f>
        <v/>
      </c>
      <c r="AW57" s="12" t="n">
        <v>19.24</v>
      </c>
      <c r="AX57" s="12">
        <f>IFERROR(VLOOKUP(AW57,'CRUCE RIESGOS'!$C$8:$D$37,2,FALSE),"")</f>
        <v/>
      </c>
      <c r="AY57" s="12" t="n">
        <v>20.24</v>
      </c>
      <c r="AZ57" s="12">
        <f>IFERROR(VLOOKUP(AY57,'CRUCE RIESGOS'!$C$8:$D$37,2,FALSE),"")</f>
        <v/>
      </c>
      <c r="BA57" s="12" t="n">
        <v>21.24</v>
      </c>
      <c r="BB57" s="12">
        <f>IFERROR(VLOOKUP(BA57,'CRUCE RIESGOS'!$C$8:$D$37,2,FALSE),"")</f>
        <v/>
      </c>
      <c r="BC57" s="12" t="n">
        <v>22.24</v>
      </c>
      <c r="BD57" s="12">
        <f>IFERROR(VLOOKUP(BC57,'CRUCE RIESGOS'!$C$8:$D$37,2,FALSE),"")</f>
        <v/>
      </c>
      <c r="BE57" s="12" t="n">
        <v>23.24</v>
      </c>
      <c r="BF57" s="12">
        <f>IFERROR(VLOOKUP(BE57,'CRUCE RIESGOS'!$C$8:$D$37,2,FALSE),"")</f>
        <v/>
      </c>
      <c r="BG57" s="12" t="n">
        <v>24.24</v>
      </c>
      <c r="BH57" s="12">
        <f>IFERROR(VLOOKUP(BG57,'CRUCE RIESGOS'!$C$8:$D$37,2,FALSE),"")</f>
        <v/>
      </c>
      <c r="BI57" s="12" t="n">
        <v>25.24</v>
      </c>
      <c r="BJ57" s="12">
        <f>IFERROR(VLOOKUP(BI57,'CRUCE RIESGOS'!$C$8:$D$37,2,FALSE),"")</f>
        <v/>
      </c>
    </row>
    <row r="58">
      <c r="N58" s="12">
        <f>IF(N59&lt;&gt;""," -R","")</f>
        <v/>
      </c>
      <c r="P58" s="12">
        <f>IF(P59&lt;&gt;""," -R","")</f>
        <v/>
      </c>
      <c r="R58" s="12">
        <f>IF(R59&lt;&gt;""," -R","")</f>
        <v/>
      </c>
      <c r="T58" s="12">
        <f>IF(T59&lt;&gt;""," -R","")</f>
        <v/>
      </c>
      <c r="V58" s="12">
        <f>IF(V59&lt;&gt;""," -R","")</f>
        <v/>
      </c>
      <c r="X58" s="12">
        <f>IF(X59&lt;&gt;""," -R","")</f>
        <v/>
      </c>
      <c r="Z58" s="12">
        <f>IF(Z59&lt;&gt;""," -R","")</f>
        <v/>
      </c>
      <c r="AB58" s="12">
        <f>IF(AB59&lt;&gt;""," -R","")</f>
        <v/>
      </c>
      <c r="AD58" s="12">
        <f>IF(AD59&lt;&gt;""," -R","")</f>
        <v/>
      </c>
      <c r="AF58" s="12">
        <f>IF(AF59&lt;&gt;""," -R","")</f>
        <v/>
      </c>
      <c r="AH58" s="12">
        <f>IF(AH59&lt;&gt;""," -R","")</f>
        <v/>
      </c>
      <c r="AJ58" s="12">
        <f>IF(AJ59&lt;&gt;""," -R","")</f>
        <v/>
      </c>
      <c r="AL58" s="12">
        <f>IF(AL59&lt;&gt;""," -R","")</f>
        <v/>
      </c>
      <c r="AN58" s="12">
        <f>IF(AN59&lt;&gt;""," -R","")</f>
        <v/>
      </c>
      <c r="AP58" s="12">
        <f>IF(AP59&lt;&gt;""," -R","")</f>
        <v/>
      </c>
      <c r="AR58" s="12">
        <f>IF(AR59&lt;&gt;""," -R","")</f>
        <v/>
      </c>
      <c r="AT58" s="12">
        <f>IF(AT59&lt;&gt;""," -R","")</f>
        <v/>
      </c>
      <c r="AV58" s="12">
        <f>IF(AV59&lt;&gt;""," -R","")</f>
        <v/>
      </c>
      <c r="AX58" s="12">
        <f>IF(AX59&lt;&gt;""," -R","")</f>
        <v/>
      </c>
      <c r="AZ58" s="12">
        <f>IF(AZ59&lt;&gt;""," -R","")</f>
        <v/>
      </c>
      <c r="BB58" s="12">
        <f>IF(BB59&lt;&gt;""," -R","")</f>
        <v/>
      </c>
      <c r="BD58" s="12">
        <f>IF(BD59&lt;&gt;""," -R","")</f>
        <v/>
      </c>
      <c r="BF58" s="12">
        <f>IF(BF59&lt;&gt;""," -R","")</f>
        <v/>
      </c>
      <c r="BH58" s="12">
        <f>IF(BH59&lt;&gt;""," -R","")</f>
        <v/>
      </c>
      <c r="BJ58" s="12">
        <f>IF(BJ59&lt;&gt;""," -R","")</f>
        <v/>
      </c>
    </row>
    <row r="59">
      <c r="M59" s="12" t="n">
        <v>1.25</v>
      </c>
      <c r="N59" s="12">
        <f>IFERROR(VLOOKUP(M59,'CRUCE RIESGOS'!$C$8:$D$37,2,FALSE),"")</f>
        <v/>
      </c>
      <c r="O59" s="12" t="n">
        <v>2.25</v>
      </c>
      <c r="P59" s="12">
        <f>IFERROR(VLOOKUP(O59,'CRUCE RIESGOS'!$C$8:$D$37,2,FALSE),"")</f>
        <v/>
      </c>
      <c r="Q59" s="12" t="n">
        <v>3.25</v>
      </c>
      <c r="R59" s="12">
        <f>IFERROR(VLOOKUP(Q59,'CRUCE RIESGOS'!$C$8:$D$37,2,FALSE),"")</f>
        <v/>
      </c>
      <c r="S59" s="12" t="n">
        <v>4.25</v>
      </c>
      <c r="T59" s="12">
        <f>IFERROR(VLOOKUP(S59,'CRUCE RIESGOS'!$C$8:$D$37,2,FALSE),"")</f>
        <v/>
      </c>
      <c r="U59" s="12" t="n">
        <v>5.25</v>
      </c>
      <c r="V59" s="12">
        <f>IFERROR(VLOOKUP(U59,'CRUCE RIESGOS'!$C$8:$D$37,2,FALSE),"")</f>
        <v/>
      </c>
      <c r="W59" s="12" t="n">
        <v>6.25</v>
      </c>
      <c r="X59" s="12">
        <f>IFERROR(VLOOKUP(W59,'CRUCE RIESGOS'!$C$8:$D$37,2,FALSE),"")</f>
        <v/>
      </c>
      <c r="Y59" s="12" t="n">
        <v>7.25</v>
      </c>
      <c r="Z59" s="12">
        <f>IFERROR(VLOOKUP(Y59,'CRUCE RIESGOS'!$C$8:$D$37,2,FALSE),"")</f>
        <v/>
      </c>
      <c r="AA59" s="12" t="n">
        <v>8.25</v>
      </c>
      <c r="AB59" s="12">
        <f>IFERROR(VLOOKUP(AA59,'CRUCE RIESGOS'!$C$8:$D$37,2,FALSE),"")</f>
        <v/>
      </c>
      <c r="AC59" s="12" t="n">
        <v>9.25</v>
      </c>
      <c r="AD59" s="12">
        <f>IFERROR(VLOOKUP(AC59,'CRUCE RIESGOS'!$C$8:$D$37,2,FALSE),"")</f>
        <v/>
      </c>
      <c r="AE59" s="12" t="n">
        <v>10.25</v>
      </c>
      <c r="AF59" s="12">
        <f>IFERROR(VLOOKUP(AE59,'CRUCE RIESGOS'!$C$8:$D$37,2,FALSE),"")</f>
        <v/>
      </c>
      <c r="AG59" s="12" t="n">
        <v>11.25</v>
      </c>
      <c r="AH59" s="12">
        <f>IFERROR(VLOOKUP(AG59,'CRUCE RIESGOS'!$C$8:$D$37,2,FALSE),"")</f>
        <v/>
      </c>
      <c r="AI59" s="12" t="n">
        <v>12.25</v>
      </c>
      <c r="AJ59" s="12">
        <f>IFERROR(VLOOKUP(AI59,'CRUCE RIESGOS'!$C$8:$D$37,2,FALSE),"")</f>
        <v/>
      </c>
      <c r="AK59" s="12" t="n">
        <v>13.25</v>
      </c>
      <c r="AL59" s="12">
        <f>IFERROR(VLOOKUP(AK59,'CRUCE RIESGOS'!$C$8:$D$37,2,FALSE),"")</f>
        <v/>
      </c>
      <c r="AM59" s="12" t="n">
        <v>14.25</v>
      </c>
      <c r="AN59" s="12">
        <f>IFERROR(VLOOKUP(AM59,'CRUCE RIESGOS'!$C$8:$D$37,2,FALSE),"")</f>
        <v/>
      </c>
      <c r="AO59" s="12" t="n">
        <v>15.25</v>
      </c>
      <c r="AP59" s="12">
        <f>IFERROR(VLOOKUP(AO59,'CRUCE RIESGOS'!$C$8:$D$37,2,FALSE),"")</f>
        <v/>
      </c>
      <c r="AQ59" s="12" t="n">
        <v>16.25</v>
      </c>
      <c r="AR59" s="12">
        <f>IFERROR(VLOOKUP(AQ59,'CRUCE RIESGOS'!$C$8:$D$37,2,FALSE),"")</f>
        <v/>
      </c>
      <c r="AS59" s="12" t="n">
        <v>17.25</v>
      </c>
      <c r="AT59" s="12">
        <f>IFERROR(VLOOKUP(AS59,'CRUCE RIESGOS'!$C$8:$D$37,2,FALSE),"")</f>
        <v/>
      </c>
      <c r="AU59" s="12" t="n">
        <v>18.25</v>
      </c>
      <c r="AV59" s="12">
        <f>IFERROR(VLOOKUP(AU59,'CRUCE RIESGOS'!$C$8:$D$37,2,FALSE),"")</f>
        <v/>
      </c>
      <c r="AW59" s="12" t="n">
        <v>19.25</v>
      </c>
      <c r="AX59" s="12">
        <f>IFERROR(VLOOKUP(AW59,'CRUCE RIESGOS'!$C$8:$D$37,2,FALSE),"")</f>
        <v/>
      </c>
      <c r="AY59" s="12" t="n">
        <v>20.25</v>
      </c>
      <c r="AZ59" s="12">
        <f>IFERROR(VLOOKUP(AY59,'CRUCE RIESGOS'!$C$8:$D$37,2,FALSE),"")</f>
        <v/>
      </c>
      <c r="BA59" s="12" t="n">
        <v>21.25</v>
      </c>
      <c r="BB59" s="12">
        <f>IFERROR(VLOOKUP(BA59,'CRUCE RIESGOS'!$C$8:$D$37,2,FALSE),"")</f>
        <v/>
      </c>
      <c r="BC59" s="12" t="n">
        <v>22.25</v>
      </c>
      <c r="BD59" s="12">
        <f>IFERROR(VLOOKUP(BC59,'CRUCE RIESGOS'!$C$8:$D$37,2,FALSE),"")</f>
        <v/>
      </c>
      <c r="BE59" s="12" t="n">
        <v>23.25</v>
      </c>
      <c r="BF59" s="12">
        <f>IFERROR(VLOOKUP(BE59,'CRUCE RIESGOS'!$C$8:$D$37,2,FALSE),"")</f>
        <v/>
      </c>
      <c r="BG59" s="12" t="n">
        <v>24.25</v>
      </c>
      <c r="BH59" s="12">
        <f>IFERROR(VLOOKUP(BG59,'CRUCE RIESGOS'!$C$8:$D$37,2,FALSE),"")</f>
        <v/>
      </c>
      <c r="BI59" s="12" t="n">
        <v>25.25</v>
      </c>
      <c r="BJ59" s="12">
        <f>IFERROR(VLOOKUP(BI59,'CRUCE RIESGOS'!$C$8:$D$37,2,FALSE),"")</f>
        <v/>
      </c>
    </row>
    <row r="60">
      <c r="N60" s="12">
        <f>IF(N61&lt;&gt;""," -R","")</f>
        <v/>
      </c>
      <c r="P60" s="12">
        <f>IF(P61&lt;&gt;""," -R","")</f>
        <v/>
      </c>
      <c r="R60" s="12">
        <f>IF(R61&lt;&gt;""," -R","")</f>
        <v/>
      </c>
      <c r="T60" s="12">
        <f>IF(T61&lt;&gt;""," -R","")</f>
        <v/>
      </c>
      <c r="V60" s="12">
        <f>IF(V61&lt;&gt;""," -R","")</f>
        <v/>
      </c>
      <c r="X60" s="12">
        <f>IF(X61&lt;&gt;""," -R","")</f>
        <v/>
      </c>
      <c r="Z60" s="12">
        <f>IF(Z61&lt;&gt;""," -R","")</f>
        <v/>
      </c>
      <c r="AB60" s="12">
        <f>IF(AB61&lt;&gt;""," -R","")</f>
        <v/>
      </c>
      <c r="AD60" s="12">
        <f>IF(AD61&lt;&gt;""," -R","")</f>
        <v/>
      </c>
      <c r="AF60" s="12">
        <f>IF(AF61&lt;&gt;""," -R","")</f>
        <v/>
      </c>
      <c r="AH60" s="12">
        <f>IF(AH61&lt;&gt;""," -R","")</f>
        <v/>
      </c>
      <c r="AJ60" s="12">
        <f>IF(AJ61&lt;&gt;""," -R","")</f>
        <v/>
      </c>
      <c r="AL60" s="12">
        <f>IF(AL61&lt;&gt;""," -R","")</f>
        <v/>
      </c>
      <c r="AN60" s="12">
        <f>IF(AN61&lt;&gt;""," -R","")</f>
        <v/>
      </c>
      <c r="AP60" s="12">
        <f>IF(AP61&lt;&gt;""," -R","")</f>
        <v/>
      </c>
      <c r="AR60" s="12">
        <f>IF(AR61&lt;&gt;""," -R","")</f>
        <v/>
      </c>
      <c r="AT60" s="12">
        <f>IF(AT61&lt;&gt;""," -R","")</f>
        <v/>
      </c>
      <c r="AV60" s="12">
        <f>IF(AV61&lt;&gt;""," -R","")</f>
        <v/>
      </c>
      <c r="AX60" s="12">
        <f>IF(AX61&lt;&gt;""," -R","")</f>
        <v/>
      </c>
      <c r="AZ60" s="12">
        <f>IF(AZ61&lt;&gt;""," -R","")</f>
        <v/>
      </c>
      <c r="BB60" s="12">
        <f>IF(BB61&lt;&gt;""," -R","")</f>
        <v/>
      </c>
      <c r="BD60" s="12">
        <f>IF(BD61&lt;&gt;""," -R","")</f>
        <v/>
      </c>
      <c r="BF60" s="12">
        <f>IF(BF61&lt;&gt;""," -R","")</f>
        <v/>
      </c>
      <c r="BH60" s="12">
        <f>IF(BH61&lt;&gt;""," -R","")</f>
        <v/>
      </c>
      <c r="BJ60" s="12">
        <f>IF(BJ61&lt;&gt;""," -R","")</f>
        <v/>
      </c>
    </row>
    <row r="61">
      <c r="M61" s="12" t="n">
        <v>1.26</v>
      </c>
      <c r="N61" s="12">
        <f>IFERROR(VLOOKUP(M61,'CRUCE RIESGOS'!$C$8:$D$37,2,FALSE),"")</f>
        <v/>
      </c>
      <c r="O61" s="12" t="n">
        <v>2.26</v>
      </c>
      <c r="P61" s="12">
        <f>IFERROR(VLOOKUP(O61,'CRUCE RIESGOS'!$C$8:$D$37,2,FALSE),"")</f>
        <v/>
      </c>
      <c r="Q61" s="12" t="n">
        <v>3.26</v>
      </c>
      <c r="R61" s="12">
        <f>IFERROR(VLOOKUP(Q61,'CRUCE RIESGOS'!$C$8:$D$37,2,FALSE),"")</f>
        <v/>
      </c>
      <c r="S61" s="12" t="n">
        <v>4.26</v>
      </c>
      <c r="T61" s="12">
        <f>IFERROR(VLOOKUP(S61,'CRUCE RIESGOS'!$C$8:$D$37,2,FALSE),"")</f>
        <v/>
      </c>
      <c r="U61" s="12" t="n">
        <v>5.26</v>
      </c>
      <c r="V61" s="12">
        <f>IFERROR(VLOOKUP(U61,'CRUCE RIESGOS'!$C$8:$D$37,2,FALSE),"")</f>
        <v/>
      </c>
      <c r="W61" s="12" t="n">
        <v>6.26</v>
      </c>
      <c r="X61" s="12">
        <f>IFERROR(VLOOKUP(W61,'CRUCE RIESGOS'!$C$8:$D$37,2,FALSE),"")</f>
        <v/>
      </c>
      <c r="Y61" s="12" t="n">
        <v>7.26</v>
      </c>
      <c r="Z61" s="12">
        <f>IFERROR(VLOOKUP(Y61,'CRUCE RIESGOS'!$C$8:$D$37,2,FALSE),"")</f>
        <v/>
      </c>
      <c r="AA61" s="12" t="n">
        <v>8.26</v>
      </c>
      <c r="AB61" s="12">
        <f>IFERROR(VLOOKUP(AA61,'CRUCE RIESGOS'!$C$8:$D$37,2,FALSE),"")</f>
        <v/>
      </c>
      <c r="AC61" s="12" t="n">
        <v>9.26</v>
      </c>
      <c r="AD61" s="12">
        <f>IFERROR(VLOOKUP(AC61,'CRUCE RIESGOS'!$C$8:$D$37,2,FALSE),"")</f>
        <v/>
      </c>
      <c r="AE61" s="12" t="n">
        <v>10.26</v>
      </c>
      <c r="AF61" s="12">
        <f>IFERROR(VLOOKUP(AE61,'CRUCE RIESGOS'!$C$8:$D$37,2,FALSE),"")</f>
        <v/>
      </c>
      <c r="AG61" s="12" t="n">
        <v>11.26</v>
      </c>
      <c r="AH61" s="12">
        <f>IFERROR(VLOOKUP(AG61,'CRUCE RIESGOS'!$C$8:$D$37,2,FALSE),"")</f>
        <v/>
      </c>
      <c r="AI61" s="12" t="n">
        <v>12.26</v>
      </c>
      <c r="AJ61" s="12">
        <f>IFERROR(VLOOKUP(AI61,'CRUCE RIESGOS'!$C$8:$D$37,2,FALSE),"")</f>
        <v/>
      </c>
      <c r="AK61" s="12" t="n">
        <v>13.26</v>
      </c>
      <c r="AL61" s="12">
        <f>IFERROR(VLOOKUP(AK61,'CRUCE RIESGOS'!$C$8:$D$37,2,FALSE),"")</f>
        <v/>
      </c>
      <c r="AM61" s="12" t="n">
        <v>14.26</v>
      </c>
      <c r="AN61" s="12">
        <f>IFERROR(VLOOKUP(AM61,'CRUCE RIESGOS'!$C$8:$D$37,2,FALSE),"")</f>
        <v/>
      </c>
      <c r="AO61" s="12" t="n">
        <v>15.26</v>
      </c>
      <c r="AP61" s="12">
        <f>IFERROR(VLOOKUP(AO61,'CRUCE RIESGOS'!$C$8:$D$37,2,FALSE),"")</f>
        <v/>
      </c>
      <c r="AQ61" s="12" t="n">
        <v>16.26</v>
      </c>
      <c r="AR61" s="12">
        <f>IFERROR(VLOOKUP(AQ61,'CRUCE RIESGOS'!$C$8:$D$37,2,FALSE),"")</f>
        <v/>
      </c>
      <c r="AS61" s="12" t="n">
        <v>17.26</v>
      </c>
      <c r="AT61" s="12">
        <f>IFERROR(VLOOKUP(AS61,'CRUCE RIESGOS'!$C$8:$D$37,2,FALSE),"")</f>
        <v/>
      </c>
      <c r="AU61" s="12" t="n">
        <v>18.26</v>
      </c>
      <c r="AV61" s="12">
        <f>IFERROR(VLOOKUP(AU61,'CRUCE RIESGOS'!$C$8:$D$37,2,FALSE),"")</f>
        <v/>
      </c>
      <c r="AW61" s="12" t="n">
        <v>19.26</v>
      </c>
      <c r="AX61" s="12">
        <f>IFERROR(VLOOKUP(AW61,'CRUCE RIESGOS'!$C$8:$D$37,2,FALSE),"")</f>
        <v/>
      </c>
      <c r="AY61" s="12" t="n">
        <v>20.26</v>
      </c>
      <c r="AZ61" s="12">
        <f>IFERROR(VLOOKUP(AY61,'CRUCE RIESGOS'!$C$8:$D$37,2,FALSE),"")</f>
        <v/>
      </c>
      <c r="BA61" s="12" t="n">
        <v>21.26</v>
      </c>
      <c r="BB61" s="12">
        <f>IFERROR(VLOOKUP(BA61,'CRUCE RIESGOS'!$C$8:$D$37,2,FALSE),"")</f>
        <v/>
      </c>
      <c r="BC61" s="12" t="n">
        <v>22.26</v>
      </c>
      <c r="BD61" s="12">
        <f>IFERROR(VLOOKUP(BC61,'CRUCE RIESGOS'!$C$8:$D$37,2,FALSE),"")</f>
        <v/>
      </c>
      <c r="BE61" s="12" t="n">
        <v>23.26</v>
      </c>
      <c r="BF61" s="12">
        <f>IFERROR(VLOOKUP(BE61,'CRUCE RIESGOS'!$C$8:$D$37,2,FALSE),"")</f>
        <v/>
      </c>
      <c r="BG61" s="12" t="n">
        <v>24.26</v>
      </c>
      <c r="BH61" s="12">
        <f>IFERROR(VLOOKUP(BG61,'CRUCE RIESGOS'!$C$8:$D$37,2,FALSE),"")</f>
        <v/>
      </c>
      <c r="BI61" s="12" t="n">
        <v>25.26</v>
      </c>
      <c r="BJ61" s="12">
        <f>IFERROR(VLOOKUP(BI61,'CRUCE RIESGOS'!$C$8:$D$37,2,FALSE),"")</f>
        <v/>
      </c>
    </row>
    <row r="62">
      <c r="N62" s="12">
        <f>IF(N63&lt;&gt;""," -R","")</f>
        <v/>
      </c>
      <c r="P62" s="12">
        <f>IF(P63&lt;&gt;""," -R","")</f>
        <v/>
      </c>
      <c r="R62" s="12">
        <f>IF(R63&lt;&gt;""," -R","")</f>
        <v/>
      </c>
      <c r="T62" s="12">
        <f>IF(T63&lt;&gt;""," -R","")</f>
        <v/>
      </c>
      <c r="V62" s="12">
        <f>IF(V63&lt;&gt;""," -R","")</f>
        <v/>
      </c>
      <c r="X62" s="12">
        <f>IF(X63&lt;&gt;""," -R","")</f>
        <v/>
      </c>
      <c r="Z62" s="12">
        <f>IF(Z63&lt;&gt;""," -R","")</f>
        <v/>
      </c>
      <c r="AB62" s="12">
        <f>IF(AB63&lt;&gt;""," -R","")</f>
        <v/>
      </c>
      <c r="AD62" s="12">
        <f>IF(AD63&lt;&gt;""," -R","")</f>
        <v/>
      </c>
      <c r="AF62" s="12">
        <f>IF(AF63&lt;&gt;""," -R","")</f>
        <v/>
      </c>
      <c r="AH62" s="12">
        <f>IF(AH63&lt;&gt;""," -R","")</f>
        <v/>
      </c>
      <c r="AJ62" s="12">
        <f>IF(AJ63&lt;&gt;""," -R","")</f>
        <v/>
      </c>
      <c r="AL62" s="12">
        <f>IF(AL63&lt;&gt;""," -R","")</f>
        <v/>
      </c>
      <c r="AN62" s="12">
        <f>IF(AN63&lt;&gt;""," -R","")</f>
        <v/>
      </c>
      <c r="AP62" s="12">
        <f>IF(AP63&lt;&gt;""," -R","")</f>
        <v/>
      </c>
      <c r="AR62" s="12">
        <f>IF(AR63&lt;&gt;""," -R","")</f>
        <v/>
      </c>
      <c r="AT62" s="12">
        <f>IF(AT63&lt;&gt;""," -R","")</f>
        <v/>
      </c>
      <c r="AV62" s="12">
        <f>IF(AV63&lt;&gt;""," -R","")</f>
        <v/>
      </c>
      <c r="AX62" s="12">
        <f>IF(AX63&lt;&gt;""," -R","")</f>
        <v/>
      </c>
      <c r="AZ62" s="12">
        <f>IF(AZ63&lt;&gt;""," -R","")</f>
        <v/>
      </c>
      <c r="BB62" s="12">
        <f>IF(BB63&lt;&gt;""," -R","")</f>
        <v/>
      </c>
      <c r="BD62" s="12">
        <f>IF(BD63&lt;&gt;""," -R","")</f>
        <v/>
      </c>
      <c r="BF62" s="12">
        <f>IF(BF63&lt;&gt;""," -R","")</f>
        <v/>
      </c>
      <c r="BH62" s="12">
        <f>IF(BH63&lt;&gt;""," -R","")</f>
        <v/>
      </c>
      <c r="BJ62" s="12">
        <f>IF(BJ63&lt;&gt;""," -R","")</f>
        <v/>
      </c>
    </row>
    <row r="63">
      <c r="M63" s="12" t="n">
        <v>1.27</v>
      </c>
      <c r="N63" s="12">
        <f>IFERROR(VLOOKUP(M63,'CRUCE RIESGOS'!$C$8:$D$37,2,FALSE),"")</f>
        <v/>
      </c>
      <c r="O63" s="12" t="n">
        <v>2.27000000000001</v>
      </c>
      <c r="P63" s="12">
        <f>IFERROR(VLOOKUP(O63,'CRUCE RIESGOS'!$C$8:$D$37,2,FALSE),"")</f>
        <v/>
      </c>
      <c r="Q63" s="12" t="n">
        <v>3.27000000000002</v>
      </c>
      <c r="R63" s="12">
        <f>IFERROR(VLOOKUP(Q63,'CRUCE RIESGOS'!$C$8:$D$37,2,FALSE),"")</f>
        <v/>
      </c>
      <c r="S63" s="12" t="n">
        <v>4.27000000000003</v>
      </c>
      <c r="T63" s="12">
        <f>IFERROR(VLOOKUP(S63,'CRUCE RIESGOS'!$C$8:$D$37,2,FALSE),"")</f>
        <v/>
      </c>
      <c r="U63" s="12" t="n">
        <v>5.27000000000004</v>
      </c>
      <c r="V63" s="12">
        <f>IFERROR(VLOOKUP(U63,'CRUCE RIESGOS'!$C$8:$D$37,2,FALSE),"")</f>
        <v/>
      </c>
      <c r="W63" s="12" t="n">
        <v>6.27000000000005</v>
      </c>
      <c r="X63" s="12">
        <f>IFERROR(VLOOKUP(W63,'CRUCE RIESGOS'!$C$8:$D$37,2,FALSE),"")</f>
        <v/>
      </c>
      <c r="Y63" s="12" t="n">
        <v>7.27000000000006</v>
      </c>
      <c r="Z63" s="12">
        <f>IFERROR(VLOOKUP(Y63,'CRUCE RIESGOS'!$C$8:$D$37,2,FALSE),"")</f>
        <v/>
      </c>
      <c r="AA63" s="12" t="n">
        <v>8.270000000000071</v>
      </c>
      <c r="AB63" s="12">
        <f>IFERROR(VLOOKUP(AA63,'CRUCE RIESGOS'!$C$8:$D$37,2,FALSE),"")</f>
        <v/>
      </c>
      <c r="AC63" s="12" t="n">
        <v>9.27000000000008</v>
      </c>
      <c r="AD63" s="12">
        <f>IFERROR(VLOOKUP(AC63,'CRUCE RIESGOS'!$C$8:$D$37,2,FALSE),"")</f>
        <v/>
      </c>
      <c r="AE63" s="12" t="n">
        <v>10.2700000000001</v>
      </c>
      <c r="AF63" s="12">
        <f>IFERROR(VLOOKUP(AE63,'CRUCE RIESGOS'!$C$8:$D$37,2,FALSE),"")</f>
        <v/>
      </c>
      <c r="AG63" s="12" t="n">
        <v>11.2700000000001</v>
      </c>
      <c r="AH63" s="12">
        <f>IFERROR(VLOOKUP(AG63,'CRUCE RIESGOS'!$C$8:$D$37,2,FALSE),"")</f>
        <v/>
      </c>
      <c r="AI63" s="12" t="n">
        <v>12.2700000000001</v>
      </c>
      <c r="AJ63" s="12">
        <f>IFERROR(VLOOKUP(AI63,'CRUCE RIESGOS'!$C$8:$D$37,2,FALSE),"")</f>
        <v/>
      </c>
      <c r="AK63" s="12" t="n">
        <v>13.2700000000001</v>
      </c>
      <c r="AL63" s="12">
        <f>IFERROR(VLOOKUP(AK63,'CRUCE RIESGOS'!$C$8:$D$37,2,FALSE),"")</f>
        <v/>
      </c>
      <c r="AM63" s="12" t="n">
        <v>14.2700000000001</v>
      </c>
      <c r="AN63" s="12">
        <f>IFERROR(VLOOKUP(AM63,'CRUCE RIESGOS'!$C$8:$D$37,2,FALSE),"")</f>
        <v/>
      </c>
      <c r="AO63" s="12" t="n">
        <v>15.2700000000001</v>
      </c>
      <c r="AP63" s="12">
        <f>IFERROR(VLOOKUP(AO63,'CRUCE RIESGOS'!$C$8:$D$37,2,FALSE),"")</f>
        <v/>
      </c>
      <c r="AQ63" s="12" t="n">
        <v>16.2700000000001</v>
      </c>
      <c r="AR63" s="12">
        <f>IFERROR(VLOOKUP(AQ63,'CRUCE RIESGOS'!$C$8:$D$37,2,FALSE),"")</f>
        <v/>
      </c>
      <c r="AS63" s="12" t="n">
        <v>17.2700000000002</v>
      </c>
      <c r="AT63" s="12">
        <f>IFERROR(VLOOKUP(AS63,'CRUCE RIESGOS'!$C$8:$D$37,2,FALSE),"")</f>
        <v/>
      </c>
      <c r="AU63" s="12" t="n">
        <v>18.2700000000002</v>
      </c>
      <c r="AV63" s="12">
        <f>IFERROR(VLOOKUP(AU63,'CRUCE RIESGOS'!$C$8:$D$37,2,FALSE),"")</f>
        <v/>
      </c>
      <c r="AW63" s="12" t="n">
        <v>19.2700000000002</v>
      </c>
      <c r="AX63" s="12">
        <f>IFERROR(VLOOKUP(AW63,'CRUCE RIESGOS'!$C$8:$D$37,2,FALSE),"")</f>
        <v/>
      </c>
      <c r="AY63" s="12" t="n">
        <v>20.2700000000002</v>
      </c>
      <c r="AZ63" s="12">
        <f>IFERROR(VLOOKUP(AY63,'CRUCE RIESGOS'!$C$8:$D$37,2,FALSE),"")</f>
        <v/>
      </c>
      <c r="BA63" s="12" t="n">
        <v>21.2700000000002</v>
      </c>
      <c r="BB63" s="12">
        <f>IFERROR(VLOOKUP(BA63,'CRUCE RIESGOS'!$C$8:$D$37,2,FALSE),"")</f>
        <v/>
      </c>
      <c r="BC63" s="12" t="n">
        <v>22.2700000000002</v>
      </c>
      <c r="BD63" s="12">
        <f>IFERROR(VLOOKUP(BC63,'CRUCE RIESGOS'!$C$8:$D$37,2,FALSE),"")</f>
        <v/>
      </c>
      <c r="BE63" s="12" t="n">
        <v>23.2700000000002</v>
      </c>
      <c r="BF63" s="12">
        <f>IFERROR(VLOOKUP(BE63,'CRUCE RIESGOS'!$C$8:$D$37,2,FALSE),"")</f>
        <v/>
      </c>
      <c r="BG63" s="12" t="n">
        <v>24.2700000000002</v>
      </c>
      <c r="BH63" s="12">
        <f>IFERROR(VLOOKUP(BG63,'CRUCE RIESGOS'!$C$8:$D$37,2,FALSE),"")</f>
        <v/>
      </c>
      <c r="BI63" s="12" t="n">
        <v>25.2700000000002</v>
      </c>
      <c r="BJ63" s="12">
        <f>IFERROR(VLOOKUP(BI63,'CRUCE RIESGOS'!$C$8:$D$37,2,FALSE),"")</f>
        <v/>
      </c>
    </row>
    <row r="64">
      <c r="N64" s="12">
        <f>IF(N65&lt;&gt;""," -R","")</f>
        <v/>
      </c>
      <c r="P64" s="12">
        <f>IF(P65&lt;&gt;""," -R","")</f>
        <v/>
      </c>
      <c r="R64" s="12">
        <f>IF(R65&lt;&gt;""," -R","")</f>
        <v/>
      </c>
      <c r="T64" s="12">
        <f>IF(T65&lt;&gt;""," -R","")</f>
        <v/>
      </c>
      <c r="V64" s="12">
        <f>IF(V65&lt;&gt;""," -R","")</f>
        <v/>
      </c>
      <c r="X64" s="12">
        <f>IF(X65&lt;&gt;""," -R","")</f>
        <v/>
      </c>
      <c r="Z64" s="12">
        <f>IF(Z65&lt;&gt;""," -R","")</f>
        <v/>
      </c>
      <c r="AB64" s="12">
        <f>IF(AB65&lt;&gt;""," -R","")</f>
        <v/>
      </c>
      <c r="AD64" s="12">
        <f>IF(AD65&lt;&gt;""," -R","")</f>
        <v/>
      </c>
      <c r="AF64" s="12">
        <f>IF(AF65&lt;&gt;""," -R","")</f>
        <v/>
      </c>
      <c r="AH64" s="12">
        <f>IF(AH65&lt;&gt;""," -R","")</f>
        <v/>
      </c>
      <c r="AJ64" s="12">
        <f>IF(AJ65&lt;&gt;""," -R","")</f>
        <v/>
      </c>
      <c r="AL64" s="12">
        <f>IF(AL65&lt;&gt;""," -R","")</f>
        <v/>
      </c>
      <c r="AN64" s="12">
        <f>IF(AN65&lt;&gt;""," -R","")</f>
        <v/>
      </c>
      <c r="AP64" s="12">
        <f>IF(AP65&lt;&gt;""," -R","")</f>
        <v/>
      </c>
      <c r="AR64" s="12">
        <f>IF(AR65&lt;&gt;""," -R","")</f>
        <v/>
      </c>
      <c r="AT64" s="12">
        <f>IF(AT65&lt;&gt;""," -R","")</f>
        <v/>
      </c>
      <c r="AV64" s="12">
        <f>IF(AV65&lt;&gt;""," -R","")</f>
        <v/>
      </c>
      <c r="AX64" s="12">
        <f>IF(AX65&lt;&gt;""," -R","")</f>
        <v/>
      </c>
      <c r="AZ64" s="12">
        <f>IF(AZ65&lt;&gt;""," -R","")</f>
        <v/>
      </c>
      <c r="BB64" s="12">
        <f>IF(BB65&lt;&gt;""," -R","")</f>
        <v/>
      </c>
      <c r="BD64" s="12">
        <f>IF(BD65&lt;&gt;""," -R","")</f>
        <v/>
      </c>
      <c r="BF64" s="12">
        <f>IF(BF65&lt;&gt;""," -R","")</f>
        <v/>
      </c>
      <c r="BH64" s="12">
        <f>IF(BH65&lt;&gt;""," -R","")</f>
        <v/>
      </c>
      <c r="BJ64" s="12">
        <f>IF(BJ65&lt;&gt;""," -R","")</f>
        <v/>
      </c>
    </row>
    <row r="65">
      <c r="M65" s="12" t="n">
        <v>1.28</v>
      </c>
      <c r="N65" s="12">
        <f>IFERROR(VLOOKUP(M65,'CRUCE RIESGOS'!$C$8:$D$37,2,FALSE),"")</f>
        <v/>
      </c>
      <c r="O65" s="12" t="n">
        <v>2.28000000000001</v>
      </c>
      <c r="P65" s="12">
        <f>IFERROR(VLOOKUP(O65,'CRUCE RIESGOS'!$C$8:$D$37,2,FALSE),"")</f>
        <v/>
      </c>
      <c r="Q65" s="12" t="n">
        <v>3.28000000000002</v>
      </c>
      <c r="R65" s="12">
        <f>IFERROR(VLOOKUP(Q65,'CRUCE RIESGOS'!$C$8:$D$37,2,FALSE),"")</f>
        <v/>
      </c>
      <c r="S65" s="12" t="n">
        <v>4.28000000000003</v>
      </c>
      <c r="T65" s="12">
        <f>IFERROR(VLOOKUP(S65,'CRUCE RIESGOS'!$C$8:$D$37,2,FALSE),"")</f>
        <v/>
      </c>
      <c r="U65" s="12" t="n">
        <v>5.28000000000004</v>
      </c>
      <c r="V65" s="12">
        <f>IFERROR(VLOOKUP(U65,'CRUCE RIESGOS'!$C$8:$D$37,2,FALSE),"")</f>
        <v/>
      </c>
      <c r="W65" s="12" t="n">
        <v>6.28000000000005</v>
      </c>
      <c r="X65" s="12">
        <f>IFERROR(VLOOKUP(W65,'CRUCE RIESGOS'!$C$8:$D$37,2,FALSE),"")</f>
        <v/>
      </c>
      <c r="Y65" s="12" t="n">
        <v>7.28000000000006</v>
      </c>
      <c r="Z65" s="12">
        <f>IFERROR(VLOOKUP(Y65,'CRUCE RIESGOS'!$C$8:$D$37,2,FALSE),"")</f>
        <v/>
      </c>
      <c r="AA65" s="12" t="n">
        <v>8.28000000000007</v>
      </c>
      <c r="AB65" s="12">
        <f>IFERROR(VLOOKUP(AA65,'CRUCE RIESGOS'!$C$8:$D$37,2,FALSE),"")</f>
        <v/>
      </c>
      <c r="AC65" s="12" t="n">
        <v>9.280000000000079</v>
      </c>
      <c r="AD65" s="12">
        <f>IFERROR(VLOOKUP(AC65,'CRUCE RIESGOS'!$C$8:$D$37,2,FALSE),"")</f>
        <v/>
      </c>
      <c r="AE65" s="12" t="n">
        <v>10.2800000000001</v>
      </c>
      <c r="AF65" s="12">
        <f>IFERROR(VLOOKUP(AE65,'CRUCE RIESGOS'!$C$8:$D$37,2,FALSE),"")</f>
        <v/>
      </c>
      <c r="AG65" s="12" t="n">
        <v>11.2800000000001</v>
      </c>
      <c r="AH65" s="12">
        <f>IFERROR(VLOOKUP(AG65,'CRUCE RIESGOS'!$C$8:$D$37,2,FALSE),"")</f>
        <v/>
      </c>
      <c r="AI65" s="12" t="n">
        <v>12.2800000000001</v>
      </c>
      <c r="AJ65" s="12">
        <f>IFERROR(VLOOKUP(AI65,'CRUCE RIESGOS'!$C$8:$D$37,2,FALSE),"")</f>
        <v/>
      </c>
      <c r="AK65" s="12" t="n">
        <v>13.2800000000001</v>
      </c>
      <c r="AL65" s="12">
        <f>IFERROR(VLOOKUP(AK65,'CRUCE RIESGOS'!$C$8:$D$37,2,FALSE),"")</f>
        <v/>
      </c>
      <c r="AM65" s="12" t="n">
        <v>14.2800000000001</v>
      </c>
      <c r="AN65" s="12">
        <f>IFERROR(VLOOKUP(AM65,'CRUCE RIESGOS'!$C$8:$D$37,2,FALSE),"")</f>
        <v/>
      </c>
      <c r="AO65" s="12" t="n">
        <v>15.2800000000001</v>
      </c>
      <c r="AP65" s="12">
        <f>IFERROR(VLOOKUP(AO65,'CRUCE RIESGOS'!$C$8:$D$37,2,FALSE),"")</f>
        <v/>
      </c>
      <c r="AQ65" s="12" t="n">
        <v>16.2800000000001</v>
      </c>
      <c r="AR65" s="12">
        <f>IFERROR(VLOOKUP(AQ65,'CRUCE RIESGOS'!$C$8:$D$37,2,FALSE),"")</f>
        <v/>
      </c>
      <c r="AS65" s="12" t="n">
        <v>17.2800000000002</v>
      </c>
      <c r="AT65" s="12">
        <f>IFERROR(VLOOKUP(AS65,'CRUCE RIESGOS'!$C$8:$D$37,2,FALSE),"")</f>
        <v/>
      </c>
      <c r="AU65" s="12" t="n">
        <v>18.2800000000002</v>
      </c>
      <c r="AV65" s="12">
        <f>IFERROR(VLOOKUP(AU65,'CRUCE RIESGOS'!$C$8:$D$37,2,FALSE),"")</f>
        <v/>
      </c>
      <c r="AW65" s="12" t="n">
        <v>19.2800000000002</v>
      </c>
      <c r="AX65" s="12">
        <f>IFERROR(VLOOKUP(AW65,'CRUCE RIESGOS'!$C$8:$D$37,2,FALSE),"")</f>
        <v/>
      </c>
      <c r="AY65" s="12" t="n">
        <v>20.2800000000002</v>
      </c>
      <c r="AZ65" s="12">
        <f>IFERROR(VLOOKUP(AY65,'CRUCE RIESGOS'!$C$8:$D$37,2,FALSE),"")</f>
        <v/>
      </c>
      <c r="BA65" s="12" t="n">
        <v>21.2800000000002</v>
      </c>
      <c r="BB65" s="12">
        <f>IFERROR(VLOOKUP(BA65,'CRUCE RIESGOS'!$C$8:$D$37,2,FALSE),"")</f>
        <v/>
      </c>
      <c r="BC65" s="12" t="n">
        <v>22.2800000000002</v>
      </c>
      <c r="BD65" s="12">
        <f>IFERROR(VLOOKUP(BC65,'CRUCE RIESGOS'!$C$8:$D$37,2,FALSE),"")</f>
        <v/>
      </c>
      <c r="BE65" s="12" t="n">
        <v>23.2800000000002</v>
      </c>
      <c r="BF65" s="12">
        <f>IFERROR(VLOOKUP(BE65,'CRUCE RIESGOS'!$C$8:$D$37,2,FALSE),"")</f>
        <v/>
      </c>
      <c r="BG65" s="12" t="n">
        <v>24.2800000000002</v>
      </c>
      <c r="BH65" s="12">
        <f>IFERROR(VLOOKUP(BG65,'CRUCE RIESGOS'!$C$8:$D$37,2,FALSE),"")</f>
        <v/>
      </c>
      <c r="BI65" s="12" t="n">
        <v>25.2800000000002</v>
      </c>
      <c r="BJ65" s="12">
        <f>IFERROR(VLOOKUP(BI65,'CRUCE RIESGOS'!$C$8:$D$37,2,FALSE),"")</f>
        <v/>
      </c>
    </row>
    <row r="66">
      <c r="N66" s="12">
        <f>IF(N67&lt;&gt;""," -R","")</f>
        <v/>
      </c>
      <c r="P66" s="12">
        <f>IF(P67&lt;&gt;""," -R","")</f>
        <v/>
      </c>
      <c r="R66" s="12">
        <f>IF(R67&lt;&gt;""," -R","")</f>
        <v/>
      </c>
      <c r="T66" s="12">
        <f>IF(T67&lt;&gt;""," -R","")</f>
        <v/>
      </c>
      <c r="V66" s="12">
        <f>IF(V67&lt;&gt;""," -R","")</f>
        <v/>
      </c>
      <c r="X66" s="12">
        <f>IF(X67&lt;&gt;""," -R","")</f>
        <v/>
      </c>
      <c r="Z66" s="12">
        <f>IF(Z67&lt;&gt;""," -R","")</f>
        <v/>
      </c>
      <c r="AB66" s="12">
        <f>IF(AB67&lt;&gt;""," -R","")</f>
        <v/>
      </c>
      <c r="AD66" s="12">
        <f>IF(AD67&lt;&gt;""," -R","")</f>
        <v/>
      </c>
      <c r="AF66" s="12">
        <f>IF(AF67&lt;&gt;""," -R","")</f>
        <v/>
      </c>
      <c r="AH66" s="12">
        <f>IF(AH67&lt;&gt;""," -R","")</f>
        <v/>
      </c>
      <c r="AJ66" s="12">
        <f>IF(AJ67&lt;&gt;""," -R","")</f>
        <v/>
      </c>
      <c r="AL66" s="12">
        <f>IF(AL67&lt;&gt;""," -R","")</f>
        <v/>
      </c>
      <c r="AN66" s="12">
        <f>IF(AN67&lt;&gt;""," -R","")</f>
        <v/>
      </c>
      <c r="AP66" s="12">
        <f>IF(AP67&lt;&gt;""," -R","")</f>
        <v/>
      </c>
      <c r="AR66" s="12">
        <f>IF(AR67&lt;&gt;""," -R","")</f>
        <v/>
      </c>
      <c r="AT66" s="12">
        <f>IF(AT67&lt;&gt;""," -R","")</f>
        <v/>
      </c>
      <c r="AV66" s="12">
        <f>IF(AV67&lt;&gt;""," -R","")</f>
        <v/>
      </c>
      <c r="AX66" s="12">
        <f>IF(AX67&lt;&gt;""," -R","")</f>
        <v/>
      </c>
      <c r="AZ66" s="12">
        <f>IF(AZ67&lt;&gt;""," -R","")</f>
        <v/>
      </c>
      <c r="BB66" s="12">
        <f>IF(BB67&lt;&gt;""," -R","")</f>
        <v/>
      </c>
      <c r="BD66" s="12">
        <f>IF(BD67&lt;&gt;""," -R","")</f>
        <v/>
      </c>
      <c r="BF66" s="12">
        <f>IF(BF67&lt;&gt;""," -R","")</f>
        <v/>
      </c>
      <c r="BH66" s="12">
        <f>IF(BH67&lt;&gt;""," -R","")</f>
        <v/>
      </c>
      <c r="BJ66" s="12">
        <f>IF(BJ67&lt;&gt;""," -R","")</f>
        <v/>
      </c>
    </row>
    <row r="67">
      <c r="M67" s="12" t="n">
        <v>1.29</v>
      </c>
      <c r="N67" s="12">
        <f>IFERROR(VLOOKUP(M67,'CRUCE RIESGOS'!$C$8:$D$37,2,FALSE),"")</f>
        <v/>
      </c>
      <c r="O67" s="12" t="n">
        <v>2.29000000000001</v>
      </c>
      <c r="P67" s="12">
        <f>IFERROR(VLOOKUP(O67,'CRUCE RIESGOS'!$C$8:$D$37,2,FALSE),"")</f>
        <v/>
      </c>
      <c r="Q67" s="12" t="n">
        <v>3.29000000000002</v>
      </c>
      <c r="R67" s="12">
        <f>IFERROR(VLOOKUP(Q67,'CRUCE RIESGOS'!$C$8:$D$37,2,FALSE),"")</f>
        <v/>
      </c>
      <c r="S67" s="12" t="n">
        <v>4.29000000000003</v>
      </c>
      <c r="T67" s="12">
        <f>IFERROR(VLOOKUP(S67,'CRUCE RIESGOS'!$C$8:$D$37,2,FALSE),"")</f>
        <v/>
      </c>
      <c r="U67" s="12" t="n">
        <v>5.29000000000004</v>
      </c>
      <c r="V67" s="12">
        <f>IFERROR(VLOOKUP(U67,'CRUCE RIESGOS'!$C$8:$D$37,2,FALSE),"")</f>
        <v/>
      </c>
      <c r="W67" s="12" t="n">
        <v>6.29000000000005</v>
      </c>
      <c r="X67" s="12">
        <f>IFERROR(VLOOKUP(W67,'CRUCE RIESGOS'!$C$8:$D$37,2,FALSE),"")</f>
        <v/>
      </c>
      <c r="Y67" s="12" t="n">
        <v>7.29000000000006</v>
      </c>
      <c r="Z67" s="12">
        <f>IFERROR(VLOOKUP(Y67,'CRUCE RIESGOS'!$C$8:$D$37,2,FALSE),"")</f>
        <v/>
      </c>
      <c r="AA67" s="12" t="n">
        <v>8.29000000000007</v>
      </c>
      <c r="AB67" s="12">
        <f>IFERROR(VLOOKUP(AA67,'CRUCE RIESGOS'!$C$8:$D$37,2,FALSE),"")</f>
        <v/>
      </c>
      <c r="AC67" s="12" t="n">
        <v>9.290000000000081</v>
      </c>
      <c r="AD67" s="12">
        <f>IFERROR(VLOOKUP(AC67,'CRUCE RIESGOS'!$C$8:$D$37,2,FALSE),"")</f>
        <v/>
      </c>
      <c r="AE67" s="12" t="n">
        <v>10.2900000000001</v>
      </c>
      <c r="AF67" s="12">
        <f>IFERROR(VLOOKUP(AE67,'CRUCE RIESGOS'!$C$8:$D$37,2,FALSE),"")</f>
        <v/>
      </c>
      <c r="AG67" s="12" t="n">
        <v>11.2900000000001</v>
      </c>
      <c r="AH67" s="12">
        <f>IFERROR(VLOOKUP(AG67,'CRUCE RIESGOS'!$C$8:$D$37,2,FALSE),"")</f>
        <v/>
      </c>
      <c r="AI67" s="12" t="n">
        <v>12.2900000000001</v>
      </c>
      <c r="AJ67" s="12">
        <f>IFERROR(VLOOKUP(AI67,'CRUCE RIESGOS'!$C$8:$D$37,2,FALSE),"")</f>
        <v/>
      </c>
      <c r="AK67" s="12" t="n">
        <v>13.2900000000001</v>
      </c>
      <c r="AL67" s="12">
        <f>IFERROR(VLOOKUP(AK67,'CRUCE RIESGOS'!$C$8:$D$37,2,FALSE),"")</f>
        <v/>
      </c>
      <c r="AM67" s="12" t="n">
        <v>14.2900000000001</v>
      </c>
      <c r="AN67" s="12">
        <f>IFERROR(VLOOKUP(AM67,'CRUCE RIESGOS'!$C$8:$D$37,2,FALSE),"")</f>
        <v/>
      </c>
      <c r="AO67" s="12" t="n">
        <v>15.2900000000001</v>
      </c>
      <c r="AP67" s="12">
        <f>IFERROR(VLOOKUP(AO67,'CRUCE RIESGOS'!$C$8:$D$37,2,FALSE),"")</f>
        <v/>
      </c>
      <c r="AQ67" s="12" t="n">
        <v>16.2900000000001</v>
      </c>
      <c r="AR67" s="12">
        <f>IFERROR(VLOOKUP(AQ67,'CRUCE RIESGOS'!$C$8:$D$37,2,FALSE),"")</f>
        <v/>
      </c>
      <c r="AS67" s="12" t="n">
        <v>17.2900000000002</v>
      </c>
      <c r="AT67" s="12">
        <f>IFERROR(VLOOKUP(AS67,'CRUCE RIESGOS'!$C$8:$D$37,2,FALSE),"")</f>
        <v/>
      </c>
      <c r="AU67" s="12" t="n">
        <v>18.2900000000002</v>
      </c>
      <c r="AV67" s="12">
        <f>IFERROR(VLOOKUP(AU67,'CRUCE RIESGOS'!$C$8:$D$37,2,FALSE),"")</f>
        <v/>
      </c>
      <c r="AW67" s="12" t="n">
        <v>19.2900000000002</v>
      </c>
      <c r="AX67" s="12">
        <f>IFERROR(VLOOKUP(AW67,'CRUCE RIESGOS'!$C$8:$D$37,2,FALSE),"")</f>
        <v/>
      </c>
      <c r="AY67" s="12" t="n">
        <v>20.2900000000002</v>
      </c>
      <c r="AZ67" s="12">
        <f>IFERROR(VLOOKUP(AY67,'CRUCE RIESGOS'!$C$8:$D$37,2,FALSE),"")</f>
        <v/>
      </c>
      <c r="BA67" s="12" t="n">
        <v>21.2900000000002</v>
      </c>
      <c r="BB67" s="12">
        <f>IFERROR(VLOOKUP(BA67,'CRUCE RIESGOS'!$C$8:$D$37,2,FALSE),"")</f>
        <v/>
      </c>
      <c r="BC67" s="12" t="n">
        <v>22.2900000000002</v>
      </c>
      <c r="BD67" s="12">
        <f>IFERROR(VLOOKUP(BC67,'CRUCE RIESGOS'!$C$8:$D$37,2,FALSE),"")</f>
        <v/>
      </c>
      <c r="BE67" s="12" t="n">
        <v>23.2900000000002</v>
      </c>
      <c r="BF67" s="12">
        <f>IFERROR(VLOOKUP(BE67,'CRUCE RIESGOS'!$C$8:$D$37,2,FALSE),"")</f>
        <v/>
      </c>
      <c r="BG67" s="12" t="n">
        <v>24.2900000000002</v>
      </c>
      <c r="BH67" s="12">
        <f>IFERROR(VLOOKUP(BG67,'CRUCE RIESGOS'!$C$8:$D$37,2,FALSE),"")</f>
        <v/>
      </c>
      <c r="BI67" s="12" t="n">
        <v>25.2900000000002</v>
      </c>
      <c r="BJ67" s="12">
        <f>IFERROR(VLOOKUP(BI67,'CRUCE RIESGOS'!$C$8:$D$37,2,FALSE),"")</f>
        <v/>
      </c>
    </row>
    <row r="68">
      <c r="N68" s="12">
        <f>IF(N69&lt;&gt;""," -R","")</f>
        <v/>
      </c>
      <c r="P68" s="12">
        <f>IF(P69&lt;&gt;""," -R","")</f>
        <v/>
      </c>
      <c r="R68" s="12">
        <f>IF(R69&lt;&gt;""," -R","")</f>
        <v/>
      </c>
      <c r="T68" s="12">
        <f>IF(T69&lt;&gt;""," -R","")</f>
        <v/>
      </c>
      <c r="V68" s="12">
        <f>IF(V69&lt;&gt;""," -R","")</f>
        <v/>
      </c>
      <c r="X68" s="12">
        <f>IF(X69&lt;&gt;""," -R","")</f>
        <v/>
      </c>
      <c r="Z68" s="12">
        <f>IF(Z69&lt;&gt;""," -R","")</f>
        <v/>
      </c>
      <c r="AB68" s="12">
        <f>IF(AB69&lt;&gt;""," -R","")</f>
        <v/>
      </c>
      <c r="AD68" s="12">
        <f>IF(AD69&lt;&gt;""," -R","")</f>
        <v/>
      </c>
      <c r="AF68" s="12">
        <f>IF(AF69&lt;&gt;""," -R","")</f>
        <v/>
      </c>
      <c r="AH68" s="12">
        <f>IF(AH69&lt;&gt;""," -R","")</f>
        <v/>
      </c>
      <c r="AJ68" s="12">
        <f>IF(AJ69&lt;&gt;""," -R","")</f>
        <v/>
      </c>
      <c r="AL68" s="12">
        <f>IF(AL69&lt;&gt;""," -R","")</f>
        <v/>
      </c>
      <c r="AN68" s="12">
        <f>IF(AN69&lt;&gt;""," -R","")</f>
        <v/>
      </c>
      <c r="AP68" s="12">
        <f>IF(AP69&lt;&gt;""," -R","")</f>
        <v/>
      </c>
      <c r="AR68" s="12">
        <f>IF(AR69&lt;&gt;""," -R","")</f>
        <v/>
      </c>
      <c r="AT68" s="12">
        <f>IF(AT69&lt;&gt;""," -R","")</f>
        <v/>
      </c>
      <c r="AV68" s="12">
        <f>IF(AV69&lt;&gt;""," -R","")</f>
        <v/>
      </c>
      <c r="AX68" s="12">
        <f>IF(AX69&lt;&gt;""," -R","")</f>
        <v/>
      </c>
      <c r="AZ68" s="12">
        <f>IF(AZ69&lt;&gt;""," -R","")</f>
        <v/>
      </c>
      <c r="BB68" s="12">
        <f>IF(BB69&lt;&gt;""," -R","")</f>
        <v/>
      </c>
      <c r="BD68" s="12">
        <f>IF(BD69&lt;&gt;""," -R","")</f>
        <v/>
      </c>
      <c r="BF68" s="12">
        <f>IF(BF69&lt;&gt;""," -R","")</f>
        <v/>
      </c>
      <c r="BH68" s="12">
        <f>IF(BH69&lt;&gt;""," -R","")</f>
        <v/>
      </c>
      <c r="BJ68" s="12">
        <f>IF(BJ69&lt;&gt;""," -R","")</f>
        <v/>
      </c>
    </row>
    <row r="69">
      <c r="M69" s="12" t="n">
        <v>1.3</v>
      </c>
      <c r="N69" s="12">
        <f>IFERROR(VLOOKUP(M69,'CRUCE RIESGOS'!$C$8:$D$37,2,FALSE),"")</f>
        <v/>
      </c>
      <c r="O69" s="12" t="n">
        <v>2.30000000000001</v>
      </c>
      <c r="P69" s="12">
        <f>IFERROR(VLOOKUP(O69,'CRUCE RIESGOS'!$C$8:$D$37,2,FALSE),"")</f>
        <v/>
      </c>
      <c r="Q69" s="12" t="n">
        <v>3.30000000000002</v>
      </c>
      <c r="R69" s="12">
        <f>IFERROR(VLOOKUP(Q69,'CRUCE RIESGOS'!$C$8:$D$37,2,FALSE),"")</f>
        <v/>
      </c>
      <c r="S69" s="12" t="n">
        <v>4.30000000000003</v>
      </c>
      <c r="T69" s="12">
        <f>IFERROR(VLOOKUP(S69,'CRUCE RIESGOS'!$C$8:$D$37,2,FALSE),"")</f>
        <v/>
      </c>
      <c r="U69" s="12" t="n">
        <v>5.30000000000004</v>
      </c>
      <c r="V69" s="12">
        <f>IFERROR(VLOOKUP(U69,'CRUCE RIESGOS'!$C$8:$D$37,2,FALSE),"")</f>
        <v/>
      </c>
      <c r="W69" s="12" t="n">
        <v>6.30000000000005</v>
      </c>
      <c r="X69" s="12">
        <f>IFERROR(VLOOKUP(W69,'CRUCE RIESGOS'!$C$8:$D$37,2,FALSE),"")</f>
        <v/>
      </c>
      <c r="Y69" s="12" t="n">
        <v>7.30000000000006</v>
      </c>
      <c r="Z69" s="12">
        <f>IFERROR(VLOOKUP(Y69,'CRUCE RIESGOS'!$C$8:$D$37,2,FALSE),"")</f>
        <v/>
      </c>
      <c r="AA69" s="12" t="n">
        <v>8.30000000000007</v>
      </c>
      <c r="AB69" s="12">
        <f>IFERROR(VLOOKUP(AA69,'CRUCE RIESGOS'!$C$8:$D$37,2,FALSE),"")</f>
        <v/>
      </c>
      <c r="AC69" s="12" t="n">
        <v>9.300000000000081</v>
      </c>
      <c r="AD69" s="12">
        <f>IFERROR(VLOOKUP(AC69,'CRUCE RIESGOS'!$C$8:$D$37,2,FALSE),"")</f>
        <v/>
      </c>
      <c r="AE69" s="12" t="n">
        <v>10.3000000000001</v>
      </c>
      <c r="AF69" s="12">
        <f>IFERROR(VLOOKUP(AE69,'CRUCE RIESGOS'!$C$8:$D$37,2,FALSE),"")</f>
        <v/>
      </c>
      <c r="AG69" s="12" t="n">
        <v>11.3000000000001</v>
      </c>
      <c r="AH69" s="12">
        <f>IFERROR(VLOOKUP(AG69,'CRUCE RIESGOS'!$C$8:$D$37,2,FALSE),"")</f>
        <v/>
      </c>
      <c r="AI69" s="12" t="n">
        <v>12.3000000000001</v>
      </c>
      <c r="AJ69" s="12">
        <f>IFERROR(VLOOKUP(AI69,'CRUCE RIESGOS'!$C$8:$D$37,2,FALSE),"")</f>
        <v/>
      </c>
      <c r="AK69" s="12" t="n">
        <v>13.3000000000001</v>
      </c>
      <c r="AL69" s="12">
        <f>IFERROR(VLOOKUP(AK69,'CRUCE RIESGOS'!$C$8:$D$37,2,FALSE),"")</f>
        <v/>
      </c>
      <c r="AM69" s="12" t="n">
        <v>14.3000000000001</v>
      </c>
      <c r="AN69" s="12">
        <f>IFERROR(VLOOKUP(AM69,'CRUCE RIESGOS'!$C$8:$D$37,2,FALSE),"")</f>
        <v/>
      </c>
      <c r="AO69" s="12" t="n">
        <v>15.3000000000001</v>
      </c>
      <c r="AP69" s="12">
        <f>IFERROR(VLOOKUP(AO69,'CRUCE RIESGOS'!$C$8:$D$37,2,FALSE),"")</f>
        <v/>
      </c>
      <c r="AQ69" s="12" t="n">
        <v>16.3000000000001</v>
      </c>
      <c r="AR69" s="12">
        <f>IFERROR(VLOOKUP(AQ69,'CRUCE RIESGOS'!$C$8:$D$37,2,FALSE),"")</f>
        <v/>
      </c>
      <c r="AS69" s="12" t="n">
        <v>17.3000000000002</v>
      </c>
      <c r="AT69" s="12">
        <f>IFERROR(VLOOKUP(AS69,'CRUCE RIESGOS'!$C$8:$D$37,2,FALSE),"")</f>
        <v/>
      </c>
      <c r="AU69" s="12" t="n">
        <v>18.3000000000002</v>
      </c>
      <c r="AV69" s="12">
        <f>IFERROR(VLOOKUP(AU69,'CRUCE RIESGOS'!$C$8:$D$37,2,FALSE),"")</f>
        <v/>
      </c>
      <c r="AW69" s="12" t="n">
        <v>19.3000000000002</v>
      </c>
      <c r="AX69" s="12">
        <f>IFERROR(VLOOKUP(AW69,'CRUCE RIESGOS'!$C$8:$D$37,2,FALSE),"")</f>
        <v/>
      </c>
      <c r="AY69" s="12" t="n">
        <v>20.3000000000002</v>
      </c>
      <c r="AZ69" s="12">
        <f>IFERROR(VLOOKUP(AY69,'CRUCE RIESGOS'!$C$8:$D$37,2,FALSE),"")</f>
        <v/>
      </c>
      <c r="BA69" s="12" t="n">
        <v>21.3000000000002</v>
      </c>
      <c r="BB69" s="12">
        <f>IFERROR(VLOOKUP(BA69,'CRUCE RIESGOS'!$C$8:$D$37,2,FALSE),"")</f>
        <v/>
      </c>
      <c r="BC69" s="12" t="n">
        <v>22.3000000000002</v>
      </c>
      <c r="BD69" s="12">
        <f>IFERROR(VLOOKUP(BC69,'CRUCE RIESGOS'!$C$8:$D$37,2,FALSE),"")</f>
        <v/>
      </c>
      <c r="BE69" s="12" t="n">
        <v>23.3000000000002</v>
      </c>
      <c r="BF69" s="12">
        <f>IFERROR(VLOOKUP(BE69,'CRUCE RIESGOS'!$C$8:$D$37,2,FALSE),"")</f>
        <v/>
      </c>
      <c r="BG69" s="12" t="n">
        <v>24.3000000000002</v>
      </c>
      <c r="BH69" s="12">
        <f>IFERROR(VLOOKUP(BG69,'CRUCE RIESGOS'!$C$8:$D$37,2,FALSE),"")</f>
        <v/>
      </c>
      <c r="BI69" s="12" t="n">
        <v>25.3000000000002</v>
      </c>
      <c r="BJ69" s="12">
        <f>IFERROR(VLOOKUP(BI69,'CRUCE RIESGOS'!$C$8:$D$37,2,FALSE),"")</f>
        <v/>
      </c>
    </row>
    <row r="70">
      <c r="N70" s="12">
        <f>IF(N71&lt;&gt;""," -R","")</f>
        <v/>
      </c>
      <c r="P70" s="12">
        <f>IF(P71&lt;&gt;""," -R","")</f>
        <v/>
      </c>
      <c r="R70" s="12">
        <f>IF(R71&lt;&gt;""," -R","")</f>
        <v/>
      </c>
      <c r="T70" s="12">
        <f>IF(T71&lt;&gt;""," -R","")</f>
        <v/>
      </c>
      <c r="V70" s="12">
        <f>IF(V71&lt;&gt;""," -R","")</f>
        <v/>
      </c>
      <c r="X70" s="12">
        <f>IF(X71&lt;&gt;""," -R","")</f>
        <v/>
      </c>
      <c r="Z70" s="12">
        <f>IF(Z71&lt;&gt;""," -R","")</f>
        <v/>
      </c>
      <c r="AB70" s="12">
        <f>IF(AB71&lt;&gt;""," -R","")</f>
        <v/>
      </c>
      <c r="AD70" s="12">
        <f>IF(AD71&lt;&gt;""," -R","")</f>
        <v/>
      </c>
      <c r="AF70" s="12">
        <f>IF(AF71&lt;&gt;""," -R","")</f>
        <v/>
      </c>
      <c r="AH70" s="12">
        <f>IF(AH71&lt;&gt;""," -R","")</f>
        <v/>
      </c>
      <c r="AJ70" s="12">
        <f>IF(AJ71&lt;&gt;""," -R","")</f>
        <v/>
      </c>
      <c r="AL70" s="12">
        <f>IF(AL71&lt;&gt;""," -R","")</f>
        <v/>
      </c>
      <c r="AN70" s="12">
        <f>IF(AN71&lt;&gt;""," -R","")</f>
        <v/>
      </c>
      <c r="AP70" s="12">
        <f>IF(AP71&lt;&gt;""," -R","")</f>
        <v/>
      </c>
      <c r="AR70" s="12">
        <f>IF(AR71&lt;&gt;""," -R","")</f>
        <v/>
      </c>
      <c r="AT70" s="12">
        <f>IF(AT71&lt;&gt;""," -R","")</f>
        <v/>
      </c>
      <c r="AV70" s="12">
        <f>IF(AV71&lt;&gt;""," -R","")</f>
        <v/>
      </c>
      <c r="AX70" s="12">
        <f>IF(AX71&lt;&gt;""," -R","")</f>
        <v/>
      </c>
      <c r="AZ70" s="12">
        <f>IF(AZ71&lt;&gt;""," -R","")</f>
        <v/>
      </c>
      <c r="BB70" s="12">
        <f>IF(BB71&lt;&gt;""," -R","")</f>
        <v/>
      </c>
      <c r="BD70" s="12">
        <f>IF(BD71&lt;&gt;""," -R","")</f>
        <v/>
      </c>
      <c r="BF70" s="12">
        <f>IF(BF71&lt;&gt;""," -R","")</f>
        <v/>
      </c>
      <c r="BH70" s="12">
        <f>IF(BH71&lt;&gt;""," -R","")</f>
        <v/>
      </c>
      <c r="BJ70" s="12">
        <f>IF(BJ71&lt;&gt;""," -R","")</f>
        <v/>
      </c>
    </row>
    <row r="71">
      <c r="M71" s="12" t="n">
        <v>1.31</v>
      </c>
      <c r="N71" s="12">
        <f>IFERROR(VLOOKUP(M71,'CRUCE RIESGOS'!$C$8:$D$37,2,FALSE),"")</f>
        <v/>
      </c>
      <c r="O71" s="12" t="n">
        <v>2.31000000000001</v>
      </c>
      <c r="P71" s="12">
        <f>IFERROR(VLOOKUP(O71,'CRUCE RIESGOS'!$C$8:$D$37,2,FALSE),"")</f>
        <v/>
      </c>
      <c r="Q71" s="12" t="n">
        <v>3.31000000000002</v>
      </c>
      <c r="R71" s="12">
        <f>IFERROR(VLOOKUP(Q71,'CRUCE RIESGOS'!$C$8:$D$37,2,FALSE),"")</f>
        <v/>
      </c>
      <c r="S71" s="12" t="n">
        <v>4.31000000000003</v>
      </c>
      <c r="T71" s="12">
        <f>IFERROR(VLOOKUP(S71,'CRUCE RIESGOS'!$C$8:$D$37,2,FALSE),"")</f>
        <v/>
      </c>
      <c r="U71" s="12" t="n">
        <v>5.31000000000004</v>
      </c>
      <c r="V71" s="12">
        <f>IFERROR(VLOOKUP(U71,'CRUCE RIESGOS'!$C$8:$D$37,2,FALSE),"")</f>
        <v/>
      </c>
      <c r="W71" s="12" t="n">
        <v>6.31000000000005</v>
      </c>
      <c r="X71" s="12">
        <f>IFERROR(VLOOKUP(W71,'CRUCE RIESGOS'!$C$8:$D$37,2,FALSE),"")</f>
        <v/>
      </c>
      <c r="Y71" s="12" t="n">
        <v>7.31000000000006</v>
      </c>
      <c r="Z71" s="12">
        <f>IFERROR(VLOOKUP(Y71,'CRUCE RIESGOS'!$C$8:$D$37,2,FALSE),"")</f>
        <v/>
      </c>
      <c r="AA71" s="12" t="n">
        <v>8.31000000000007</v>
      </c>
      <c r="AB71" s="12">
        <f>IFERROR(VLOOKUP(AA71,'CRUCE RIESGOS'!$C$8:$D$37,2,FALSE),"")</f>
        <v/>
      </c>
      <c r="AC71" s="12" t="n">
        <v>9.31000000000008</v>
      </c>
      <c r="AD71" s="12">
        <f>IFERROR(VLOOKUP(AC71,'CRUCE RIESGOS'!$C$8:$D$37,2,FALSE),"")</f>
        <v/>
      </c>
      <c r="AE71" s="12" t="n">
        <v>10.3100000000001</v>
      </c>
      <c r="AF71" s="12">
        <f>IFERROR(VLOOKUP(AE71,'CRUCE RIESGOS'!$C$8:$D$37,2,FALSE),"")</f>
        <v/>
      </c>
      <c r="AG71" s="12" t="n">
        <v>11.3100000000001</v>
      </c>
      <c r="AH71" s="12">
        <f>IFERROR(VLOOKUP(AG71,'CRUCE RIESGOS'!$C$8:$D$37,2,FALSE),"")</f>
        <v/>
      </c>
      <c r="AI71" s="12" t="n">
        <v>12.3100000000001</v>
      </c>
      <c r="AJ71" s="12">
        <f>IFERROR(VLOOKUP(AI71,'CRUCE RIESGOS'!$C$8:$D$37,2,FALSE),"")</f>
        <v/>
      </c>
      <c r="AK71" s="12" t="n">
        <v>13.3100000000001</v>
      </c>
      <c r="AL71" s="12">
        <f>IFERROR(VLOOKUP(AK71,'CRUCE RIESGOS'!$C$8:$D$37,2,FALSE),"")</f>
        <v/>
      </c>
      <c r="AM71" s="12" t="n">
        <v>14.3100000000001</v>
      </c>
      <c r="AN71" s="12">
        <f>IFERROR(VLOOKUP(AM71,'CRUCE RIESGOS'!$C$8:$D$37,2,FALSE),"")</f>
        <v/>
      </c>
      <c r="AO71" s="12" t="n">
        <v>15.3100000000001</v>
      </c>
      <c r="AP71" s="12">
        <f>IFERROR(VLOOKUP(AO71,'CRUCE RIESGOS'!$C$8:$D$37,2,FALSE),"")</f>
        <v/>
      </c>
      <c r="AQ71" s="12" t="n">
        <v>16.3100000000001</v>
      </c>
      <c r="AR71" s="12">
        <f>IFERROR(VLOOKUP(AQ71,'CRUCE RIESGOS'!$C$8:$D$37,2,FALSE),"")</f>
        <v/>
      </c>
      <c r="AS71" s="12" t="n">
        <v>17.3100000000002</v>
      </c>
      <c r="AT71" s="12">
        <f>IFERROR(VLOOKUP(AS71,'CRUCE RIESGOS'!$C$8:$D$37,2,FALSE),"")</f>
        <v/>
      </c>
      <c r="AU71" s="12" t="n">
        <v>18.3100000000002</v>
      </c>
      <c r="AV71" s="12">
        <f>IFERROR(VLOOKUP(AU71,'CRUCE RIESGOS'!$C$8:$D$37,2,FALSE),"")</f>
        <v/>
      </c>
      <c r="AW71" s="12" t="n">
        <v>19.3100000000002</v>
      </c>
      <c r="AX71" s="12">
        <f>IFERROR(VLOOKUP(AW71,'CRUCE RIESGOS'!$C$8:$D$37,2,FALSE),"")</f>
        <v/>
      </c>
      <c r="AY71" s="12" t="n">
        <v>20.3100000000002</v>
      </c>
      <c r="AZ71" s="12">
        <f>IFERROR(VLOOKUP(AY71,'CRUCE RIESGOS'!$C$8:$D$37,2,FALSE),"")</f>
        <v/>
      </c>
      <c r="BA71" s="12" t="n">
        <v>21.3100000000002</v>
      </c>
      <c r="BB71" s="12">
        <f>IFERROR(VLOOKUP(BA71,'CRUCE RIESGOS'!$C$8:$D$37,2,FALSE),"")</f>
        <v/>
      </c>
      <c r="BC71" s="12" t="n">
        <v>22.3100000000002</v>
      </c>
      <c r="BD71" s="12">
        <f>IFERROR(VLOOKUP(BC71,'CRUCE RIESGOS'!$C$8:$D$37,2,FALSE),"")</f>
        <v/>
      </c>
      <c r="BE71" s="12" t="n">
        <v>23.3100000000002</v>
      </c>
      <c r="BF71" s="12">
        <f>IFERROR(VLOOKUP(BE71,'CRUCE RIESGOS'!$C$8:$D$37,2,FALSE),"")</f>
        <v/>
      </c>
      <c r="BG71" s="12" t="n">
        <v>24.3100000000002</v>
      </c>
      <c r="BH71" s="12">
        <f>IFERROR(VLOOKUP(BG71,'CRUCE RIESGOS'!$C$8:$D$37,2,FALSE),"")</f>
        <v/>
      </c>
      <c r="BI71" s="12" t="n">
        <v>25.3100000000002</v>
      </c>
      <c r="BJ71" s="12">
        <f>IFERROR(VLOOKUP(BI71,'CRUCE RIESGOS'!$C$8:$D$37,2,FALSE),"")</f>
        <v/>
      </c>
    </row>
    <row r="72">
      <c r="N72" s="12">
        <f>IF(N73&lt;&gt;""," -R","")</f>
        <v/>
      </c>
      <c r="P72" s="12">
        <f>IF(P73&lt;&gt;""," -R","")</f>
        <v/>
      </c>
      <c r="R72" s="12">
        <f>IF(R73&lt;&gt;""," -R","")</f>
        <v/>
      </c>
      <c r="T72" s="12">
        <f>IF(T73&lt;&gt;""," -R","")</f>
        <v/>
      </c>
      <c r="V72" s="12">
        <f>IF(V73&lt;&gt;""," -R","")</f>
        <v/>
      </c>
      <c r="X72" s="12">
        <f>IF(X73&lt;&gt;""," -R","")</f>
        <v/>
      </c>
      <c r="Z72" s="12">
        <f>IF(Z73&lt;&gt;""," -R","")</f>
        <v/>
      </c>
      <c r="AB72" s="12">
        <f>IF(AB73&lt;&gt;""," -R","")</f>
        <v/>
      </c>
      <c r="AD72" s="12">
        <f>IF(AD73&lt;&gt;""," -R","")</f>
        <v/>
      </c>
      <c r="AF72" s="12">
        <f>IF(AF73&lt;&gt;""," -R","")</f>
        <v/>
      </c>
      <c r="AH72" s="12">
        <f>IF(AH73&lt;&gt;""," -R","")</f>
        <v/>
      </c>
      <c r="AJ72" s="12">
        <f>IF(AJ73&lt;&gt;""," -R","")</f>
        <v/>
      </c>
      <c r="AL72" s="12">
        <f>IF(AL73&lt;&gt;""," -R","")</f>
        <v/>
      </c>
      <c r="AN72" s="12">
        <f>IF(AN73&lt;&gt;""," -R","")</f>
        <v/>
      </c>
      <c r="AP72" s="12">
        <f>IF(AP73&lt;&gt;""," -R","")</f>
        <v/>
      </c>
      <c r="AR72" s="12">
        <f>IF(AR73&lt;&gt;""," -R","")</f>
        <v/>
      </c>
      <c r="AT72" s="12">
        <f>IF(AT73&lt;&gt;""," -R","")</f>
        <v/>
      </c>
      <c r="AV72" s="12">
        <f>IF(AV73&lt;&gt;""," -R","")</f>
        <v/>
      </c>
      <c r="AX72" s="12">
        <f>IF(AX73&lt;&gt;""," -R","")</f>
        <v/>
      </c>
      <c r="AZ72" s="12">
        <f>IF(AZ73&lt;&gt;""," -R","")</f>
        <v/>
      </c>
      <c r="BB72" s="12">
        <f>IF(BB73&lt;&gt;""," -R","")</f>
        <v/>
      </c>
      <c r="BD72" s="12">
        <f>IF(BD73&lt;&gt;""," -R","")</f>
        <v/>
      </c>
      <c r="BF72" s="12">
        <f>IF(BF73&lt;&gt;""," -R","")</f>
        <v/>
      </c>
      <c r="BH72" s="12">
        <f>IF(BH73&lt;&gt;""," -R","")</f>
        <v/>
      </c>
      <c r="BJ72" s="12">
        <f>IF(BJ73&lt;&gt;""," -R","")</f>
        <v/>
      </c>
    </row>
    <row r="73">
      <c r="M73" s="12" t="n">
        <v>1.32</v>
      </c>
      <c r="N73" s="12">
        <f>IFERROR(VLOOKUP(M73,'CRUCE RIESGOS'!$C$8:$D$37,2,FALSE),"")</f>
        <v/>
      </c>
      <c r="O73" s="12" t="n">
        <v>2.32000000000001</v>
      </c>
      <c r="P73" s="12">
        <f>IFERROR(VLOOKUP(O73,'CRUCE RIESGOS'!$C$8:$D$37,2,FALSE),"")</f>
        <v/>
      </c>
      <c r="Q73" s="12" t="n">
        <v>3.32000000000002</v>
      </c>
      <c r="R73" s="12">
        <f>IFERROR(VLOOKUP(Q73,'CRUCE RIESGOS'!$C$8:$D$37,2,FALSE),"")</f>
        <v/>
      </c>
      <c r="S73" s="12" t="n">
        <v>4.32000000000003</v>
      </c>
      <c r="T73" s="12">
        <f>IFERROR(VLOOKUP(S73,'CRUCE RIESGOS'!$C$8:$D$37,2,FALSE),"")</f>
        <v/>
      </c>
      <c r="U73" s="12" t="n">
        <v>5.32000000000004</v>
      </c>
      <c r="V73" s="12">
        <f>IFERROR(VLOOKUP(U73,'CRUCE RIESGOS'!$C$8:$D$37,2,FALSE),"")</f>
        <v/>
      </c>
      <c r="W73" s="12" t="n">
        <v>6.32000000000005</v>
      </c>
      <c r="X73" s="12">
        <f>IFERROR(VLOOKUP(W73,'CRUCE RIESGOS'!$C$8:$D$37,2,FALSE),"")</f>
        <v/>
      </c>
      <c r="Y73" s="12" t="n">
        <v>7.32000000000006</v>
      </c>
      <c r="Z73" s="12">
        <f>IFERROR(VLOOKUP(Y73,'CRUCE RIESGOS'!$C$8:$D$37,2,FALSE),"")</f>
        <v/>
      </c>
      <c r="AA73" s="12" t="n">
        <v>8.32000000000007</v>
      </c>
      <c r="AB73" s="12">
        <f>IFERROR(VLOOKUP(AA73,'CRUCE RIESGOS'!$C$8:$D$37,2,FALSE),"")</f>
        <v/>
      </c>
      <c r="AC73" s="12" t="n">
        <v>9.32000000000008</v>
      </c>
      <c r="AD73" s="12">
        <f>IFERROR(VLOOKUP(AC73,'CRUCE RIESGOS'!$C$8:$D$37,2,FALSE),"")</f>
        <v/>
      </c>
      <c r="AE73" s="12" t="n">
        <v>10.3200000000001</v>
      </c>
      <c r="AF73" s="12">
        <f>IFERROR(VLOOKUP(AE73,'CRUCE RIESGOS'!$C$8:$D$37,2,FALSE),"")</f>
        <v/>
      </c>
      <c r="AG73" s="12" t="n">
        <v>11.3200000000001</v>
      </c>
      <c r="AH73" s="12">
        <f>IFERROR(VLOOKUP(AG73,'CRUCE RIESGOS'!$C$8:$D$37,2,FALSE),"")</f>
        <v/>
      </c>
      <c r="AI73" s="12" t="n">
        <v>12.3200000000001</v>
      </c>
      <c r="AJ73" s="12">
        <f>IFERROR(VLOOKUP(AI73,'CRUCE RIESGOS'!$C$8:$D$37,2,FALSE),"")</f>
        <v/>
      </c>
      <c r="AK73" s="12" t="n">
        <v>13.3200000000001</v>
      </c>
      <c r="AL73" s="12">
        <f>IFERROR(VLOOKUP(AK73,'CRUCE RIESGOS'!$C$8:$D$37,2,FALSE),"")</f>
        <v/>
      </c>
      <c r="AM73" s="12" t="n">
        <v>14.3200000000001</v>
      </c>
      <c r="AN73" s="12">
        <f>IFERROR(VLOOKUP(AM73,'CRUCE RIESGOS'!$C$8:$D$37,2,FALSE),"")</f>
        <v/>
      </c>
      <c r="AO73" s="12" t="n">
        <v>15.3200000000001</v>
      </c>
      <c r="AP73" s="12">
        <f>IFERROR(VLOOKUP(AO73,'CRUCE RIESGOS'!$C$8:$D$37,2,FALSE),"")</f>
        <v/>
      </c>
      <c r="AQ73" s="12" t="n">
        <v>16.3200000000001</v>
      </c>
      <c r="AR73" s="12">
        <f>IFERROR(VLOOKUP(AQ73,'CRUCE RIESGOS'!$C$8:$D$37,2,FALSE),"")</f>
        <v/>
      </c>
      <c r="AS73" s="12" t="n">
        <v>17.3200000000002</v>
      </c>
      <c r="AT73" s="12">
        <f>IFERROR(VLOOKUP(AS73,'CRUCE RIESGOS'!$C$8:$D$37,2,FALSE),"")</f>
        <v/>
      </c>
      <c r="AU73" s="12" t="n">
        <v>18.3200000000002</v>
      </c>
      <c r="AV73" s="12">
        <f>IFERROR(VLOOKUP(AU73,'CRUCE RIESGOS'!$C$8:$D$37,2,FALSE),"")</f>
        <v/>
      </c>
      <c r="AW73" s="12" t="n">
        <v>19.3200000000002</v>
      </c>
      <c r="AX73" s="12">
        <f>IFERROR(VLOOKUP(AW73,'CRUCE RIESGOS'!$C$8:$D$37,2,FALSE),"")</f>
        <v/>
      </c>
      <c r="AY73" s="12" t="n">
        <v>20.3200000000002</v>
      </c>
      <c r="AZ73" s="12">
        <f>IFERROR(VLOOKUP(AY73,'CRUCE RIESGOS'!$C$8:$D$37,2,FALSE),"")</f>
        <v/>
      </c>
      <c r="BA73" s="12" t="n">
        <v>21.3200000000002</v>
      </c>
      <c r="BB73" s="12">
        <f>IFERROR(VLOOKUP(BA73,'CRUCE RIESGOS'!$C$8:$D$37,2,FALSE),"")</f>
        <v/>
      </c>
      <c r="BC73" s="12" t="n">
        <v>22.3200000000002</v>
      </c>
      <c r="BD73" s="12">
        <f>IFERROR(VLOOKUP(BC73,'CRUCE RIESGOS'!$C$8:$D$37,2,FALSE),"")</f>
        <v/>
      </c>
      <c r="BE73" s="12" t="n">
        <v>23.3200000000002</v>
      </c>
      <c r="BF73" s="12">
        <f>IFERROR(VLOOKUP(BE73,'CRUCE RIESGOS'!$C$8:$D$37,2,FALSE),"")</f>
        <v/>
      </c>
      <c r="BG73" s="12" t="n">
        <v>24.3200000000002</v>
      </c>
      <c r="BH73" s="12">
        <f>IFERROR(VLOOKUP(BG73,'CRUCE RIESGOS'!$C$8:$D$37,2,FALSE),"")</f>
        <v/>
      </c>
      <c r="BI73" s="12" t="n">
        <v>25.3200000000002</v>
      </c>
      <c r="BJ73" s="12">
        <f>IFERROR(VLOOKUP(BI73,'CRUCE RIESGOS'!$C$8:$D$37,2,FALSE),"")</f>
        <v/>
      </c>
    </row>
    <row r="74">
      <c r="N74" s="12">
        <f>IF(N75&lt;&gt;""," -R","")</f>
        <v/>
      </c>
      <c r="P74" s="12">
        <f>IF(P75&lt;&gt;""," -R","")</f>
        <v/>
      </c>
      <c r="R74" s="12">
        <f>IF(R75&lt;&gt;""," -R","")</f>
        <v/>
      </c>
      <c r="T74" s="12">
        <f>IF(T75&lt;&gt;""," -R","")</f>
        <v/>
      </c>
      <c r="V74" s="12">
        <f>IF(V75&lt;&gt;""," -R","")</f>
        <v/>
      </c>
      <c r="X74" s="12">
        <f>IF(X75&lt;&gt;""," -R","")</f>
        <v/>
      </c>
      <c r="Z74" s="12">
        <f>IF(Z75&lt;&gt;""," -R","")</f>
        <v/>
      </c>
      <c r="AB74" s="12">
        <f>IF(AB75&lt;&gt;""," -R","")</f>
        <v/>
      </c>
      <c r="AD74" s="12">
        <f>IF(AD75&lt;&gt;""," -R","")</f>
        <v/>
      </c>
      <c r="AF74" s="12">
        <f>IF(AF75&lt;&gt;""," -R","")</f>
        <v/>
      </c>
      <c r="AH74" s="12">
        <f>IF(AH75&lt;&gt;""," -R","")</f>
        <v/>
      </c>
      <c r="AJ74" s="12">
        <f>IF(AJ75&lt;&gt;""," -R","")</f>
        <v/>
      </c>
      <c r="AL74" s="12">
        <f>IF(AL75&lt;&gt;""," -R","")</f>
        <v/>
      </c>
      <c r="AN74" s="12">
        <f>IF(AN75&lt;&gt;""," -R","")</f>
        <v/>
      </c>
      <c r="AP74" s="12">
        <f>IF(AP75&lt;&gt;""," -R","")</f>
        <v/>
      </c>
      <c r="AR74" s="12">
        <f>IF(AR75&lt;&gt;""," -R","")</f>
        <v/>
      </c>
      <c r="AT74" s="12">
        <f>IF(AT75&lt;&gt;""," -R","")</f>
        <v/>
      </c>
      <c r="AV74" s="12">
        <f>IF(AV75&lt;&gt;""," -R","")</f>
        <v/>
      </c>
      <c r="AX74" s="12">
        <f>IF(AX75&lt;&gt;""," -R","")</f>
        <v/>
      </c>
      <c r="AZ74" s="12">
        <f>IF(AZ75&lt;&gt;""," -R","")</f>
        <v/>
      </c>
      <c r="BB74" s="12">
        <f>IF(BB75&lt;&gt;""," -R","")</f>
        <v/>
      </c>
      <c r="BD74" s="12">
        <f>IF(BD75&lt;&gt;""," -R","")</f>
        <v/>
      </c>
      <c r="BF74" s="12">
        <f>IF(BF75&lt;&gt;""," -R","")</f>
        <v/>
      </c>
      <c r="BH74" s="12">
        <f>IF(BH75&lt;&gt;""," -R","")</f>
        <v/>
      </c>
      <c r="BJ74" s="12">
        <f>IF(BJ75&lt;&gt;""," -R","")</f>
        <v/>
      </c>
    </row>
    <row r="75">
      <c r="M75" s="12" t="n">
        <v>1.33</v>
      </c>
      <c r="N75" s="12">
        <f>IFERROR(VLOOKUP(M75,'CRUCE RIESGOS'!$C$8:$D$37,2,FALSE),"")</f>
        <v/>
      </c>
      <c r="O75" s="12" t="n">
        <v>2.33000000000001</v>
      </c>
      <c r="P75" s="12">
        <f>IFERROR(VLOOKUP(O75,'CRUCE RIESGOS'!$C$8:$D$37,2,FALSE),"")</f>
        <v/>
      </c>
      <c r="Q75" s="12" t="n">
        <v>3.33000000000002</v>
      </c>
      <c r="R75" s="12">
        <f>IFERROR(VLOOKUP(Q75,'CRUCE RIESGOS'!$C$8:$D$37,2,FALSE),"")</f>
        <v/>
      </c>
      <c r="S75" s="12" t="n">
        <v>4.33000000000003</v>
      </c>
      <c r="T75" s="12">
        <f>IFERROR(VLOOKUP(S75,'CRUCE RIESGOS'!$C$8:$D$37,2,FALSE),"")</f>
        <v/>
      </c>
      <c r="U75" s="12" t="n">
        <v>5.33000000000004</v>
      </c>
      <c r="V75" s="12">
        <f>IFERROR(VLOOKUP(U75,'CRUCE RIESGOS'!$C$8:$D$37,2,FALSE),"")</f>
        <v/>
      </c>
      <c r="W75" s="12" t="n">
        <v>6.33000000000005</v>
      </c>
      <c r="X75" s="12">
        <f>IFERROR(VLOOKUP(W75,'CRUCE RIESGOS'!$C$8:$D$37,2,FALSE),"")</f>
        <v/>
      </c>
      <c r="Y75" s="12" t="n">
        <v>7.33000000000006</v>
      </c>
      <c r="Z75" s="12">
        <f>IFERROR(VLOOKUP(Y75,'CRUCE RIESGOS'!$C$8:$D$37,2,FALSE),"")</f>
        <v/>
      </c>
      <c r="AA75" s="12" t="n">
        <v>8.330000000000069</v>
      </c>
      <c r="AB75" s="12">
        <f>IFERROR(VLOOKUP(AA75,'CRUCE RIESGOS'!$C$8:$D$37,2,FALSE),"")</f>
        <v/>
      </c>
      <c r="AC75" s="12" t="n">
        <v>9.33000000000008</v>
      </c>
      <c r="AD75" s="12">
        <f>IFERROR(VLOOKUP(AC75,'CRUCE RIESGOS'!$C$8:$D$37,2,FALSE),"")</f>
        <v/>
      </c>
      <c r="AE75" s="12" t="n">
        <v>10.3300000000001</v>
      </c>
      <c r="AF75" s="12">
        <f>IFERROR(VLOOKUP(AE75,'CRUCE RIESGOS'!$C$8:$D$37,2,FALSE),"")</f>
        <v/>
      </c>
      <c r="AG75" s="12" t="n">
        <v>11.3300000000001</v>
      </c>
      <c r="AH75" s="12">
        <f>IFERROR(VLOOKUP(AG75,'CRUCE RIESGOS'!$C$8:$D$37,2,FALSE),"")</f>
        <v/>
      </c>
      <c r="AI75" s="12" t="n">
        <v>12.3300000000001</v>
      </c>
      <c r="AJ75" s="12">
        <f>IFERROR(VLOOKUP(AI75,'CRUCE RIESGOS'!$C$8:$D$37,2,FALSE),"")</f>
        <v/>
      </c>
      <c r="AK75" s="12" t="n">
        <v>13.3300000000001</v>
      </c>
      <c r="AL75" s="12">
        <f>IFERROR(VLOOKUP(AK75,'CRUCE RIESGOS'!$C$8:$D$37,2,FALSE),"")</f>
        <v/>
      </c>
      <c r="AM75" s="12" t="n">
        <v>14.3300000000001</v>
      </c>
      <c r="AN75" s="12">
        <f>IFERROR(VLOOKUP(AM75,'CRUCE RIESGOS'!$C$8:$D$37,2,FALSE),"")</f>
        <v/>
      </c>
      <c r="AO75" s="12" t="n">
        <v>15.3300000000001</v>
      </c>
      <c r="AP75" s="12">
        <f>IFERROR(VLOOKUP(AO75,'CRUCE RIESGOS'!$C$8:$D$37,2,FALSE),"")</f>
        <v/>
      </c>
      <c r="AQ75" s="12" t="n">
        <v>16.3300000000001</v>
      </c>
      <c r="AR75" s="12">
        <f>IFERROR(VLOOKUP(AQ75,'CRUCE RIESGOS'!$C$8:$D$37,2,FALSE),"")</f>
        <v/>
      </c>
      <c r="AS75" s="12" t="n">
        <v>17.3300000000002</v>
      </c>
      <c r="AT75" s="12">
        <f>IFERROR(VLOOKUP(AS75,'CRUCE RIESGOS'!$C$8:$D$37,2,FALSE),"")</f>
        <v/>
      </c>
      <c r="AU75" s="12" t="n">
        <v>18.3300000000002</v>
      </c>
      <c r="AV75" s="12">
        <f>IFERROR(VLOOKUP(AU75,'CRUCE RIESGOS'!$C$8:$D$37,2,FALSE),"")</f>
        <v/>
      </c>
      <c r="AW75" s="12" t="n">
        <v>19.3300000000002</v>
      </c>
      <c r="AX75" s="12">
        <f>IFERROR(VLOOKUP(AW75,'CRUCE RIESGOS'!$C$8:$D$37,2,FALSE),"")</f>
        <v/>
      </c>
      <c r="AY75" s="12" t="n">
        <v>20.3300000000002</v>
      </c>
      <c r="AZ75" s="12">
        <f>IFERROR(VLOOKUP(AY75,'CRUCE RIESGOS'!$C$8:$D$37,2,FALSE),"")</f>
        <v/>
      </c>
      <c r="BA75" s="12" t="n">
        <v>21.3300000000002</v>
      </c>
      <c r="BB75" s="12">
        <f>IFERROR(VLOOKUP(BA75,'CRUCE RIESGOS'!$C$8:$D$37,2,FALSE),"")</f>
        <v/>
      </c>
      <c r="BC75" s="12" t="n">
        <v>22.3300000000002</v>
      </c>
      <c r="BD75" s="12">
        <f>IFERROR(VLOOKUP(BC75,'CRUCE RIESGOS'!$C$8:$D$37,2,FALSE),"")</f>
        <v/>
      </c>
      <c r="BE75" s="12" t="n">
        <v>23.3300000000002</v>
      </c>
      <c r="BF75" s="12">
        <f>IFERROR(VLOOKUP(BE75,'CRUCE RIESGOS'!$C$8:$D$37,2,FALSE),"")</f>
        <v/>
      </c>
      <c r="BG75" s="12" t="n">
        <v>24.3300000000002</v>
      </c>
      <c r="BH75" s="12">
        <f>IFERROR(VLOOKUP(BG75,'CRUCE RIESGOS'!$C$8:$D$37,2,FALSE),"")</f>
        <v/>
      </c>
      <c r="BI75" s="12" t="n">
        <v>25.3300000000002</v>
      </c>
      <c r="BJ75" s="12">
        <f>IFERROR(VLOOKUP(BI75,'CRUCE RIESGOS'!$C$8:$D$37,2,FALSE),"")</f>
        <v/>
      </c>
    </row>
    <row r="76">
      <c r="N76" s="12">
        <f>IF(N77&lt;&gt;""," -R","")</f>
        <v/>
      </c>
      <c r="P76" s="12">
        <f>IF(P77&lt;&gt;""," -R","")</f>
        <v/>
      </c>
      <c r="R76" s="12">
        <f>IF(R77&lt;&gt;""," -R","")</f>
        <v/>
      </c>
      <c r="T76" s="12">
        <f>IF(T77&lt;&gt;""," -R","")</f>
        <v/>
      </c>
      <c r="V76" s="12">
        <f>IF(V77&lt;&gt;""," -R","")</f>
        <v/>
      </c>
      <c r="X76" s="12">
        <f>IF(X77&lt;&gt;""," -R","")</f>
        <v/>
      </c>
      <c r="Z76" s="12">
        <f>IF(Z77&lt;&gt;""," -R","")</f>
        <v/>
      </c>
      <c r="AB76" s="12">
        <f>IF(AB77&lt;&gt;""," -R","")</f>
        <v/>
      </c>
      <c r="AD76" s="12">
        <f>IF(AD77&lt;&gt;""," -R","")</f>
        <v/>
      </c>
      <c r="AF76" s="12">
        <f>IF(AF77&lt;&gt;""," -R","")</f>
        <v/>
      </c>
      <c r="AH76" s="12">
        <f>IF(AH77&lt;&gt;""," -R","")</f>
        <v/>
      </c>
      <c r="AJ76" s="12">
        <f>IF(AJ77&lt;&gt;""," -R","")</f>
        <v/>
      </c>
      <c r="AL76" s="12">
        <f>IF(AL77&lt;&gt;""," -R","")</f>
        <v/>
      </c>
      <c r="AN76" s="12">
        <f>IF(AN77&lt;&gt;""," -R","")</f>
        <v/>
      </c>
      <c r="AP76" s="12">
        <f>IF(AP77&lt;&gt;""," -R","")</f>
        <v/>
      </c>
      <c r="AR76" s="12">
        <f>IF(AR77&lt;&gt;""," -R","")</f>
        <v/>
      </c>
      <c r="AT76" s="12">
        <f>IF(AT77&lt;&gt;""," -R","")</f>
        <v/>
      </c>
      <c r="AV76" s="12">
        <f>IF(AV77&lt;&gt;""," -R","")</f>
        <v/>
      </c>
      <c r="AX76" s="12">
        <f>IF(AX77&lt;&gt;""," -R","")</f>
        <v/>
      </c>
      <c r="AZ76" s="12">
        <f>IF(AZ77&lt;&gt;""," -R","")</f>
        <v/>
      </c>
      <c r="BB76" s="12">
        <f>IF(BB77&lt;&gt;""," -R","")</f>
        <v/>
      </c>
      <c r="BD76" s="12">
        <f>IF(BD77&lt;&gt;""," -R","")</f>
        <v/>
      </c>
      <c r="BF76" s="12">
        <f>IF(BF77&lt;&gt;""," -R","")</f>
        <v/>
      </c>
      <c r="BH76" s="12">
        <f>IF(BH77&lt;&gt;""," -R","")</f>
        <v/>
      </c>
      <c r="BJ76" s="12">
        <f>IF(BJ77&lt;&gt;""," -R","")</f>
        <v/>
      </c>
    </row>
    <row r="77">
      <c r="M77" s="12" t="n">
        <v>1.34</v>
      </c>
      <c r="N77" s="12">
        <f>IFERROR(VLOOKUP(M77,'CRUCE RIESGOS'!$C$8:$D$37,2,FALSE),"")</f>
        <v/>
      </c>
      <c r="O77" s="12" t="n">
        <v>2.34000000000001</v>
      </c>
      <c r="P77" s="12">
        <f>IFERROR(VLOOKUP(O77,'CRUCE RIESGOS'!$C$8:$D$37,2,FALSE),"")</f>
        <v/>
      </c>
      <c r="Q77" s="12" t="n">
        <v>3.34000000000002</v>
      </c>
      <c r="R77" s="12">
        <f>IFERROR(VLOOKUP(Q77,'CRUCE RIESGOS'!$C$8:$D$37,2,FALSE),"")</f>
        <v/>
      </c>
      <c r="S77" s="12" t="n">
        <v>4.34000000000003</v>
      </c>
      <c r="T77" s="12">
        <f>IFERROR(VLOOKUP(S77,'CRUCE RIESGOS'!$C$8:$D$37,2,FALSE),"")</f>
        <v/>
      </c>
      <c r="U77" s="12" t="n">
        <v>5.34000000000004</v>
      </c>
      <c r="V77" s="12">
        <f>IFERROR(VLOOKUP(U77,'CRUCE RIESGOS'!$C$8:$D$37,2,FALSE),"")</f>
        <v/>
      </c>
      <c r="W77" s="12" t="n">
        <v>6.34000000000005</v>
      </c>
      <c r="X77" s="12">
        <f>IFERROR(VLOOKUP(W77,'CRUCE RIESGOS'!$C$8:$D$37,2,FALSE),"")</f>
        <v/>
      </c>
      <c r="Y77" s="12" t="n">
        <v>7.34000000000006</v>
      </c>
      <c r="Z77" s="12">
        <f>IFERROR(VLOOKUP(Y77,'CRUCE RIESGOS'!$C$8:$D$37,2,FALSE),"")</f>
        <v/>
      </c>
      <c r="AA77" s="12" t="n">
        <v>8.340000000000069</v>
      </c>
      <c r="AB77" s="12">
        <f>IFERROR(VLOOKUP(AA77,'CRUCE RIESGOS'!$C$8:$D$37,2,FALSE),"")</f>
        <v/>
      </c>
      <c r="AC77" s="12" t="n">
        <v>9.34000000000008</v>
      </c>
      <c r="AD77" s="12">
        <f>IFERROR(VLOOKUP(AC77,'CRUCE RIESGOS'!$C$8:$D$37,2,FALSE),"")</f>
        <v/>
      </c>
      <c r="AE77" s="12" t="n">
        <v>10.3400000000001</v>
      </c>
      <c r="AF77" s="12">
        <f>IFERROR(VLOOKUP(AE77,'CRUCE RIESGOS'!$C$8:$D$37,2,FALSE),"")</f>
        <v/>
      </c>
      <c r="AG77" s="12" t="n">
        <v>11.3400000000001</v>
      </c>
      <c r="AH77" s="12">
        <f>IFERROR(VLOOKUP(AG77,'CRUCE RIESGOS'!$C$8:$D$37,2,FALSE),"")</f>
        <v/>
      </c>
      <c r="AI77" s="12" t="n">
        <v>12.3400000000001</v>
      </c>
      <c r="AJ77" s="12">
        <f>IFERROR(VLOOKUP(AI77,'CRUCE RIESGOS'!$C$8:$D$37,2,FALSE),"")</f>
        <v/>
      </c>
      <c r="AK77" s="12" t="n">
        <v>13.3400000000001</v>
      </c>
      <c r="AL77" s="12">
        <f>IFERROR(VLOOKUP(AK77,'CRUCE RIESGOS'!$C$8:$D$37,2,FALSE),"")</f>
        <v/>
      </c>
      <c r="AM77" s="12" t="n">
        <v>14.3400000000001</v>
      </c>
      <c r="AN77" s="12">
        <f>IFERROR(VLOOKUP(AM77,'CRUCE RIESGOS'!$C$8:$D$37,2,FALSE),"")</f>
        <v/>
      </c>
      <c r="AO77" s="12" t="n">
        <v>15.3400000000001</v>
      </c>
      <c r="AP77" s="12">
        <f>IFERROR(VLOOKUP(AO77,'CRUCE RIESGOS'!$C$8:$D$37,2,FALSE),"")</f>
        <v/>
      </c>
      <c r="AQ77" s="12" t="n">
        <v>16.3400000000001</v>
      </c>
      <c r="AR77" s="12">
        <f>IFERROR(VLOOKUP(AQ77,'CRUCE RIESGOS'!$C$8:$D$37,2,FALSE),"")</f>
        <v/>
      </c>
      <c r="AS77" s="12" t="n">
        <v>17.3400000000002</v>
      </c>
      <c r="AT77" s="12">
        <f>IFERROR(VLOOKUP(AS77,'CRUCE RIESGOS'!$C$8:$D$37,2,FALSE),"")</f>
        <v/>
      </c>
      <c r="AU77" s="12" t="n">
        <v>18.3400000000002</v>
      </c>
      <c r="AV77" s="12">
        <f>IFERROR(VLOOKUP(AU77,'CRUCE RIESGOS'!$C$8:$D$37,2,FALSE),"")</f>
        <v/>
      </c>
      <c r="AW77" s="12" t="n">
        <v>19.3400000000002</v>
      </c>
      <c r="AX77" s="12">
        <f>IFERROR(VLOOKUP(AW77,'CRUCE RIESGOS'!$C$8:$D$37,2,FALSE),"")</f>
        <v/>
      </c>
      <c r="AY77" s="12" t="n">
        <v>20.3400000000002</v>
      </c>
      <c r="AZ77" s="12">
        <f>IFERROR(VLOOKUP(AY77,'CRUCE RIESGOS'!$C$8:$D$37,2,FALSE),"")</f>
        <v/>
      </c>
      <c r="BA77" s="12" t="n">
        <v>21.3400000000002</v>
      </c>
      <c r="BB77" s="12">
        <f>IFERROR(VLOOKUP(BA77,'CRUCE RIESGOS'!$C$8:$D$37,2,FALSE),"")</f>
        <v/>
      </c>
      <c r="BC77" s="12" t="n">
        <v>22.3400000000002</v>
      </c>
      <c r="BD77" s="12">
        <f>IFERROR(VLOOKUP(BC77,'CRUCE RIESGOS'!$C$8:$D$37,2,FALSE),"")</f>
        <v/>
      </c>
      <c r="BE77" s="12" t="n">
        <v>23.3400000000002</v>
      </c>
      <c r="BF77" s="12">
        <f>IFERROR(VLOOKUP(BE77,'CRUCE RIESGOS'!$C$8:$D$37,2,FALSE),"")</f>
        <v/>
      </c>
      <c r="BG77" s="12" t="n">
        <v>24.3400000000002</v>
      </c>
      <c r="BH77" s="12">
        <f>IFERROR(VLOOKUP(BG77,'CRUCE RIESGOS'!$C$8:$D$37,2,FALSE),"")</f>
        <v/>
      </c>
      <c r="BI77" s="12" t="n">
        <v>25.3400000000002</v>
      </c>
      <c r="BJ77" s="12">
        <f>IFERROR(VLOOKUP(BI77,'CRUCE RIESGOS'!$C$8:$D$37,2,FALSE),"")</f>
        <v/>
      </c>
    </row>
    <row r="78">
      <c r="N78" s="12">
        <f>IF(N79&lt;&gt;""," -R","")</f>
        <v/>
      </c>
      <c r="P78" s="12">
        <f>IF(P79&lt;&gt;""," -R","")</f>
        <v/>
      </c>
      <c r="R78" s="12">
        <f>IF(R79&lt;&gt;""," -R","")</f>
        <v/>
      </c>
      <c r="T78" s="12">
        <f>IF(T79&lt;&gt;""," -R","")</f>
        <v/>
      </c>
      <c r="V78" s="12">
        <f>IF(V79&lt;&gt;""," -R","")</f>
        <v/>
      </c>
      <c r="X78" s="12">
        <f>IF(X79&lt;&gt;""," -R","")</f>
        <v/>
      </c>
      <c r="Z78" s="12">
        <f>IF(Z79&lt;&gt;""," -R","")</f>
        <v/>
      </c>
      <c r="AB78" s="12">
        <f>IF(AB79&lt;&gt;""," -R","")</f>
        <v/>
      </c>
      <c r="AD78" s="12">
        <f>IF(AD79&lt;&gt;""," -R","")</f>
        <v/>
      </c>
      <c r="AF78" s="12">
        <f>IF(AF79&lt;&gt;""," -R","")</f>
        <v/>
      </c>
      <c r="AH78" s="12">
        <f>IF(AH79&lt;&gt;""," -R","")</f>
        <v/>
      </c>
      <c r="AJ78" s="12">
        <f>IF(AJ79&lt;&gt;""," -R","")</f>
        <v/>
      </c>
      <c r="AL78" s="12">
        <f>IF(AL79&lt;&gt;""," -R","")</f>
        <v/>
      </c>
      <c r="AN78" s="12">
        <f>IF(AN79&lt;&gt;""," -R","")</f>
        <v/>
      </c>
      <c r="AP78" s="12">
        <f>IF(AP79&lt;&gt;""," -R","")</f>
        <v/>
      </c>
      <c r="AR78" s="12">
        <f>IF(AR79&lt;&gt;""," -R","")</f>
        <v/>
      </c>
      <c r="AT78" s="12">
        <f>IF(AT79&lt;&gt;""," -R","")</f>
        <v/>
      </c>
      <c r="AV78" s="12">
        <f>IF(AV79&lt;&gt;""," -R","")</f>
        <v/>
      </c>
      <c r="AX78" s="12">
        <f>IF(AX79&lt;&gt;""," -R","")</f>
        <v/>
      </c>
      <c r="AZ78" s="12">
        <f>IF(AZ79&lt;&gt;""," -R","")</f>
        <v/>
      </c>
      <c r="BB78" s="12">
        <f>IF(BB79&lt;&gt;""," -R","")</f>
        <v/>
      </c>
      <c r="BD78" s="12">
        <f>IF(BD79&lt;&gt;""," -R","")</f>
        <v/>
      </c>
      <c r="BF78" s="12">
        <f>IF(BF79&lt;&gt;""," -R","")</f>
        <v/>
      </c>
      <c r="BH78" s="12">
        <f>IF(BH79&lt;&gt;""," -R","")</f>
        <v/>
      </c>
      <c r="BJ78" s="12">
        <f>IF(BJ79&lt;&gt;""," -R","")</f>
        <v/>
      </c>
    </row>
    <row r="79">
      <c r="M79" s="12" t="n">
        <v>1.35</v>
      </c>
      <c r="N79" s="12">
        <f>IFERROR(VLOOKUP(M79,'CRUCE RIESGOS'!$C$8:$D$37,2,FALSE),"")</f>
        <v/>
      </c>
      <c r="O79" s="12" t="n">
        <v>2.35000000000001</v>
      </c>
      <c r="P79" s="12">
        <f>IFERROR(VLOOKUP(O79,'CRUCE RIESGOS'!$C$8:$D$37,2,FALSE),"")</f>
        <v/>
      </c>
      <c r="Q79" s="12" t="n">
        <v>3.35000000000002</v>
      </c>
      <c r="R79" s="12">
        <f>IFERROR(VLOOKUP(Q79,'CRUCE RIESGOS'!$C$8:$D$37,2,FALSE),"")</f>
        <v/>
      </c>
      <c r="S79" s="12" t="n">
        <v>4.35000000000003</v>
      </c>
      <c r="T79" s="12">
        <f>IFERROR(VLOOKUP(S79,'CRUCE RIESGOS'!$C$8:$D$37,2,FALSE),"")</f>
        <v/>
      </c>
      <c r="U79" s="12" t="n">
        <v>5.35000000000004</v>
      </c>
      <c r="V79" s="12">
        <f>IFERROR(VLOOKUP(U79,'CRUCE RIESGOS'!$C$8:$D$37,2,FALSE),"")</f>
        <v/>
      </c>
      <c r="W79" s="12" t="n">
        <v>6.35000000000005</v>
      </c>
      <c r="X79" s="12">
        <f>IFERROR(VLOOKUP(W79,'CRUCE RIESGOS'!$C$8:$D$37,2,FALSE),"")</f>
        <v/>
      </c>
      <c r="Y79" s="12" t="n">
        <v>7.35000000000006</v>
      </c>
      <c r="Z79" s="12">
        <f>IFERROR(VLOOKUP(Y79,'CRUCE RIESGOS'!$C$8:$D$37,2,FALSE),"")</f>
        <v/>
      </c>
      <c r="AA79" s="12" t="n">
        <v>8.350000000000071</v>
      </c>
      <c r="AB79" s="12">
        <f>IFERROR(VLOOKUP(AA79,'CRUCE RIESGOS'!$C$8:$D$37,2,FALSE),"")</f>
        <v/>
      </c>
      <c r="AC79" s="12" t="n">
        <v>9.35000000000008</v>
      </c>
      <c r="AD79" s="12">
        <f>IFERROR(VLOOKUP(AC79,'CRUCE RIESGOS'!$C$8:$D$37,2,FALSE),"")</f>
        <v/>
      </c>
      <c r="AE79" s="12" t="n">
        <v>10.3500000000001</v>
      </c>
      <c r="AF79" s="12">
        <f>IFERROR(VLOOKUP(AE79,'CRUCE RIESGOS'!$C$8:$D$37,2,FALSE),"")</f>
        <v/>
      </c>
      <c r="AG79" s="12" t="n">
        <v>11.3500000000001</v>
      </c>
      <c r="AH79" s="12">
        <f>IFERROR(VLOOKUP(AG79,'CRUCE RIESGOS'!$C$8:$D$37,2,FALSE),"")</f>
        <v/>
      </c>
      <c r="AI79" s="12" t="n">
        <v>12.3500000000001</v>
      </c>
      <c r="AJ79" s="12">
        <f>IFERROR(VLOOKUP(AI79,'CRUCE RIESGOS'!$C$8:$D$37,2,FALSE),"")</f>
        <v/>
      </c>
      <c r="AK79" s="12" t="n">
        <v>13.3500000000001</v>
      </c>
      <c r="AL79" s="12">
        <f>IFERROR(VLOOKUP(AK79,'CRUCE RIESGOS'!$C$8:$D$37,2,FALSE),"")</f>
        <v/>
      </c>
      <c r="AM79" s="12" t="n">
        <v>14.3500000000001</v>
      </c>
      <c r="AN79" s="12">
        <f>IFERROR(VLOOKUP(AM79,'CRUCE RIESGOS'!$C$8:$D$37,2,FALSE),"")</f>
        <v/>
      </c>
      <c r="AO79" s="12" t="n">
        <v>15.3500000000001</v>
      </c>
      <c r="AP79" s="12">
        <f>IFERROR(VLOOKUP(AO79,'CRUCE RIESGOS'!$C$8:$D$37,2,FALSE),"")</f>
        <v/>
      </c>
      <c r="AQ79" s="12" t="n">
        <v>16.3500000000001</v>
      </c>
      <c r="AR79" s="12">
        <f>IFERROR(VLOOKUP(AQ79,'CRUCE RIESGOS'!$C$8:$D$37,2,FALSE),"")</f>
        <v/>
      </c>
      <c r="AS79" s="12" t="n">
        <v>17.3500000000002</v>
      </c>
      <c r="AT79" s="12">
        <f>IFERROR(VLOOKUP(AS79,'CRUCE RIESGOS'!$C$8:$D$37,2,FALSE),"")</f>
        <v/>
      </c>
      <c r="AU79" s="12" t="n">
        <v>18.3500000000002</v>
      </c>
      <c r="AV79" s="12">
        <f>IFERROR(VLOOKUP(AU79,'CRUCE RIESGOS'!$C$8:$D$37,2,FALSE),"")</f>
        <v/>
      </c>
      <c r="AW79" s="12" t="n">
        <v>19.3500000000002</v>
      </c>
      <c r="AX79" s="12">
        <f>IFERROR(VLOOKUP(AW79,'CRUCE RIESGOS'!$C$8:$D$37,2,FALSE),"")</f>
        <v/>
      </c>
      <c r="AY79" s="12" t="n">
        <v>20.3500000000002</v>
      </c>
      <c r="AZ79" s="12">
        <f>IFERROR(VLOOKUP(AY79,'CRUCE RIESGOS'!$C$8:$D$37,2,FALSE),"")</f>
        <v/>
      </c>
      <c r="BA79" s="12" t="n">
        <v>21.3500000000002</v>
      </c>
      <c r="BB79" s="12">
        <f>IFERROR(VLOOKUP(BA79,'CRUCE RIESGOS'!$C$8:$D$37,2,FALSE),"")</f>
        <v/>
      </c>
      <c r="BC79" s="12" t="n">
        <v>22.3500000000002</v>
      </c>
      <c r="BD79" s="12">
        <f>IFERROR(VLOOKUP(BC79,'CRUCE RIESGOS'!$C$8:$D$37,2,FALSE),"")</f>
        <v/>
      </c>
      <c r="BE79" s="12" t="n">
        <v>23.3500000000002</v>
      </c>
      <c r="BF79" s="12">
        <f>IFERROR(VLOOKUP(BE79,'CRUCE RIESGOS'!$C$8:$D$37,2,FALSE),"")</f>
        <v/>
      </c>
      <c r="BG79" s="12" t="n">
        <v>24.3500000000002</v>
      </c>
      <c r="BH79" s="12">
        <f>IFERROR(VLOOKUP(BG79,'CRUCE RIESGOS'!$C$8:$D$37,2,FALSE),"")</f>
        <v/>
      </c>
      <c r="BI79" s="12" t="n">
        <v>25.3500000000002</v>
      </c>
      <c r="BJ79" s="12">
        <f>IFERROR(VLOOKUP(BI79,'CRUCE RIESGOS'!$C$8:$D$37,2,FALSE),"")</f>
        <v/>
      </c>
    </row>
    <row r="80">
      <c r="N80" s="12">
        <f>IF(N81&lt;&gt;""," -R","")</f>
        <v/>
      </c>
      <c r="P80" s="12">
        <f>IF(P81&lt;&gt;""," -R","")</f>
        <v/>
      </c>
      <c r="R80" s="12">
        <f>IF(R81&lt;&gt;""," -R","")</f>
        <v/>
      </c>
      <c r="T80" s="12">
        <f>IF(T81&lt;&gt;""," -R","")</f>
        <v/>
      </c>
      <c r="V80" s="12">
        <f>IF(V81&lt;&gt;""," -R","")</f>
        <v/>
      </c>
      <c r="X80" s="12">
        <f>IF(X81&lt;&gt;""," -R","")</f>
        <v/>
      </c>
      <c r="Z80" s="12">
        <f>IF(Z81&lt;&gt;""," -R","")</f>
        <v/>
      </c>
      <c r="AB80" s="12">
        <f>IF(AB81&lt;&gt;""," -R","")</f>
        <v/>
      </c>
      <c r="AD80" s="12">
        <f>IF(AD81&lt;&gt;""," -R","")</f>
        <v/>
      </c>
      <c r="AF80" s="12">
        <f>IF(AF81&lt;&gt;""," -R","")</f>
        <v/>
      </c>
      <c r="AH80" s="12">
        <f>IF(AH81&lt;&gt;""," -R","")</f>
        <v/>
      </c>
      <c r="AJ80" s="12">
        <f>IF(AJ81&lt;&gt;""," -R","")</f>
        <v/>
      </c>
      <c r="AL80" s="12">
        <f>IF(AL81&lt;&gt;""," -R","")</f>
        <v/>
      </c>
      <c r="AN80" s="12">
        <f>IF(AN81&lt;&gt;""," -R","")</f>
        <v/>
      </c>
      <c r="AP80" s="12">
        <f>IF(AP81&lt;&gt;""," -R","")</f>
        <v/>
      </c>
      <c r="AR80" s="12">
        <f>IF(AR81&lt;&gt;""," -R","")</f>
        <v/>
      </c>
      <c r="AT80" s="12">
        <f>IF(AT81&lt;&gt;""," -R","")</f>
        <v/>
      </c>
      <c r="AV80" s="12">
        <f>IF(AV81&lt;&gt;""," -R","")</f>
        <v/>
      </c>
      <c r="AX80" s="12">
        <f>IF(AX81&lt;&gt;""," -R","")</f>
        <v/>
      </c>
      <c r="AZ80" s="12">
        <f>IF(AZ81&lt;&gt;""," -R","")</f>
        <v/>
      </c>
      <c r="BB80" s="12">
        <f>IF(BB81&lt;&gt;""," -R","")</f>
        <v/>
      </c>
      <c r="BD80" s="12">
        <f>IF(BD81&lt;&gt;""," -R","")</f>
        <v/>
      </c>
      <c r="BF80" s="12">
        <f>IF(BF81&lt;&gt;""," -R","")</f>
        <v/>
      </c>
      <c r="BH80" s="12">
        <f>IF(BH81&lt;&gt;""," -R","")</f>
        <v/>
      </c>
      <c r="BJ80" s="12">
        <f>IF(BJ81&lt;&gt;""," -R","")</f>
        <v/>
      </c>
    </row>
    <row r="81">
      <c r="M81" s="12" t="n">
        <v>1.36</v>
      </c>
      <c r="N81" s="12">
        <f>IFERROR(VLOOKUP(M81,'CRUCE RIESGOS'!$C$8:$D$37,2,FALSE),"")</f>
        <v/>
      </c>
      <c r="O81" s="12" t="n">
        <v>2.36000000000001</v>
      </c>
      <c r="P81" s="12">
        <f>IFERROR(VLOOKUP(O81,'CRUCE RIESGOS'!$C$8:$D$37,2,FALSE),"")</f>
        <v/>
      </c>
      <c r="Q81" s="12" t="n">
        <v>3.36000000000002</v>
      </c>
      <c r="R81" s="12">
        <f>IFERROR(VLOOKUP(Q81,'CRUCE RIESGOS'!$C$8:$D$37,2,FALSE),"")</f>
        <v/>
      </c>
      <c r="S81" s="12" t="n">
        <v>4.36000000000003</v>
      </c>
      <c r="T81" s="12">
        <f>IFERROR(VLOOKUP(S81,'CRUCE RIESGOS'!$C$8:$D$37,2,FALSE),"")</f>
        <v/>
      </c>
      <c r="U81" s="12" t="n">
        <v>5.36000000000004</v>
      </c>
      <c r="V81" s="12">
        <f>IFERROR(VLOOKUP(U81,'CRUCE RIESGOS'!$C$8:$D$37,2,FALSE),"")</f>
        <v/>
      </c>
      <c r="W81" s="12" t="n">
        <v>6.36000000000005</v>
      </c>
      <c r="X81" s="12">
        <f>IFERROR(VLOOKUP(W81,'CRUCE RIESGOS'!$C$8:$D$37,2,FALSE),"")</f>
        <v/>
      </c>
      <c r="Y81" s="12" t="n">
        <v>7.36000000000006</v>
      </c>
      <c r="Z81" s="12">
        <f>IFERROR(VLOOKUP(Y81,'CRUCE RIESGOS'!$C$8:$D$37,2,FALSE),"")</f>
        <v/>
      </c>
      <c r="AA81" s="12" t="n">
        <v>8.36000000000007</v>
      </c>
      <c r="AB81" s="12">
        <f>IFERROR(VLOOKUP(AA81,'CRUCE RIESGOS'!$C$8:$D$37,2,FALSE),"")</f>
        <v/>
      </c>
      <c r="AC81" s="12" t="n">
        <v>9.360000000000079</v>
      </c>
      <c r="AD81" s="12">
        <f>IFERROR(VLOOKUP(AC81,'CRUCE RIESGOS'!$C$8:$D$37,2,FALSE),"")</f>
        <v/>
      </c>
      <c r="AE81" s="12" t="n">
        <v>10.3600000000001</v>
      </c>
      <c r="AF81" s="12">
        <f>IFERROR(VLOOKUP(AE81,'CRUCE RIESGOS'!$C$8:$D$37,2,FALSE),"")</f>
        <v/>
      </c>
      <c r="AG81" s="12" t="n">
        <v>11.3600000000001</v>
      </c>
      <c r="AH81" s="12">
        <f>IFERROR(VLOOKUP(AG81,'CRUCE RIESGOS'!$C$8:$D$37,2,FALSE),"")</f>
        <v/>
      </c>
      <c r="AI81" s="12" t="n">
        <v>12.3600000000001</v>
      </c>
      <c r="AJ81" s="12">
        <f>IFERROR(VLOOKUP(AI81,'CRUCE RIESGOS'!$C$8:$D$37,2,FALSE),"")</f>
        <v/>
      </c>
      <c r="AK81" s="12" t="n">
        <v>13.3600000000001</v>
      </c>
      <c r="AL81" s="12">
        <f>IFERROR(VLOOKUP(AK81,'CRUCE RIESGOS'!$C$8:$D$37,2,FALSE),"")</f>
        <v/>
      </c>
      <c r="AM81" s="12" t="n">
        <v>14.3600000000001</v>
      </c>
      <c r="AN81" s="12">
        <f>IFERROR(VLOOKUP(AM81,'CRUCE RIESGOS'!$C$8:$D$37,2,FALSE),"")</f>
        <v/>
      </c>
      <c r="AO81" s="12" t="n">
        <v>15.3600000000001</v>
      </c>
      <c r="AP81" s="12">
        <f>IFERROR(VLOOKUP(AO81,'CRUCE RIESGOS'!$C$8:$D$37,2,FALSE),"")</f>
        <v/>
      </c>
      <c r="AQ81" s="12" t="n">
        <v>16.3600000000001</v>
      </c>
      <c r="AR81" s="12">
        <f>IFERROR(VLOOKUP(AQ81,'CRUCE RIESGOS'!$C$8:$D$37,2,FALSE),"")</f>
        <v/>
      </c>
      <c r="AS81" s="12" t="n">
        <v>17.3600000000002</v>
      </c>
      <c r="AT81" s="12">
        <f>IFERROR(VLOOKUP(AS81,'CRUCE RIESGOS'!$C$8:$D$37,2,FALSE),"")</f>
        <v/>
      </c>
      <c r="AU81" s="12" t="n">
        <v>18.3600000000002</v>
      </c>
      <c r="AV81" s="12">
        <f>IFERROR(VLOOKUP(AU81,'CRUCE RIESGOS'!$C$8:$D$37,2,FALSE),"")</f>
        <v/>
      </c>
      <c r="AW81" s="12" t="n">
        <v>19.3600000000002</v>
      </c>
      <c r="AX81" s="12">
        <f>IFERROR(VLOOKUP(AW81,'CRUCE RIESGOS'!$C$8:$D$37,2,FALSE),"")</f>
        <v/>
      </c>
      <c r="AY81" s="12" t="n">
        <v>20.3600000000002</v>
      </c>
      <c r="AZ81" s="12">
        <f>IFERROR(VLOOKUP(AY81,'CRUCE RIESGOS'!$C$8:$D$37,2,FALSE),"")</f>
        <v/>
      </c>
      <c r="BA81" s="12" t="n">
        <v>21.3600000000002</v>
      </c>
      <c r="BB81" s="12">
        <f>IFERROR(VLOOKUP(BA81,'CRUCE RIESGOS'!$C$8:$D$37,2,FALSE),"")</f>
        <v/>
      </c>
      <c r="BC81" s="12" t="n">
        <v>22.3600000000002</v>
      </c>
      <c r="BD81" s="12">
        <f>IFERROR(VLOOKUP(BC81,'CRUCE RIESGOS'!$C$8:$D$37,2,FALSE),"")</f>
        <v/>
      </c>
      <c r="BE81" s="12" t="n">
        <v>23.3600000000002</v>
      </c>
      <c r="BF81" s="12">
        <f>IFERROR(VLOOKUP(BE81,'CRUCE RIESGOS'!$C$8:$D$37,2,FALSE),"")</f>
        <v/>
      </c>
      <c r="BG81" s="12" t="n">
        <v>24.3600000000002</v>
      </c>
      <c r="BH81" s="12">
        <f>IFERROR(VLOOKUP(BG81,'CRUCE RIESGOS'!$C$8:$D$37,2,FALSE),"")</f>
        <v/>
      </c>
      <c r="BI81" s="12" t="n">
        <v>25.3600000000002</v>
      </c>
      <c r="BJ81" s="12">
        <f>IFERROR(VLOOKUP(BI81,'CRUCE RIESGOS'!$C$8:$D$37,2,FALSE),"")</f>
        <v/>
      </c>
    </row>
    <row r="82">
      <c r="N82" s="12">
        <f>IF(N83&lt;&gt;""," -R","")</f>
        <v/>
      </c>
      <c r="P82" s="12">
        <f>IF(P83&lt;&gt;""," -R","")</f>
        <v/>
      </c>
      <c r="R82" s="12">
        <f>IF(R83&lt;&gt;""," -R","")</f>
        <v/>
      </c>
      <c r="T82" s="12">
        <f>IF(T83&lt;&gt;""," -R","")</f>
        <v/>
      </c>
      <c r="V82" s="12">
        <f>IF(V83&lt;&gt;""," -R","")</f>
        <v/>
      </c>
      <c r="X82" s="12">
        <f>IF(X83&lt;&gt;""," -R","")</f>
        <v/>
      </c>
      <c r="Z82" s="12">
        <f>IF(Z83&lt;&gt;""," -R","")</f>
        <v/>
      </c>
      <c r="AB82" s="12">
        <f>IF(AB83&lt;&gt;""," -R","")</f>
        <v/>
      </c>
      <c r="AD82" s="12">
        <f>IF(AD83&lt;&gt;""," -R","")</f>
        <v/>
      </c>
      <c r="AF82" s="12">
        <f>IF(AF83&lt;&gt;""," -R","")</f>
        <v/>
      </c>
      <c r="AH82" s="12">
        <f>IF(AH83&lt;&gt;""," -R","")</f>
        <v/>
      </c>
      <c r="AJ82" s="12">
        <f>IF(AJ83&lt;&gt;""," -R","")</f>
        <v/>
      </c>
      <c r="AL82" s="12">
        <f>IF(AL83&lt;&gt;""," -R","")</f>
        <v/>
      </c>
      <c r="AN82" s="12">
        <f>IF(AN83&lt;&gt;""," -R","")</f>
        <v/>
      </c>
      <c r="AP82" s="12">
        <f>IF(AP83&lt;&gt;""," -R","")</f>
        <v/>
      </c>
      <c r="AR82" s="12">
        <f>IF(AR83&lt;&gt;""," -R","")</f>
        <v/>
      </c>
      <c r="AT82" s="12">
        <f>IF(AT83&lt;&gt;""," -R","")</f>
        <v/>
      </c>
      <c r="AV82" s="12">
        <f>IF(AV83&lt;&gt;""," -R","")</f>
        <v/>
      </c>
      <c r="AX82" s="12">
        <f>IF(AX83&lt;&gt;""," -R","")</f>
        <v/>
      </c>
      <c r="AZ82" s="12">
        <f>IF(AZ83&lt;&gt;""," -R","")</f>
        <v/>
      </c>
      <c r="BB82" s="12">
        <f>IF(BB83&lt;&gt;""," -R","")</f>
        <v/>
      </c>
      <c r="BD82" s="12">
        <f>IF(BD83&lt;&gt;""," -R","")</f>
        <v/>
      </c>
      <c r="BF82" s="12">
        <f>IF(BF83&lt;&gt;""," -R","")</f>
        <v/>
      </c>
      <c r="BH82" s="12">
        <f>IF(BH83&lt;&gt;""," -R","")</f>
        <v/>
      </c>
      <c r="BJ82" s="12">
        <f>IF(BJ83&lt;&gt;""," -R","")</f>
        <v/>
      </c>
    </row>
    <row r="83">
      <c r="M83" s="12" t="n">
        <v>1.37</v>
      </c>
      <c r="N83" s="12">
        <f>IFERROR(VLOOKUP(M83,'CRUCE RIESGOS'!$C$8:$D$37,2,FALSE),"")</f>
        <v/>
      </c>
      <c r="O83" s="12" t="n">
        <v>2.37000000000001</v>
      </c>
      <c r="P83" s="12">
        <f>IFERROR(VLOOKUP(O83,'CRUCE RIESGOS'!$C$8:$D$37,2,FALSE),"")</f>
        <v/>
      </c>
      <c r="Q83" s="12" t="n">
        <v>3.37000000000002</v>
      </c>
      <c r="R83" s="12">
        <f>IFERROR(VLOOKUP(Q83,'CRUCE RIESGOS'!$C$8:$D$37,2,FALSE),"")</f>
        <v/>
      </c>
      <c r="S83" s="12" t="n">
        <v>4.37000000000003</v>
      </c>
      <c r="T83" s="12">
        <f>IFERROR(VLOOKUP(S83,'CRUCE RIESGOS'!$C$8:$D$37,2,FALSE),"")</f>
        <v/>
      </c>
      <c r="U83" s="12" t="n">
        <v>5.37000000000004</v>
      </c>
      <c r="V83" s="12">
        <f>IFERROR(VLOOKUP(U83,'CRUCE RIESGOS'!$C$8:$D$37,2,FALSE),"")</f>
        <v/>
      </c>
      <c r="W83" s="12" t="n">
        <v>6.37000000000005</v>
      </c>
      <c r="X83" s="12">
        <f>IFERROR(VLOOKUP(W83,'CRUCE RIESGOS'!$C$8:$D$37,2,FALSE),"")</f>
        <v/>
      </c>
      <c r="Y83" s="12" t="n">
        <v>7.37000000000006</v>
      </c>
      <c r="Z83" s="12">
        <f>IFERROR(VLOOKUP(Y83,'CRUCE RIESGOS'!$C$8:$D$37,2,FALSE),"")</f>
        <v/>
      </c>
      <c r="AA83" s="12" t="n">
        <v>8.37000000000007</v>
      </c>
      <c r="AB83" s="12">
        <f>IFERROR(VLOOKUP(AA83,'CRUCE RIESGOS'!$C$8:$D$37,2,FALSE),"")</f>
        <v/>
      </c>
      <c r="AC83" s="12" t="n">
        <v>9.370000000000079</v>
      </c>
      <c r="AD83" s="12">
        <f>IFERROR(VLOOKUP(AC83,'CRUCE RIESGOS'!$C$8:$D$37,2,FALSE),"")</f>
        <v/>
      </c>
      <c r="AE83" s="12" t="n">
        <v>10.3700000000001</v>
      </c>
      <c r="AF83" s="12">
        <f>IFERROR(VLOOKUP(AE83,'CRUCE RIESGOS'!$C$8:$D$37,2,FALSE),"")</f>
        <v/>
      </c>
      <c r="AG83" s="12" t="n">
        <v>11.3700000000001</v>
      </c>
      <c r="AH83" s="12">
        <f>IFERROR(VLOOKUP(AG83,'CRUCE RIESGOS'!$C$8:$D$37,2,FALSE),"")</f>
        <v/>
      </c>
      <c r="AI83" s="12" t="n">
        <v>12.3700000000001</v>
      </c>
      <c r="AJ83" s="12">
        <f>IFERROR(VLOOKUP(AI83,'CRUCE RIESGOS'!$C$8:$D$37,2,FALSE),"")</f>
        <v/>
      </c>
      <c r="AK83" s="12" t="n">
        <v>13.3700000000001</v>
      </c>
      <c r="AL83" s="12">
        <f>IFERROR(VLOOKUP(AK83,'CRUCE RIESGOS'!$C$8:$D$37,2,FALSE),"")</f>
        <v/>
      </c>
      <c r="AM83" s="12" t="n">
        <v>14.3700000000001</v>
      </c>
      <c r="AN83" s="12">
        <f>IFERROR(VLOOKUP(AM83,'CRUCE RIESGOS'!$C$8:$D$37,2,FALSE),"")</f>
        <v/>
      </c>
      <c r="AO83" s="12" t="n">
        <v>15.3700000000001</v>
      </c>
      <c r="AP83" s="12">
        <f>IFERROR(VLOOKUP(AO83,'CRUCE RIESGOS'!$C$8:$D$37,2,FALSE),"")</f>
        <v/>
      </c>
      <c r="AQ83" s="12" t="n">
        <v>16.3700000000001</v>
      </c>
      <c r="AR83" s="12">
        <f>IFERROR(VLOOKUP(AQ83,'CRUCE RIESGOS'!$C$8:$D$37,2,FALSE),"")</f>
        <v/>
      </c>
      <c r="AS83" s="12" t="n">
        <v>17.3700000000002</v>
      </c>
      <c r="AT83" s="12">
        <f>IFERROR(VLOOKUP(AS83,'CRUCE RIESGOS'!$C$8:$D$37,2,FALSE),"")</f>
        <v/>
      </c>
      <c r="AU83" s="12" t="n">
        <v>18.3700000000002</v>
      </c>
      <c r="AV83" s="12">
        <f>IFERROR(VLOOKUP(AU83,'CRUCE RIESGOS'!$C$8:$D$37,2,FALSE),"")</f>
        <v/>
      </c>
      <c r="AW83" s="12" t="n">
        <v>19.3700000000002</v>
      </c>
      <c r="AX83" s="12">
        <f>IFERROR(VLOOKUP(AW83,'CRUCE RIESGOS'!$C$8:$D$37,2,FALSE),"")</f>
        <v/>
      </c>
      <c r="AY83" s="12" t="n">
        <v>20.3700000000002</v>
      </c>
      <c r="AZ83" s="12">
        <f>IFERROR(VLOOKUP(AY83,'CRUCE RIESGOS'!$C$8:$D$37,2,FALSE),"")</f>
        <v/>
      </c>
      <c r="BA83" s="12" t="n">
        <v>21.3700000000002</v>
      </c>
      <c r="BB83" s="12">
        <f>IFERROR(VLOOKUP(BA83,'CRUCE RIESGOS'!$C$8:$D$37,2,FALSE),"")</f>
        <v/>
      </c>
      <c r="BC83" s="12" t="n">
        <v>22.3700000000002</v>
      </c>
      <c r="BD83" s="12">
        <f>IFERROR(VLOOKUP(BC83,'CRUCE RIESGOS'!$C$8:$D$37,2,FALSE),"")</f>
        <v/>
      </c>
      <c r="BE83" s="12" t="n">
        <v>23.3700000000002</v>
      </c>
      <c r="BF83" s="12">
        <f>IFERROR(VLOOKUP(BE83,'CRUCE RIESGOS'!$C$8:$D$37,2,FALSE),"")</f>
        <v/>
      </c>
      <c r="BG83" s="12" t="n">
        <v>24.3700000000002</v>
      </c>
      <c r="BH83" s="12">
        <f>IFERROR(VLOOKUP(BG83,'CRUCE RIESGOS'!$C$8:$D$37,2,FALSE),"")</f>
        <v/>
      </c>
      <c r="BI83" s="12" t="n">
        <v>25.3700000000002</v>
      </c>
      <c r="BJ83" s="12">
        <f>IFERROR(VLOOKUP(BI83,'CRUCE RIESGOS'!$C$8:$D$37,2,FALSE),"")</f>
        <v/>
      </c>
    </row>
    <row r="84">
      <c r="N84" s="12">
        <f>IF(N85&lt;&gt;""," -R","")</f>
        <v/>
      </c>
      <c r="P84" s="12">
        <f>IF(P85&lt;&gt;""," -R","")</f>
        <v/>
      </c>
      <c r="R84" s="12">
        <f>IF(R85&lt;&gt;""," -R","")</f>
        <v/>
      </c>
      <c r="T84" s="12">
        <f>IF(T85&lt;&gt;""," -R","")</f>
        <v/>
      </c>
      <c r="V84" s="12">
        <f>IF(V85&lt;&gt;""," -R","")</f>
        <v/>
      </c>
      <c r="X84" s="12">
        <f>IF(X85&lt;&gt;""," -R","")</f>
        <v/>
      </c>
      <c r="Z84" s="12">
        <f>IF(Z85&lt;&gt;""," -R","")</f>
        <v/>
      </c>
      <c r="AB84" s="12">
        <f>IF(AB85&lt;&gt;""," -R","")</f>
        <v/>
      </c>
      <c r="AD84" s="12">
        <f>IF(AD85&lt;&gt;""," -R","")</f>
        <v/>
      </c>
      <c r="AF84" s="12">
        <f>IF(AF85&lt;&gt;""," -R","")</f>
        <v/>
      </c>
      <c r="AH84" s="12">
        <f>IF(AH85&lt;&gt;""," -R","")</f>
        <v/>
      </c>
      <c r="AJ84" s="12">
        <f>IF(AJ85&lt;&gt;""," -R","")</f>
        <v/>
      </c>
      <c r="AL84" s="12">
        <f>IF(AL85&lt;&gt;""," -R","")</f>
        <v/>
      </c>
      <c r="AN84" s="12">
        <f>IF(AN85&lt;&gt;""," -R","")</f>
        <v/>
      </c>
      <c r="AP84" s="12">
        <f>IF(AP85&lt;&gt;""," -R","")</f>
        <v/>
      </c>
      <c r="AR84" s="12">
        <f>IF(AR85&lt;&gt;""," -R","")</f>
        <v/>
      </c>
      <c r="AT84" s="12">
        <f>IF(AT85&lt;&gt;""," -R","")</f>
        <v/>
      </c>
      <c r="AV84" s="12">
        <f>IF(AV85&lt;&gt;""," -R","")</f>
        <v/>
      </c>
      <c r="AX84" s="12">
        <f>IF(AX85&lt;&gt;""," -R","")</f>
        <v/>
      </c>
      <c r="AZ84" s="12">
        <f>IF(AZ85&lt;&gt;""," -R","")</f>
        <v/>
      </c>
      <c r="BB84" s="12">
        <f>IF(BB85&lt;&gt;""," -R","")</f>
        <v/>
      </c>
      <c r="BD84" s="12">
        <f>IF(BD85&lt;&gt;""," -R","")</f>
        <v/>
      </c>
      <c r="BF84" s="12">
        <f>IF(BF85&lt;&gt;""," -R","")</f>
        <v/>
      </c>
      <c r="BH84" s="12">
        <f>IF(BH85&lt;&gt;""," -R","")</f>
        <v/>
      </c>
      <c r="BJ84" s="12">
        <f>IF(BJ85&lt;&gt;""," -R","")</f>
        <v/>
      </c>
    </row>
    <row r="85">
      <c r="M85" s="12" t="n">
        <v>1.38</v>
      </c>
      <c r="N85" s="12">
        <f>IFERROR(VLOOKUP(M85,'CRUCE RIESGOS'!$C$8:$D$37,2,FALSE),"")</f>
        <v/>
      </c>
      <c r="O85" s="12" t="n">
        <v>2.38000000000001</v>
      </c>
      <c r="P85" s="12">
        <f>IFERROR(VLOOKUP(O85,'CRUCE RIESGOS'!$C$8:$D$37,2,FALSE),"")</f>
        <v/>
      </c>
      <c r="Q85" s="12" t="n">
        <v>3.38000000000002</v>
      </c>
      <c r="R85" s="12">
        <f>IFERROR(VLOOKUP(Q85,'CRUCE RIESGOS'!$C$8:$D$37,2,FALSE),"")</f>
        <v/>
      </c>
      <c r="S85" s="12" t="n">
        <v>4.38000000000003</v>
      </c>
      <c r="T85" s="12">
        <f>IFERROR(VLOOKUP(S85,'CRUCE RIESGOS'!$C$8:$D$37,2,FALSE),"")</f>
        <v/>
      </c>
      <c r="U85" s="12" t="n">
        <v>5.38000000000004</v>
      </c>
      <c r="V85" s="12">
        <f>IFERROR(VLOOKUP(U85,'CRUCE RIESGOS'!$C$8:$D$37,2,FALSE),"")</f>
        <v/>
      </c>
      <c r="W85" s="12" t="n">
        <v>6.38000000000005</v>
      </c>
      <c r="X85" s="12">
        <f>IFERROR(VLOOKUP(W85,'CRUCE RIESGOS'!$C$8:$D$37,2,FALSE),"")</f>
        <v/>
      </c>
      <c r="Y85" s="12" t="n">
        <v>7.38000000000006</v>
      </c>
      <c r="Z85" s="12">
        <f>IFERROR(VLOOKUP(Y85,'CRUCE RIESGOS'!$C$8:$D$37,2,FALSE),"")</f>
        <v/>
      </c>
      <c r="AA85" s="12" t="n">
        <v>8.38000000000007</v>
      </c>
      <c r="AB85" s="12">
        <f>IFERROR(VLOOKUP(AA85,'CRUCE RIESGOS'!$C$8:$D$37,2,FALSE),"")</f>
        <v/>
      </c>
      <c r="AC85" s="12" t="n">
        <v>9.380000000000081</v>
      </c>
      <c r="AD85" s="12">
        <f>IFERROR(VLOOKUP(AC85,'CRUCE RIESGOS'!$C$8:$D$37,2,FALSE),"")</f>
        <v/>
      </c>
      <c r="AE85" s="12" t="n">
        <v>10.3800000000001</v>
      </c>
      <c r="AF85" s="12">
        <f>IFERROR(VLOOKUP(AE85,'CRUCE RIESGOS'!$C$8:$D$37,2,FALSE),"")</f>
        <v/>
      </c>
      <c r="AG85" s="12" t="n">
        <v>11.3800000000001</v>
      </c>
      <c r="AH85" s="12">
        <f>IFERROR(VLOOKUP(AG85,'CRUCE RIESGOS'!$C$8:$D$37,2,FALSE),"")</f>
        <v/>
      </c>
      <c r="AI85" s="12" t="n">
        <v>12.3800000000001</v>
      </c>
      <c r="AJ85" s="12">
        <f>IFERROR(VLOOKUP(AI85,'CRUCE RIESGOS'!$C$8:$D$37,2,FALSE),"")</f>
        <v/>
      </c>
      <c r="AK85" s="12" t="n">
        <v>13.3800000000001</v>
      </c>
      <c r="AL85" s="12">
        <f>IFERROR(VLOOKUP(AK85,'CRUCE RIESGOS'!$C$8:$D$37,2,FALSE),"")</f>
        <v/>
      </c>
      <c r="AM85" s="12" t="n">
        <v>14.3800000000001</v>
      </c>
      <c r="AN85" s="12">
        <f>IFERROR(VLOOKUP(AM85,'CRUCE RIESGOS'!$C$8:$D$37,2,FALSE),"")</f>
        <v/>
      </c>
      <c r="AO85" s="12" t="n">
        <v>15.3800000000001</v>
      </c>
      <c r="AP85" s="12">
        <f>IFERROR(VLOOKUP(AO85,'CRUCE RIESGOS'!$C$8:$D$37,2,FALSE),"")</f>
        <v/>
      </c>
      <c r="AQ85" s="12" t="n">
        <v>16.3800000000002</v>
      </c>
      <c r="AR85" s="12">
        <f>IFERROR(VLOOKUP(AQ85,'CRUCE RIESGOS'!$C$8:$D$37,2,FALSE),"")</f>
        <v/>
      </c>
      <c r="AS85" s="12" t="n">
        <v>17.3800000000002</v>
      </c>
      <c r="AT85" s="12">
        <f>IFERROR(VLOOKUP(AS85,'CRUCE RIESGOS'!$C$8:$D$37,2,FALSE),"")</f>
        <v/>
      </c>
      <c r="AU85" s="12" t="n">
        <v>18.3800000000002</v>
      </c>
      <c r="AV85" s="12">
        <f>IFERROR(VLOOKUP(AU85,'CRUCE RIESGOS'!$C$8:$D$37,2,FALSE),"")</f>
        <v/>
      </c>
      <c r="AW85" s="12" t="n">
        <v>19.3800000000002</v>
      </c>
      <c r="AX85" s="12">
        <f>IFERROR(VLOOKUP(AW85,'CRUCE RIESGOS'!$C$8:$D$37,2,FALSE),"")</f>
        <v/>
      </c>
      <c r="AY85" s="12" t="n">
        <v>20.3800000000002</v>
      </c>
      <c r="AZ85" s="12">
        <f>IFERROR(VLOOKUP(AY85,'CRUCE RIESGOS'!$C$8:$D$37,2,FALSE),"")</f>
        <v/>
      </c>
      <c r="BA85" s="12" t="n">
        <v>21.3800000000002</v>
      </c>
      <c r="BB85" s="12">
        <f>IFERROR(VLOOKUP(BA85,'CRUCE RIESGOS'!$C$8:$D$37,2,FALSE),"")</f>
        <v/>
      </c>
      <c r="BC85" s="12" t="n">
        <v>22.3800000000002</v>
      </c>
      <c r="BD85" s="12">
        <f>IFERROR(VLOOKUP(BC85,'CRUCE RIESGOS'!$C$8:$D$37,2,FALSE),"")</f>
        <v/>
      </c>
      <c r="BE85" s="12" t="n">
        <v>23.3800000000002</v>
      </c>
      <c r="BF85" s="12">
        <f>IFERROR(VLOOKUP(BE85,'CRUCE RIESGOS'!$C$8:$D$37,2,FALSE),"")</f>
        <v/>
      </c>
      <c r="BG85" s="12" t="n">
        <v>24.3800000000002</v>
      </c>
      <c r="BH85" s="12">
        <f>IFERROR(VLOOKUP(BG85,'CRUCE RIESGOS'!$C$8:$D$37,2,FALSE),"")</f>
        <v/>
      </c>
      <c r="BI85" s="12" t="n">
        <v>25.3800000000002</v>
      </c>
      <c r="BJ85" s="12">
        <f>IFERROR(VLOOKUP(BI85,'CRUCE RIESGOS'!$C$8:$D$37,2,FALSE),"")</f>
        <v/>
      </c>
    </row>
    <row r="86">
      <c r="N86" s="12">
        <f>IF(N87&lt;&gt;""," -R","")</f>
        <v/>
      </c>
      <c r="P86" s="12">
        <f>IF(P87&lt;&gt;""," -R","")</f>
        <v/>
      </c>
      <c r="R86" s="12">
        <f>IF(R87&lt;&gt;""," -R","")</f>
        <v/>
      </c>
      <c r="T86" s="12">
        <f>IF(T87&lt;&gt;""," -R","")</f>
        <v/>
      </c>
      <c r="V86" s="12">
        <f>IF(V87&lt;&gt;""," -R","")</f>
        <v/>
      </c>
      <c r="X86" s="12">
        <f>IF(X87&lt;&gt;""," -R","")</f>
        <v/>
      </c>
      <c r="Z86" s="12">
        <f>IF(Z87&lt;&gt;""," -R","")</f>
        <v/>
      </c>
      <c r="AB86" s="12">
        <f>IF(AB87&lt;&gt;""," -R","")</f>
        <v/>
      </c>
      <c r="AD86" s="12">
        <f>IF(AD87&lt;&gt;""," -R","")</f>
        <v/>
      </c>
      <c r="AF86" s="12">
        <f>IF(AF87&lt;&gt;""," -R","")</f>
        <v/>
      </c>
      <c r="AH86" s="12">
        <f>IF(AH87&lt;&gt;""," -R","")</f>
        <v/>
      </c>
      <c r="AJ86" s="12">
        <f>IF(AJ87&lt;&gt;""," -R","")</f>
        <v/>
      </c>
      <c r="AL86" s="12">
        <f>IF(AL87&lt;&gt;""," -R","")</f>
        <v/>
      </c>
      <c r="AN86" s="12">
        <f>IF(AN87&lt;&gt;""," -R","")</f>
        <v/>
      </c>
      <c r="AP86" s="12">
        <f>IF(AP87&lt;&gt;""," -R","")</f>
        <v/>
      </c>
      <c r="AR86" s="12">
        <f>IF(AR87&lt;&gt;""," -R","")</f>
        <v/>
      </c>
      <c r="AT86" s="12">
        <f>IF(AT87&lt;&gt;""," -R","")</f>
        <v/>
      </c>
      <c r="AV86" s="12">
        <f>IF(AV87&lt;&gt;""," -R","")</f>
        <v/>
      </c>
      <c r="AX86" s="12">
        <f>IF(AX87&lt;&gt;""," -R","")</f>
        <v/>
      </c>
      <c r="AZ86" s="12">
        <f>IF(AZ87&lt;&gt;""," -R","")</f>
        <v/>
      </c>
      <c r="BB86" s="12">
        <f>IF(BB87&lt;&gt;""," -R","")</f>
        <v/>
      </c>
      <c r="BD86" s="12">
        <f>IF(BD87&lt;&gt;""," -R","")</f>
        <v/>
      </c>
      <c r="BF86" s="12">
        <f>IF(BF87&lt;&gt;""," -R","")</f>
        <v/>
      </c>
      <c r="BH86" s="12">
        <f>IF(BH87&lt;&gt;""," -R","")</f>
        <v/>
      </c>
      <c r="BJ86" s="12">
        <f>IF(BJ87&lt;&gt;""," -R","")</f>
        <v/>
      </c>
    </row>
    <row r="87">
      <c r="M87" s="12" t="n">
        <v>1.39</v>
      </c>
      <c r="N87" s="12">
        <f>IFERROR(VLOOKUP(M87,'CRUCE RIESGOS'!$C$8:$D$37,2,FALSE),"")</f>
        <v/>
      </c>
      <c r="O87" s="12" t="n">
        <v>2.39000000000001</v>
      </c>
      <c r="P87" s="12">
        <f>IFERROR(VLOOKUP(O87,'CRUCE RIESGOS'!$C$8:$D$37,2,FALSE),"")</f>
        <v/>
      </c>
      <c r="Q87" s="12" t="n">
        <v>3.39000000000002</v>
      </c>
      <c r="R87" s="12">
        <f>IFERROR(VLOOKUP(Q87,'CRUCE RIESGOS'!$C$8:$D$37,2,FALSE),"")</f>
        <v/>
      </c>
      <c r="S87" s="12" t="n">
        <v>4.39000000000003</v>
      </c>
      <c r="T87" s="12">
        <f>IFERROR(VLOOKUP(S87,'CRUCE RIESGOS'!$C$8:$D$37,2,FALSE),"")</f>
        <v/>
      </c>
      <c r="U87" s="12" t="n">
        <v>5.39000000000004</v>
      </c>
      <c r="V87" s="12">
        <f>IFERROR(VLOOKUP(U87,'CRUCE RIESGOS'!$C$8:$D$37,2,FALSE),"")</f>
        <v/>
      </c>
      <c r="W87" s="12" t="n">
        <v>6.39000000000005</v>
      </c>
      <c r="X87" s="12">
        <f>IFERROR(VLOOKUP(W87,'CRUCE RIESGOS'!$C$8:$D$37,2,FALSE),"")</f>
        <v/>
      </c>
      <c r="Y87" s="12" t="n">
        <v>7.39000000000006</v>
      </c>
      <c r="Z87" s="12">
        <f>IFERROR(VLOOKUP(Y87,'CRUCE RIESGOS'!$C$8:$D$37,2,FALSE),"")</f>
        <v/>
      </c>
      <c r="AA87" s="12" t="n">
        <v>8.39000000000007</v>
      </c>
      <c r="AB87" s="12">
        <f>IFERROR(VLOOKUP(AA87,'CRUCE RIESGOS'!$C$8:$D$37,2,FALSE),"")</f>
        <v/>
      </c>
      <c r="AC87" s="12" t="n">
        <v>9.390000000000081</v>
      </c>
      <c r="AD87" s="12">
        <f>IFERROR(VLOOKUP(AC87,'CRUCE RIESGOS'!$C$8:$D$37,2,FALSE),"")</f>
        <v/>
      </c>
      <c r="AE87" s="12" t="n">
        <v>10.3900000000001</v>
      </c>
      <c r="AF87" s="12">
        <f>IFERROR(VLOOKUP(AE87,'CRUCE RIESGOS'!$C$8:$D$37,2,FALSE),"")</f>
        <v/>
      </c>
      <c r="AG87" s="12" t="n">
        <v>11.3900000000001</v>
      </c>
      <c r="AH87" s="12">
        <f>IFERROR(VLOOKUP(AG87,'CRUCE RIESGOS'!$C$8:$D$37,2,FALSE),"")</f>
        <v/>
      </c>
      <c r="AI87" s="12" t="n">
        <v>12.3900000000001</v>
      </c>
      <c r="AJ87" s="12">
        <f>IFERROR(VLOOKUP(AI87,'CRUCE RIESGOS'!$C$8:$D$37,2,FALSE),"")</f>
        <v/>
      </c>
      <c r="AK87" s="12" t="n">
        <v>13.3900000000001</v>
      </c>
      <c r="AL87" s="12">
        <f>IFERROR(VLOOKUP(AK87,'CRUCE RIESGOS'!$C$8:$D$37,2,FALSE),"")</f>
        <v/>
      </c>
      <c r="AM87" s="12" t="n">
        <v>14.3900000000001</v>
      </c>
      <c r="AN87" s="12">
        <f>IFERROR(VLOOKUP(AM87,'CRUCE RIESGOS'!$C$8:$D$37,2,FALSE),"")</f>
        <v/>
      </c>
      <c r="AO87" s="12" t="n">
        <v>15.3900000000001</v>
      </c>
      <c r="AP87" s="12">
        <f>IFERROR(VLOOKUP(AO87,'CRUCE RIESGOS'!$C$8:$D$37,2,FALSE),"")</f>
        <v/>
      </c>
      <c r="AQ87" s="12" t="n">
        <v>16.3900000000001</v>
      </c>
      <c r="AR87" s="12">
        <f>IFERROR(VLOOKUP(AQ87,'CRUCE RIESGOS'!$C$8:$D$37,2,FALSE),"")</f>
        <v/>
      </c>
      <c r="AS87" s="12" t="n">
        <v>17.3900000000002</v>
      </c>
      <c r="AT87" s="12">
        <f>IFERROR(VLOOKUP(AS87,'CRUCE RIESGOS'!$C$8:$D$37,2,FALSE),"")</f>
        <v/>
      </c>
      <c r="AU87" s="12" t="n">
        <v>18.3900000000002</v>
      </c>
      <c r="AV87" s="12">
        <f>IFERROR(VLOOKUP(AU87,'CRUCE RIESGOS'!$C$8:$D$37,2,FALSE),"")</f>
        <v/>
      </c>
      <c r="AW87" s="12" t="n">
        <v>19.3900000000002</v>
      </c>
      <c r="AX87" s="12">
        <f>IFERROR(VLOOKUP(AW87,'CRUCE RIESGOS'!$C$8:$D$37,2,FALSE),"")</f>
        <v/>
      </c>
      <c r="AY87" s="12" t="n">
        <v>20.3900000000002</v>
      </c>
      <c r="AZ87" s="12">
        <f>IFERROR(VLOOKUP(AY87,'CRUCE RIESGOS'!$C$8:$D$37,2,FALSE),"")</f>
        <v/>
      </c>
      <c r="BA87" s="12" t="n">
        <v>21.3900000000002</v>
      </c>
      <c r="BB87" s="12">
        <f>IFERROR(VLOOKUP(BA87,'CRUCE RIESGOS'!$C$8:$D$37,2,FALSE),"")</f>
        <v/>
      </c>
      <c r="BC87" s="12" t="n">
        <v>22.3900000000002</v>
      </c>
      <c r="BD87" s="12">
        <f>IFERROR(VLOOKUP(BC87,'CRUCE RIESGOS'!$C$8:$D$37,2,FALSE),"")</f>
        <v/>
      </c>
      <c r="BE87" s="12" t="n">
        <v>23.3900000000002</v>
      </c>
      <c r="BF87" s="12">
        <f>IFERROR(VLOOKUP(BE87,'CRUCE RIESGOS'!$C$8:$D$37,2,FALSE),"")</f>
        <v/>
      </c>
      <c r="BG87" s="12" t="n">
        <v>24.3900000000002</v>
      </c>
      <c r="BH87" s="12">
        <f>IFERROR(VLOOKUP(BG87,'CRUCE RIESGOS'!$C$8:$D$37,2,FALSE),"")</f>
        <v/>
      </c>
      <c r="BI87" s="12" t="n">
        <v>25.3900000000002</v>
      </c>
      <c r="BJ87" s="12">
        <f>IFERROR(VLOOKUP(BI87,'CRUCE RIESGOS'!$C$8:$D$37,2,FALSE),"")</f>
        <v/>
      </c>
    </row>
    <row r="88">
      <c r="N88" s="12">
        <f>IF(N89&lt;&gt;""," -R","")</f>
        <v/>
      </c>
      <c r="P88" s="12">
        <f>IF(P89&lt;&gt;""," -R","")</f>
        <v/>
      </c>
      <c r="R88" s="12">
        <f>IF(R89&lt;&gt;""," -R","")</f>
        <v/>
      </c>
      <c r="T88" s="12">
        <f>IF(T89&lt;&gt;""," -R","")</f>
        <v/>
      </c>
      <c r="V88" s="12">
        <f>IF(V89&lt;&gt;""," -R","")</f>
        <v/>
      </c>
      <c r="X88" s="12">
        <f>IF(X89&lt;&gt;""," -R","")</f>
        <v/>
      </c>
      <c r="Z88" s="12">
        <f>IF(Z89&lt;&gt;""," -R","")</f>
        <v/>
      </c>
      <c r="AB88" s="12">
        <f>IF(AB89&lt;&gt;""," -R","")</f>
        <v/>
      </c>
      <c r="AD88" s="12">
        <f>IF(AD89&lt;&gt;""," -R","")</f>
        <v/>
      </c>
      <c r="AF88" s="12">
        <f>IF(AF89&lt;&gt;""," -R","")</f>
        <v/>
      </c>
      <c r="AH88" s="12">
        <f>IF(AH89&lt;&gt;""," -R","")</f>
        <v/>
      </c>
      <c r="AJ88" s="12">
        <f>IF(AJ89&lt;&gt;""," -R","")</f>
        <v/>
      </c>
      <c r="AL88" s="12">
        <f>IF(AL89&lt;&gt;""," -R","")</f>
        <v/>
      </c>
      <c r="AN88" s="12">
        <f>IF(AN89&lt;&gt;""," -R","")</f>
        <v/>
      </c>
      <c r="AP88" s="12">
        <f>IF(AP89&lt;&gt;""," -R","")</f>
        <v/>
      </c>
      <c r="AR88" s="12">
        <f>IF(AR89&lt;&gt;""," -R","")</f>
        <v/>
      </c>
      <c r="AT88" s="12">
        <f>IF(AT89&lt;&gt;""," -R","")</f>
        <v/>
      </c>
      <c r="AV88" s="12">
        <f>IF(AV89&lt;&gt;""," -R","")</f>
        <v/>
      </c>
      <c r="AX88" s="12">
        <f>IF(AX89&lt;&gt;""," -R","")</f>
        <v/>
      </c>
      <c r="AZ88" s="12">
        <f>IF(AZ89&lt;&gt;""," -R","")</f>
        <v/>
      </c>
      <c r="BB88" s="12">
        <f>IF(BB89&lt;&gt;""," -R","")</f>
        <v/>
      </c>
      <c r="BD88" s="12">
        <f>IF(BD89&lt;&gt;""," -R","")</f>
        <v/>
      </c>
      <c r="BF88" s="12">
        <f>IF(BF89&lt;&gt;""," -R","")</f>
        <v/>
      </c>
      <c r="BH88" s="12">
        <f>IF(BH89&lt;&gt;""," -R","")</f>
        <v/>
      </c>
      <c r="BJ88" s="12">
        <f>IF(BJ89&lt;&gt;""," -R","")</f>
        <v/>
      </c>
    </row>
    <row r="89">
      <c r="M89" s="12" t="n">
        <v>1.4</v>
      </c>
      <c r="N89" s="12">
        <f>IFERROR(VLOOKUP(M89,'CRUCE RIESGOS'!$C$8:$D$37,2,FALSE),"")</f>
        <v/>
      </c>
      <c r="O89" s="12" t="n">
        <v>2.40000000000001</v>
      </c>
      <c r="P89" s="12">
        <f>IFERROR(VLOOKUP(O89,'CRUCE RIESGOS'!$C$8:$D$37,2,FALSE),"")</f>
        <v/>
      </c>
      <c r="Q89" s="12" t="n">
        <v>3.40000000000002</v>
      </c>
      <c r="R89" s="12">
        <f>IFERROR(VLOOKUP(Q89,'CRUCE RIESGOS'!$C$8:$D$37,2,FALSE),"")</f>
        <v/>
      </c>
      <c r="S89" s="12" t="n">
        <v>4.40000000000003</v>
      </c>
      <c r="T89" s="12">
        <f>IFERROR(VLOOKUP(S89,'CRUCE RIESGOS'!$C$8:$D$37,2,FALSE),"")</f>
        <v/>
      </c>
      <c r="U89" s="12" t="n">
        <v>5.40000000000004</v>
      </c>
      <c r="V89" s="12">
        <f>IFERROR(VLOOKUP(U89,'CRUCE RIESGOS'!$C$8:$D$37,2,FALSE),"")</f>
        <v/>
      </c>
      <c r="W89" s="12" t="n">
        <v>6.40000000000005</v>
      </c>
      <c r="X89" s="12">
        <f>IFERROR(VLOOKUP(W89,'CRUCE RIESGOS'!$C$8:$D$37,2,FALSE),"")</f>
        <v/>
      </c>
      <c r="Y89" s="12" t="n">
        <v>7.40000000000006</v>
      </c>
      <c r="Z89" s="12">
        <f>IFERROR(VLOOKUP(Y89,'CRUCE RIESGOS'!$C$8:$D$37,2,FALSE),"")</f>
        <v/>
      </c>
      <c r="AA89" s="12" t="n">
        <v>8.40000000000007</v>
      </c>
      <c r="AB89" s="12">
        <f>IFERROR(VLOOKUP(AA89,'CRUCE RIESGOS'!$C$8:$D$37,2,FALSE),"")</f>
        <v/>
      </c>
      <c r="AC89" s="12" t="n">
        <v>9.40000000000008</v>
      </c>
      <c r="AD89" s="12">
        <f>IFERROR(VLOOKUP(AC89,'CRUCE RIESGOS'!$C$8:$D$37,2,FALSE),"")</f>
        <v/>
      </c>
      <c r="AE89" s="12" t="n">
        <v>10.4000000000001</v>
      </c>
      <c r="AF89" s="12">
        <f>IFERROR(VLOOKUP(AE89,'CRUCE RIESGOS'!$C$8:$D$37,2,FALSE),"")</f>
        <v/>
      </c>
      <c r="AG89" s="12" t="n">
        <v>11.4000000000001</v>
      </c>
      <c r="AH89" s="12">
        <f>IFERROR(VLOOKUP(AG89,'CRUCE RIESGOS'!$C$8:$D$37,2,FALSE),"")</f>
        <v/>
      </c>
      <c r="AI89" s="12" t="n">
        <v>12.4000000000001</v>
      </c>
      <c r="AJ89" s="12">
        <f>IFERROR(VLOOKUP(AI89,'CRUCE RIESGOS'!$C$8:$D$37,2,FALSE),"")</f>
        <v/>
      </c>
      <c r="AK89" s="12" t="n">
        <v>13.4000000000001</v>
      </c>
      <c r="AL89" s="12">
        <f>IFERROR(VLOOKUP(AK89,'CRUCE RIESGOS'!$C$8:$D$37,2,FALSE),"")</f>
        <v/>
      </c>
      <c r="AM89" s="12" t="n">
        <v>14.4000000000001</v>
      </c>
      <c r="AN89" s="12">
        <f>IFERROR(VLOOKUP(AM89,'CRUCE RIESGOS'!$C$8:$D$37,2,FALSE),"")</f>
        <v/>
      </c>
      <c r="AO89" s="12" t="n">
        <v>15.4000000000001</v>
      </c>
      <c r="AP89" s="12">
        <f>IFERROR(VLOOKUP(AO89,'CRUCE RIESGOS'!$C$8:$D$37,2,FALSE),"")</f>
        <v/>
      </c>
      <c r="AQ89" s="12" t="n">
        <v>16.4000000000002</v>
      </c>
      <c r="AR89" s="12">
        <f>IFERROR(VLOOKUP(AQ89,'CRUCE RIESGOS'!$C$8:$D$37,2,FALSE),"")</f>
        <v/>
      </c>
      <c r="AS89" s="12" t="n">
        <v>17.4000000000002</v>
      </c>
      <c r="AT89" s="12">
        <f>IFERROR(VLOOKUP(AS89,'CRUCE RIESGOS'!$C$8:$D$37,2,FALSE),"")</f>
        <v/>
      </c>
      <c r="AU89" s="12" t="n">
        <v>18.4000000000002</v>
      </c>
      <c r="AV89" s="12">
        <f>IFERROR(VLOOKUP(AU89,'CRUCE RIESGOS'!$C$8:$D$37,2,FALSE),"")</f>
        <v/>
      </c>
      <c r="AW89" s="12" t="n">
        <v>19.4000000000002</v>
      </c>
      <c r="AX89" s="12">
        <f>IFERROR(VLOOKUP(AW89,'CRUCE RIESGOS'!$C$8:$D$37,2,FALSE),"")</f>
        <v/>
      </c>
      <c r="AY89" s="12" t="n">
        <v>20.4000000000002</v>
      </c>
      <c r="AZ89" s="12">
        <f>IFERROR(VLOOKUP(AY89,'CRUCE RIESGOS'!$C$8:$D$37,2,FALSE),"")</f>
        <v/>
      </c>
      <c r="BA89" s="12" t="n">
        <v>21.4000000000002</v>
      </c>
      <c r="BB89" s="12">
        <f>IFERROR(VLOOKUP(BA89,'CRUCE RIESGOS'!$C$8:$D$37,2,FALSE),"")</f>
        <v/>
      </c>
      <c r="BC89" s="12" t="n">
        <v>22.4000000000002</v>
      </c>
      <c r="BD89" s="12">
        <f>IFERROR(VLOOKUP(BC89,'CRUCE RIESGOS'!$C$8:$D$37,2,FALSE),"")</f>
        <v/>
      </c>
      <c r="BE89" s="12" t="n">
        <v>23.4000000000002</v>
      </c>
      <c r="BF89" s="12">
        <f>IFERROR(VLOOKUP(BE89,'CRUCE RIESGOS'!$C$8:$D$37,2,FALSE),"")</f>
        <v/>
      </c>
      <c r="BG89" s="12" t="n">
        <v>24.4000000000002</v>
      </c>
      <c r="BH89" s="12">
        <f>IFERROR(VLOOKUP(BG89,'CRUCE RIESGOS'!$C$8:$D$37,2,FALSE),"")</f>
        <v/>
      </c>
      <c r="BI89" s="12" t="n">
        <v>25.4000000000002</v>
      </c>
      <c r="BJ89" s="12">
        <f>IFERROR(VLOOKUP(BI89,'CRUCE RIESGOS'!$C$8:$D$37,2,FALSE),"")</f>
        <v/>
      </c>
    </row>
    <row r="90">
      <c r="N90" s="12">
        <f>IF(N91&lt;&gt;""," -R","")</f>
        <v/>
      </c>
      <c r="P90" s="12">
        <f>IF(P91&lt;&gt;""," -R","")</f>
        <v/>
      </c>
      <c r="R90" s="12">
        <f>IF(R91&lt;&gt;""," -R","")</f>
        <v/>
      </c>
      <c r="T90" s="12">
        <f>IF(T91&lt;&gt;""," -R","")</f>
        <v/>
      </c>
      <c r="V90" s="12">
        <f>IF(V91&lt;&gt;""," -R","")</f>
        <v/>
      </c>
      <c r="X90" s="12">
        <f>IF(X91&lt;&gt;""," -R","")</f>
        <v/>
      </c>
      <c r="Z90" s="12">
        <f>IF(Z91&lt;&gt;""," -R","")</f>
        <v/>
      </c>
      <c r="AB90" s="12">
        <f>IF(AB91&lt;&gt;""," -R","")</f>
        <v/>
      </c>
      <c r="AD90" s="12">
        <f>IF(AD91&lt;&gt;""," -R","")</f>
        <v/>
      </c>
      <c r="AF90" s="12">
        <f>IF(AF91&lt;&gt;""," -R","")</f>
        <v/>
      </c>
      <c r="AH90" s="12">
        <f>IF(AH91&lt;&gt;""," -R","")</f>
        <v/>
      </c>
      <c r="AJ90" s="12">
        <f>IF(AJ91&lt;&gt;""," -R","")</f>
        <v/>
      </c>
      <c r="AL90" s="12">
        <f>IF(AL91&lt;&gt;""," -R","")</f>
        <v/>
      </c>
      <c r="AN90" s="12">
        <f>IF(AN91&lt;&gt;""," -R","")</f>
        <v/>
      </c>
      <c r="AP90" s="12">
        <f>IF(AP91&lt;&gt;""," -R","")</f>
        <v/>
      </c>
      <c r="AR90" s="12">
        <f>IF(AR91&lt;&gt;""," -R","")</f>
        <v/>
      </c>
      <c r="AT90" s="12">
        <f>IF(AT91&lt;&gt;""," -R","")</f>
        <v/>
      </c>
      <c r="AV90" s="12">
        <f>IF(AV91&lt;&gt;""," -R","")</f>
        <v/>
      </c>
      <c r="AX90" s="12">
        <f>IF(AX91&lt;&gt;""," -R","")</f>
        <v/>
      </c>
      <c r="AZ90" s="12">
        <f>IF(AZ91&lt;&gt;""," -R","")</f>
        <v/>
      </c>
      <c r="BB90" s="12">
        <f>IF(BB91&lt;&gt;""," -R","")</f>
        <v/>
      </c>
      <c r="BD90" s="12">
        <f>IF(BD91&lt;&gt;""," -R","")</f>
        <v/>
      </c>
      <c r="BF90" s="12">
        <f>IF(BF91&lt;&gt;""," -R","")</f>
        <v/>
      </c>
      <c r="BH90" s="12">
        <f>IF(BH91&lt;&gt;""," -R","")</f>
        <v/>
      </c>
      <c r="BJ90" s="12">
        <f>IF(BJ91&lt;&gt;""," -R","")</f>
        <v/>
      </c>
    </row>
    <row r="91">
      <c r="M91" s="12" t="n">
        <v>1.41</v>
      </c>
      <c r="N91" s="12">
        <f>IFERROR(VLOOKUP(M91,'CRUCE RIESGOS'!$C$8:$D$37,2,FALSE),"")</f>
        <v/>
      </c>
      <c r="O91" s="12" t="n">
        <v>2.41000000000001</v>
      </c>
      <c r="P91" s="12">
        <f>IFERROR(VLOOKUP(O91,'CRUCE RIESGOS'!$C$8:$D$37,2,FALSE),"")</f>
        <v/>
      </c>
      <c r="Q91" s="12" t="n">
        <v>3.41000000000002</v>
      </c>
      <c r="R91" s="12">
        <f>IFERROR(VLOOKUP(Q91,'CRUCE RIESGOS'!$C$8:$D$37,2,FALSE),"")</f>
        <v/>
      </c>
      <c r="S91" s="12" t="n">
        <v>4.41000000000003</v>
      </c>
      <c r="T91" s="12">
        <f>IFERROR(VLOOKUP(S91,'CRUCE RIESGOS'!$C$8:$D$37,2,FALSE),"")</f>
        <v/>
      </c>
      <c r="U91" s="12" t="n">
        <v>5.41000000000004</v>
      </c>
      <c r="V91" s="12">
        <f>IFERROR(VLOOKUP(U91,'CRUCE RIESGOS'!$C$8:$D$37,2,FALSE),"")</f>
        <v/>
      </c>
      <c r="W91" s="12" t="n">
        <v>6.41000000000005</v>
      </c>
      <c r="X91" s="12">
        <f>IFERROR(VLOOKUP(W91,'CRUCE RIESGOS'!$C$8:$D$37,2,FALSE),"")</f>
        <v/>
      </c>
      <c r="Y91" s="12" t="n">
        <v>7.41000000000006</v>
      </c>
      <c r="Z91" s="12">
        <f>IFERROR(VLOOKUP(Y91,'CRUCE RIESGOS'!$C$8:$D$37,2,FALSE),"")</f>
        <v/>
      </c>
      <c r="AA91" s="12" t="n">
        <v>8.410000000000069</v>
      </c>
      <c r="AB91" s="12">
        <f>IFERROR(VLOOKUP(AA91,'CRUCE RIESGOS'!$C$8:$D$37,2,FALSE),"")</f>
        <v/>
      </c>
      <c r="AC91" s="12" t="n">
        <v>9.41000000000008</v>
      </c>
      <c r="AD91" s="12">
        <f>IFERROR(VLOOKUP(AC91,'CRUCE RIESGOS'!$C$8:$D$37,2,FALSE),"")</f>
        <v/>
      </c>
      <c r="AE91" s="12" t="n">
        <v>10.4100000000001</v>
      </c>
      <c r="AF91" s="12">
        <f>IFERROR(VLOOKUP(AE91,'CRUCE RIESGOS'!$C$8:$D$37,2,FALSE),"")</f>
        <v/>
      </c>
      <c r="AG91" s="12" t="n">
        <v>11.4100000000001</v>
      </c>
      <c r="AH91" s="12">
        <f>IFERROR(VLOOKUP(AG91,'CRUCE RIESGOS'!$C$8:$D$37,2,FALSE),"")</f>
        <v/>
      </c>
      <c r="AI91" s="12" t="n">
        <v>12.4100000000001</v>
      </c>
      <c r="AJ91" s="12">
        <f>IFERROR(VLOOKUP(AI91,'CRUCE RIESGOS'!$C$8:$D$37,2,FALSE),"")</f>
        <v/>
      </c>
      <c r="AK91" s="12" t="n">
        <v>13.4100000000001</v>
      </c>
      <c r="AL91" s="12">
        <f>IFERROR(VLOOKUP(AK91,'CRUCE RIESGOS'!$C$8:$D$37,2,FALSE),"")</f>
        <v/>
      </c>
      <c r="AM91" s="12" t="n">
        <v>14.4100000000001</v>
      </c>
      <c r="AN91" s="12">
        <f>IFERROR(VLOOKUP(AM91,'CRUCE RIESGOS'!$C$8:$D$37,2,FALSE),"")</f>
        <v/>
      </c>
      <c r="AO91" s="12" t="n">
        <v>15.4100000000001</v>
      </c>
      <c r="AP91" s="12">
        <f>IFERROR(VLOOKUP(AO91,'CRUCE RIESGOS'!$C$8:$D$37,2,FALSE),"")</f>
        <v/>
      </c>
      <c r="AQ91" s="12" t="n">
        <v>16.4100000000001</v>
      </c>
      <c r="AR91" s="12">
        <f>IFERROR(VLOOKUP(AQ91,'CRUCE RIESGOS'!$C$8:$D$37,2,FALSE),"")</f>
        <v/>
      </c>
      <c r="AS91" s="12" t="n">
        <v>17.4100000000002</v>
      </c>
      <c r="AT91" s="12">
        <f>IFERROR(VLOOKUP(AS91,'CRUCE RIESGOS'!$C$8:$D$37,2,FALSE),"")</f>
        <v/>
      </c>
      <c r="AU91" s="12" t="n">
        <v>18.4100000000002</v>
      </c>
      <c r="AV91" s="12">
        <f>IFERROR(VLOOKUP(AU91,'CRUCE RIESGOS'!$C$8:$D$37,2,FALSE),"")</f>
        <v/>
      </c>
      <c r="AW91" s="12" t="n">
        <v>19.4100000000002</v>
      </c>
      <c r="AX91" s="12">
        <f>IFERROR(VLOOKUP(AW91,'CRUCE RIESGOS'!$C$8:$D$37,2,FALSE),"")</f>
        <v/>
      </c>
      <c r="AY91" s="12" t="n">
        <v>20.4100000000002</v>
      </c>
      <c r="AZ91" s="12">
        <f>IFERROR(VLOOKUP(AY91,'CRUCE RIESGOS'!$C$8:$D$37,2,FALSE),"")</f>
        <v/>
      </c>
      <c r="BA91" s="12" t="n">
        <v>21.4100000000002</v>
      </c>
      <c r="BB91" s="12">
        <f>IFERROR(VLOOKUP(BA91,'CRUCE RIESGOS'!$C$8:$D$37,2,FALSE),"")</f>
        <v/>
      </c>
      <c r="BC91" s="12" t="n">
        <v>22.4100000000002</v>
      </c>
      <c r="BD91" s="12">
        <f>IFERROR(VLOOKUP(BC91,'CRUCE RIESGOS'!$C$8:$D$37,2,FALSE),"")</f>
        <v/>
      </c>
      <c r="BE91" s="12" t="n">
        <v>23.4100000000002</v>
      </c>
      <c r="BF91" s="12">
        <f>IFERROR(VLOOKUP(BE91,'CRUCE RIESGOS'!$C$8:$D$37,2,FALSE),"")</f>
        <v/>
      </c>
      <c r="BG91" s="12" t="n">
        <v>24.4100000000002</v>
      </c>
      <c r="BH91" s="12">
        <f>IFERROR(VLOOKUP(BG91,'CRUCE RIESGOS'!$C$8:$D$37,2,FALSE),"")</f>
        <v/>
      </c>
      <c r="BI91" s="12" t="n">
        <v>25.4100000000002</v>
      </c>
      <c r="BJ91" s="12">
        <f>IFERROR(VLOOKUP(BI91,'CRUCE RIESGOS'!$C$8:$D$37,2,FALSE),"")</f>
        <v/>
      </c>
    </row>
    <row r="92">
      <c r="N92" s="12">
        <f>IF(N93&lt;&gt;""," -R","")</f>
        <v/>
      </c>
      <c r="P92" s="12">
        <f>IF(P93&lt;&gt;""," -R","")</f>
        <v/>
      </c>
      <c r="R92" s="12">
        <f>IF(R93&lt;&gt;""," -R","")</f>
        <v/>
      </c>
      <c r="T92" s="12">
        <f>IF(T93&lt;&gt;""," -R","")</f>
        <v/>
      </c>
      <c r="V92" s="12">
        <f>IF(V93&lt;&gt;""," -R","")</f>
        <v/>
      </c>
      <c r="X92" s="12">
        <f>IF(X93&lt;&gt;""," -R","")</f>
        <v/>
      </c>
      <c r="Z92" s="12">
        <f>IF(Z93&lt;&gt;""," -R","")</f>
        <v/>
      </c>
      <c r="AB92" s="12">
        <f>IF(AB93&lt;&gt;""," -R","")</f>
        <v/>
      </c>
      <c r="AD92" s="12">
        <f>IF(AD93&lt;&gt;""," -R","")</f>
        <v/>
      </c>
      <c r="AF92" s="12">
        <f>IF(AF93&lt;&gt;""," -R","")</f>
        <v/>
      </c>
      <c r="AH92" s="12">
        <f>IF(AH93&lt;&gt;""," -R","")</f>
        <v/>
      </c>
      <c r="AJ92" s="12">
        <f>IF(AJ93&lt;&gt;""," -R","")</f>
        <v/>
      </c>
      <c r="AL92" s="12">
        <f>IF(AL93&lt;&gt;""," -R","")</f>
        <v/>
      </c>
      <c r="AN92" s="12">
        <f>IF(AN93&lt;&gt;""," -R","")</f>
        <v/>
      </c>
      <c r="AP92" s="12">
        <f>IF(AP93&lt;&gt;""," -R","")</f>
        <v/>
      </c>
      <c r="AR92" s="12">
        <f>IF(AR93&lt;&gt;""," -R","")</f>
        <v/>
      </c>
      <c r="AT92" s="12">
        <f>IF(AT93&lt;&gt;""," -R","")</f>
        <v/>
      </c>
      <c r="AV92" s="12">
        <f>IF(AV93&lt;&gt;""," -R","")</f>
        <v/>
      </c>
      <c r="AX92" s="12">
        <f>IF(AX93&lt;&gt;""," -R","")</f>
        <v/>
      </c>
      <c r="AZ92" s="12">
        <f>IF(AZ93&lt;&gt;""," -R","")</f>
        <v/>
      </c>
      <c r="BB92" s="12">
        <f>IF(BB93&lt;&gt;""," -R","")</f>
        <v/>
      </c>
      <c r="BD92" s="12">
        <f>IF(BD93&lt;&gt;""," -R","")</f>
        <v/>
      </c>
      <c r="BF92" s="12">
        <f>IF(BF93&lt;&gt;""," -R","")</f>
        <v/>
      </c>
      <c r="BH92" s="12">
        <f>IF(BH93&lt;&gt;""," -R","")</f>
        <v/>
      </c>
      <c r="BJ92" s="12">
        <f>IF(BJ93&lt;&gt;""," -R","")</f>
        <v/>
      </c>
    </row>
    <row r="93">
      <c r="M93" s="12" t="n">
        <v>1.42</v>
      </c>
      <c r="N93" s="12">
        <f>IFERROR(VLOOKUP(M93,'CRUCE RIESGOS'!$C$8:$D$37,2,FALSE),"")</f>
        <v/>
      </c>
      <c r="O93" s="12" t="n">
        <v>2.42000000000001</v>
      </c>
      <c r="P93" s="12">
        <f>IFERROR(VLOOKUP(O93,'CRUCE RIESGOS'!$C$8:$D$37,2,FALSE),"")</f>
        <v/>
      </c>
      <c r="Q93" s="12" t="n">
        <v>3.42000000000002</v>
      </c>
      <c r="R93" s="12">
        <f>IFERROR(VLOOKUP(Q93,'CRUCE RIESGOS'!$C$8:$D$37,2,FALSE),"")</f>
        <v/>
      </c>
      <c r="S93" s="12" t="n">
        <v>4.42000000000003</v>
      </c>
      <c r="T93" s="12">
        <f>IFERROR(VLOOKUP(S93,'CRUCE RIESGOS'!$C$8:$D$37,2,FALSE),"")</f>
        <v/>
      </c>
      <c r="U93" s="12" t="n">
        <v>5.42000000000004</v>
      </c>
      <c r="V93" s="12">
        <f>IFERROR(VLOOKUP(U93,'CRUCE RIESGOS'!$C$8:$D$37,2,FALSE),"")</f>
        <v/>
      </c>
      <c r="W93" s="12" t="n">
        <v>6.42000000000005</v>
      </c>
      <c r="X93" s="12">
        <f>IFERROR(VLOOKUP(W93,'CRUCE RIESGOS'!$C$8:$D$37,2,FALSE),"")</f>
        <v/>
      </c>
      <c r="Y93" s="12" t="n">
        <v>7.42000000000006</v>
      </c>
      <c r="Z93" s="12">
        <f>IFERROR(VLOOKUP(Y93,'CRUCE RIESGOS'!$C$8:$D$37,2,FALSE),"")</f>
        <v/>
      </c>
      <c r="AA93" s="12" t="n">
        <v>8.420000000000069</v>
      </c>
      <c r="AB93" s="12">
        <f>IFERROR(VLOOKUP(AA93,'CRUCE RIESGOS'!$C$8:$D$37,2,FALSE),"")</f>
        <v/>
      </c>
      <c r="AC93" s="12" t="n">
        <v>9.42000000000008</v>
      </c>
      <c r="AD93" s="12">
        <f>IFERROR(VLOOKUP(AC93,'CRUCE RIESGOS'!$C$8:$D$37,2,FALSE),"")</f>
        <v/>
      </c>
      <c r="AE93" s="12" t="n">
        <v>10.4200000000001</v>
      </c>
      <c r="AF93" s="12">
        <f>IFERROR(VLOOKUP(AE93,'CRUCE RIESGOS'!$C$8:$D$37,2,FALSE),"")</f>
        <v/>
      </c>
      <c r="AG93" s="12" t="n">
        <v>11.4200000000001</v>
      </c>
      <c r="AH93" s="12">
        <f>IFERROR(VLOOKUP(AG93,'CRUCE RIESGOS'!$C$8:$D$37,2,FALSE),"")</f>
        <v/>
      </c>
      <c r="AI93" s="12" t="n">
        <v>12.4200000000001</v>
      </c>
      <c r="AJ93" s="12">
        <f>IFERROR(VLOOKUP(AI93,'CRUCE RIESGOS'!$C$8:$D$37,2,FALSE),"")</f>
        <v/>
      </c>
      <c r="AK93" s="12" t="n">
        <v>13.4200000000001</v>
      </c>
      <c r="AL93" s="12">
        <f>IFERROR(VLOOKUP(AK93,'CRUCE RIESGOS'!$C$8:$D$37,2,FALSE),"")</f>
        <v/>
      </c>
      <c r="AM93" s="12" t="n">
        <v>14.4200000000001</v>
      </c>
      <c r="AN93" s="12">
        <f>IFERROR(VLOOKUP(AM93,'CRUCE RIESGOS'!$C$8:$D$37,2,FALSE),"")</f>
        <v/>
      </c>
      <c r="AO93" s="12" t="n">
        <v>15.4200000000001</v>
      </c>
      <c r="AP93" s="12">
        <f>IFERROR(VLOOKUP(AO93,'CRUCE RIESGOS'!$C$8:$D$37,2,FALSE),"")</f>
        <v/>
      </c>
      <c r="AQ93" s="12" t="n">
        <v>16.4200000000002</v>
      </c>
      <c r="AR93" s="12">
        <f>IFERROR(VLOOKUP(AQ93,'CRUCE RIESGOS'!$C$8:$D$37,2,FALSE),"")</f>
        <v/>
      </c>
      <c r="AS93" s="12" t="n">
        <v>17.4200000000002</v>
      </c>
      <c r="AT93" s="12">
        <f>IFERROR(VLOOKUP(AS93,'CRUCE RIESGOS'!$C$8:$D$37,2,FALSE),"")</f>
        <v/>
      </c>
      <c r="AU93" s="12" t="n">
        <v>18.4200000000002</v>
      </c>
      <c r="AV93" s="12">
        <f>IFERROR(VLOOKUP(AU93,'CRUCE RIESGOS'!$C$8:$D$37,2,FALSE),"")</f>
        <v/>
      </c>
      <c r="AW93" s="12" t="n">
        <v>19.4200000000002</v>
      </c>
      <c r="AX93" s="12">
        <f>IFERROR(VLOOKUP(AW93,'CRUCE RIESGOS'!$C$8:$D$37,2,FALSE),"")</f>
        <v/>
      </c>
      <c r="AY93" s="12" t="n">
        <v>20.4200000000002</v>
      </c>
      <c r="AZ93" s="12">
        <f>IFERROR(VLOOKUP(AY93,'CRUCE RIESGOS'!$C$8:$D$37,2,FALSE),"")</f>
        <v/>
      </c>
      <c r="BA93" s="12" t="n">
        <v>21.4200000000002</v>
      </c>
      <c r="BB93" s="12">
        <f>IFERROR(VLOOKUP(BA93,'CRUCE RIESGOS'!$C$8:$D$37,2,FALSE),"")</f>
        <v/>
      </c>
      <c r="BC93" s="12" t="n">
        <v>22.4200000000002</v>
      </c>
      <c r="BD93" s="12">
        <f>IFERROR(VLOOKUP(BC93,'CRUCE RIESGOS'!$C$8:$D$37,2,FALSE),"")</f>
        <v/>
      </c>
      <c r="BE93" s="12" t="n">
        <v>23.4200000000002</v>
      </c>
      <c r="BF93" s="12">
        <f>IFERROR(VLOOKUP(BE93,'CRUCE RIESGOS'!$C$8:$D$37,2,FALSE),"")</f>
        <v/>
      </c>
      <c r="BG93" s="12" t="n">
        <v>24.4200000000002</v>
      </c>
      <c r="BH93" s="12">
        <f>IFERROR(VLOOKUP(BG93,'CRUCE RIESGOS'!$C$8:$D$37,2,FALSE),"")</f>
        <v/>
      </c>
      <c r="BI93" s="12" t="n">
        <v>25.4200000000002</v>
      </c>
      <c r="BJ93" s="12">
        <f>IFERROR(VLOOKUP(BI93,'CRUCE RIESGOS'!$C$8:$D$37,2,FALSE),"")</f>
        <v/>
      </c>
    </row>
    <row r="94">
      <c r="N94" s="12">
        <f>IF(N95&lt;&gt;""," -R","")</f>
        <v/>
      </c>
      <c r="P94" s="12">
        <f>IF(P95&lt;&gt;""," -R","")</f>
        <v/>
      </c>
      <c r="R94" s="12">
        <f>IF(R95&lt;&gt;""," -R","")</f>
        <v/>
      </c>
      <c r="T94" s="12">
        <f>IF(T95&lt;&gt;""," -R","")</f>
        <v/>
      </c>
      <c r="V94" s="12">
        <f>IF(V95&lt;&gt;""," -R","")</f>
        <v/>
      </c>
      <c r="X94" s="12">
        <f>IF(X95&lt;&gt;""," -R","")</f>
        <v/>
      </c>
      <c r="Z94" s="12">
        <f>IF(Z95&lt;&gt;""," -R","")</f>
        <v/>
      </c>
      <c r="AB94" s="12">
        <f>IF(AB95&lt;&gt;""," -R","")</f>
        <v/>
      </c>
      <c r="AD94" s="12">
        <f>IF(AD95&lt;&gt;""," -R","")</f>
        <v/>
      </c>
      <c r="AF94" s="12">
        <f>IF(AF95&lt;&gt;""," -R","")</f>
        <v/>
      </c>
      <c r="AH94" s="12">
        <f>IF(AH95&lt;&gt;""," -R","")</f>
        <v/>
      </c>
      <c r="AJ94" s="12">
        <f>IF(AJ95&lt;&gt;""," -R","")</f>
        <v/>
      </c>
      <c r="AL94" s="12">
        <f>IF(AL95&lt;&gt;""," -R","")</f>
        <v/>
      </c>
      <c r="AN94" s="12">
        <f>IF(AN95&lt;&gt;""," -R","")</f>
        <v/>
      </c>
      <c r="AP94" s="12">
        <f>IF(AP95&lt;&gt;""," -R","")</f>
        <v/>
      </c>
      <c r="AR94" s="12">
        <f>IF(AR95&lt;&gt;""," -R","")</f>
        <v/>
      </c>
      <c r="AT94" s="12">
        <f>IF(AT95&lt;&gt;""," -R","")</f>
        <v/>
      </c>
      <c r="AV94" s="12">
        <f>IF(AV95&lt;&gt;""," -R","")</f>
        <v/>
      </c>
      <c r="AX94" s="12">
        <f>IF(AX95&lt;&gt;""," -R","")</f>
        <v/>
      </c>
      <c r="AZ94" s="12">
        <f>IF(AZ95&lt;&gt;""," -R","")</f>
        <v/>
      </c>
      <c r="BB94" s="12">
        <f>IF(BB95&lt;&gt;""," -R","")</f>
        <v/>
      </c>
      <c r="BD94" s="12">
        <f>IF(BD95&lt;&gt;""," -R","")</f>
        <v/>
      </c>
      <c r="BF94" s="12">
        <f>IF(BF95&lt;&gt;""," -R","")</f>
        <v/>
      </c>
      <c r="BH94" s="12">
        <f>IF(BH95&lt;&gt;""," -R","")</f>
        <v/>
      </c>
      <c r="BJ94" s="12">
        <f>IF(BJ95&lt;&gt;""," -R","")</f>
        <v/>
      </c>
    </row>
    <row r="95">
      <c r="M95" s="12" t="n">
        <v>1.43</v>
      </c>
      <c r="N95" s="12">
        <f>IFERROR(VLOOKUP(M95,'CRUCE RIESGOS'!$C$8:$D$37,2,FALSE),"")</f>
        <v/>
      </c>
      <c r="O95" s="12" t="n">
        <v>2.43000000000001</v>
      </c>
      <c r="P95" s="12">
        <f>IFERROR(VLOOKUP(O95,'CRUCE RIESGOS'!$C$8:$D$37,2,FALSE),"")</f>
        <v/>
      </c>
      <c r="Q95" s="12" t="n">
        <v>3.43000000000002</v>
      </c>
      <c r="R95" s="12">
        <f>IFERROR(VLOOKUP(Q95,'CRUCE RIESGOS'!$C$8:$D$37,2,FALSE),"")</f>
        <v/>
      </c>
      <c r="S95" s="12" t="n">
        <v>4.43000000000003</v>
      </c>
      <c r="T95" s="12">
        <f>IFERROR(VLOOKUP(S95,'CRUCE RIESGOS'!$C$8:$D$37,2,FALSE),"")</f>
        <v/>
      </c>
      <c r="U95" s="12" t="n">
        <v>5.43000000000004</v>
      </c>
      <c r="V95" s="12">
        <f>IFERROR(VLOOKUP(U95,'CRUCE RIESGOS'!$C$8:$D$37,2,FALSE),"")</f>
        <v/>
      </c>
      <c r="W95" s="12" t="n">
        <v>6.43000000000005</v>
      </c>
      <c r="X95" s="12">
        <f>IFERROR(VLOOKUP(W95,'CRUCE RIESGOS'!$C$8:$D$37,2,FALSE),"")</f>
        <v/>
      </c>
      <c r="Y95" s="12" t="n">
        <v>7.43000000000006</v>
      </c>
      <c r="Z95" s="12">
        <f>IFERROR(VLOOKUP(Y95,'CRUCE RIESGOS'!$C$8:$D$37,2,FALSE),"")</f>
        <v/>
      </c>
      <c r="AA95" s="12" t="n">
        <v>8.430000000000071</v>
      </c>
      <c r="AB95" s="12">
        <f>IFERROR(VLOOKUP(AA95,'CRUCE RIESGOS'!$C$8:$D$37,2,FALSE),"")</f>
        <v/>
      </c>
      <c r="AC95" s="12" t="n">
        <v>9.43000000000008</v>
      </c>
      <c r="AD95" s="12">
        <f>IFERROR(VLOOKUP(AC95,'CRUCE RIESGOS'!$C$8:$D$37,2,FALSE),"")</f>
        <v/>
      </c>
      <c r="AE95" s="12" t="n">
        <v>10.4300000000001</v>
      </c>
      <c r="AF95" s="12">
        <f>IFERROR(VLOOKUP(AE95,'CRUCE RIESGOS'!$C$8:$D$37,2,FALSE),"")</f>
        <v/>
      </c>
      <c r="AG95" s="12" t="n">
        <v>11.4300000000001</v>
      </c>
      <c r="AH95" s="12">
        <f>IFERROR(VLOOKUP(AG95,'CRUCE RIESGOS'!$C$8:$D$37,2,FALSE),"")</f>
        <v/>
      </c>
      <c r="AI95" s="12" t="n">
        <v>12.4300000000001</v>
      </c>
      <c r="AJ95" s="12">
        <f>IFERROR(VLOOKUP(AI95,'CRUCE RIESGOS'!$C$8:$D$37,2,FALSE),"")</f>
        <v/>
      </c>
      <c r="AK95" s="12" t="n">
        <v>13.4300000000001</v>
      </c>
      <c r="AL95" s="12">
        <f>IFERROR(VLOOKUP(AK95,'CRUCE RIESGOS'!$C$8:$D$37,2,FALSE),"")</f>
        <v/>
      </c>
      <c r="AM95" s="12" t="n">
        <v>14.4300000000001</v>
      </c>
      <c r="AN95" s="12">
        <f>IFERROR(VLOOKUP(AM95,'CRUCE RIESGOS'!$C$8:$D$37,2,FALSE),"")</f>
        <v/>
      </c>
      <c r="AO95" s="12" t="n">
        <v>15.4300000000001</v>
      </c>
      <c r="AP95" s="12">
        <f>IFERROR(VLOOKUP(AO95,'CRUCE RIESGOS'!$C$8:$D$37,2,FALSE),"")</f>
        <v/>
      </c>
      <c r="AQ95" s="12" t="n">
        <v>16.4300000000001</v>
      </c>
      <c r="AR95" s="12">
        <f>IFERROR(VLOOKUP(AQ95,'CRUCE RIESGOS'!$C$8:$D$37,2,FALSE),"")</f>
        <v/>
      </c>
      <c r="AS95" s="12" t="n">
        <v>17.4300000000002</v>
      </c>
      <c r="AT95" s="12">
        <f>IFERROR(VLOOKUP(AS95,'CRUCE RIESGOS'!$C$8:$D$37,2,FALSE),"")</f>
        <v/>
      </c>
      <c r="AU95" s="12" t="n">
        <v>18.4300000000002</v>
      </c>
      <c r="AV95" s="12">
        <f>IFERROR(VLOOKUP(AU95,'CRUCE RIESGOS'!$C$8:$D$37,2,FALSE),"")</f>
        <v/>
      </c>
      <c r="AW95" s="12" t="n">
        <v>19.4300000000002</v>
      </c>
      <c r="AX95" s="12">
        <f>IFERROR(VLOOKUP(AW95,'CRUCE RIESGOS'!$C$8:$D$37,2,FALSE),"")</f>
        <v/>
      </c>
      <c r="AY95" s="12" t="n">
        <v>20.4300000000002</v>
      </c>
      <c r="AZ95" s="12">
        <f>IFERROR(VLOOKUP(AY95,'CRUCE RIESGOS'!$C$8:$D$37,2,FALSE),"")</f>
        <v/>
      </c>
      <c r="BA95" s="12" t="n">
        <v>21.4300000000002</v>
      </c>
      <c r="BB95" s="12">
        <f>IFERROR(VLOOKUP(BA95,'CRUCE RIESGOS'!$C$8:$D$37,2,FALSE),"")</f>
        <v/>
      </c>
      <c r="BC95" s="12" t="n">
        <v>22.4300000000002</v>
      </c>
      <c r="BD95" s="12">
        <f>IFERROR(VLOOKUP(BC95,'CRUCE RIESGOS'!$C$8:$D$37,2,FALSE),"")</f>
        <v/>
      </c>
      <c r="BE95" s="12" t="n">
        <v>23.4300000000002</v>
      </c>
      <c r="BF95" s="12">
        <f>IFERROR(VLOOKUP(BE95,'CRUCE RIESGOS'!$C$8:$D$37,2,FALSE),"")</f>
        <v/>
      </c>
      <c r="BG95" s="12" t="n">
        <v>24.4300000000002</v>
      </c>
      <c r="BH95" s="12">
        <f>IFERROR(VLOOKUP(BG95,'CRUCE RIESGOS'!$C$8:$D$37,2,FALSE),"")</f>
        <v/>
      </c>
      <c r="BI95" s="12" t="n">
        <v>25.4300000000002</v>
      </c>
      <c r="BJ95" s="12">
        <f>IFERROR(VLOOKUP(BI95,'CRUCE RIESGOS'!$C$8:$D$37,2,FALSE),"")</f>
        <v/>
      </c>
    </row>
    <row r="96">
      <c r="N96" s="12">
        <f>IF(N97&lt;&gt;""," -R","")</f>
        <v/>
      </c>
      <c r="P96" s="12">
        <f>IF(P97&lt;&gt;""," -R","")</f>
        <v/>
      </c>
      <c r="R96" s="12">
        <f>IF(R97&lt;&gt;""," -R","")</f>
        <v/>
      </c>
      <c r="T96" s="12">
        <f>IF(T97&lt;&gt;""," -R","")</f>
        <v/>
      </c>
      <c r="V96" s="12">
        <f>IF(V97&lt;&gt;""," -R","")</f>
        <v/>
      </c>
      <c r="X96" s="12">
        <f>IF(X97&lt;&gt;""," -R","")</f>
        <v/>
      </c>
      <c r="Z96" s="12">
        <f>IF(Z97&lt;&gt;""," -R","")</f>
        <v/>
      </c>
      <c r="AB96" s="12">
        <f>IF(AB97&lt;&gt;""," -R","")</f>
        <v/>
      </c>
      <c r="AD96" s="12">
        <f>IF(AD97&lt;&gt;""," -R","")</f>
        <v/>
      </c>
      <c r="AF96" s="12">
        <f>IF(AF97&lt;&gt;""," -R","")</f>
        <v/>
      </c>
      <c r="AH96" s="12">
        <f>IF(AH97&lt;&gt;""," -R","")</f>
        <v/>
      </c>
      <c r="AJ96" s="12">
        <f>IF(AJ97&lt;&gt;""," -R","")</f>
        <v/>
      </c>
      <c r="AL96" s="12">
        <f>IF(AL97&lt;&gt;""," -R","")</f>
        <v/>
      </c>
      <c r="AN96" s="12">
        <f>IF(AN97&lt;&gt;""," -R","")</f>
        <v/>
      </c>
      <c r="AP96" s="12">
        <f>IF(AP97&lt;&gt;""," -R","")</f>
        <v/>
      </c>
      <c r="AR96" s="12">
        <f>IF(AR97&lt;&gt;""," -R","")</f>
        <v/>
      </c>
      <c r="AT96" s="12">
        <f>IF(AT97&lt;&gt;""," -R","")</f>
        <v/>
      </c>
      <c r="AV96" s="12">
        <f>IF(AV97&lt;&gt;""," -R","")</f>
        <v/>
      </c>
      <c r="AX96" s="12">
        <f>IF(AX97&lt;&gt;""," -R","")</f>
        <v/>
      </c>
      <c r="AZ96" s="12">
        <f>IF(AZ97&lt;&gt;""," -R","")</f>
        <v/>
      </c>
      <c r="BB96" s="12">
        <f>IF(BB97&lt;&gt;""," -R","")</f>
        <v/>
      </c>
      <c r="BD96" s="12">
        <f>IF(BD97&lt;&gt;""," -R","")</f>
        <v/>
      </c>
      <c r="BF96" s="12">
        <f>IF(BF97&lt;&gt;""," -R","")</f>
        <v/>
      </c>
      <c r="BH96" s="12">
        <f>IF(BH97&lt;&gt;""," -R","")</f>
        <v/>
      </c>
      <c r="BJ96" s="12">
        <f>IF(BJ97&lt;&gt;""," -R","")</f>
        <v/>
      </c>
    </row>
    <row r="97">
      <c r="M97" s="12" t="n">
        <v>1.44</v>
      </c>
      <c r="N97" s="12">
        <f>IFERROR(VLOOKUP(M97,'CRUCE RIESGOS'!$C$8:$D$37,2,FALSE),"")</f>
        <v/>
      </c>
      <c r="O97" s="12" t="n">
        <v>2.44000000000001</v>
      </c>
      <c r="P97" s="12">
        <f>IFERROR(VLOOKUP(O97,'CRUCE RIESGOS'!$C$8:$D$37,2,FALSE),"")</f>
        <v/>
      </c>
      <c r="Q97" s="12" t="n">
        <v>3.44000000000002</v>
      </c>
      <c r="R97" s="12">
        <f>IFERROR(VLOOKUP(Q97,'CRUCE RIESGOS'!$C$8:$D$37,2,FALSE),"")</f>
        <v/>
      </c>
      <c r="S97" s="12" t="n">
        <v>4.44000000000003</v>
      </c>
      <c r="T97" s="12">
        <f>IFERROR(VLOOKUP(S97,'CRUCE RIESGOS'!$C$8:$D$37,2,FALSE),"")</f>
        <v/>
      </c>
      <c r="U97" s="12" t="n">
        <v>5.44000000000004</v>
      </c>
      <c r="V97" s="12">
        <f>IFERROR(VLOOKUP(U97,'CRUCE RIESGOS'!$C$8:$D$37,2,FALSE),"")</f>
        <v/>
      </c>
      <c r="W97" s="12" t="n">
        <v>6.44000000000005</v>
      </c>
      <c r="X97" s="12">
        <f>IFERROR(VLOOKUP(W97,'CRUCE RIESGOS'!$C$8:$D$37,2,FALSE),"")</f>
        <v/>
      </c>
      <c r="Y97" s="12" t="n">
        <v>7.44000000000006</v>
      </c>
      <c r="Z97" s="12">
        <f>IFERROR(VLOOKUP(Y97,'CRUCE RIESGOS'!$C$8:$D$37,2,FALSE),"")</f>
        <v/>
      </c>
      <c r="AA97" s="12" t="n">
        <v>8.440000000000071</v>
      </c>
      <c r="AB97" s="12">
        <f>IFERROR(VLOOKUP(AA97,'CRUCE RIESGOS'!$C$8:$D$37,2,FALSE),"")</f>
        <v/>
      </c>
      <c r="AC97" s="12" t="n">
        <v>9.440000000000079</v>
      </c>
      <c r="AD97" s="12">
        <f>IFERROR(VLOOKUP(AC97,'CRUCE RIESGOS'!$C$8:$D$37,2,FALSE),"")</f>
        <v/>
      </c>
      <c r="AE97" s="12" t="n">
        <v>10.4400000000001</v>
      </c>
      <c r="AF97" s="12">
        <f>IFERROR(VLOOKUP(AE97,'CRUCE RIESGOS'!$C$8:$D$37,2,FALSE),"")</f>
        <v/>
      </c>
      <c r="AG97" s="12" t="n">
        <v>11.4400000000001</v>
      </c>
      <c r="AH97" s="12">
        <f>IFERROR(VLOOKUP(AG97,'CRUCE RIESGOS'!$C$8:$D$37,2,FALSE),"")</f>
        <v/>
      </c>
      <c r="AI97" s="12" t="n">
        <v>12.4400000000001</v>
      </c>
      <c r="AJ97" s="12">
        <f>IFERROR(VLOOKUP(AI97,'CRUCE RIESGOS'!$C$8:$D$37,2,FALSE),"")</f>
        <v/>
      </c>
      <c r="AK97" s="12" t="n">
        <v>13.4400000000001</v>
      </c>
      <c r="AL97" s="12">
        <f>IFERROR(VLOOKUP(AK97,'CRUCE RIESGOS'!$C$8:$D$37,2,FALSE),"")</f>
        <v/>
      </c>
      <c r="AM97" s="12" t="n">
        <v>14.4400000000001</v>
      </c>
      <c r="AN97" s="12">
        <f>IFERROR(VLOOKUP(AM97,'CRUCE RIESGOS'!$C$8:$D$37,2,FALSE),"")</f>
        <v/>
      </c>
      <c r="AO97" s="12" t="n">
        <v>15.4400000000001</v>
      </c>
      <c r="AP97" s="12">
        <f>IFERROR(VLOOKUP(AO97,'CRUCE RIESGOS'!$C$8:$D$37,2,FALSE),"")</f>
        <v/>
      </c>
      <c r="AQ97" s="12" t="n">
        <v>16.4400000000002</v>
      </c>
      <c r="AR97" s="12">
        <f>IFERROR(VLOOKUP(AQ97,'CRUCE RIESGOS'!$C$8:$D$37,2,FALSE),"")</f>
        <v/>
      </c>
      <c r="AS97" s="12" t="n">
        <v>17.4400000000002</v>
      </c>
      <c r="AT97" s="12">
        <f>IFERROR(VLOOKUP(AS97,'CRUCE RIESGOS'!$C$8:$D$37,2,FALSE),"")</f>
        <v/>
      </c>
      <c r="AU97" s="12" t="n">
        <v>18.4400000000002</v>
      </c>
      <c r="AV97" s="12">
        <f>IFERROR(VLOOKUP(AU97,'CRUCE RIESGOS'!$C$8:$D$37,2,FALSE),"")</f>
        <v/>
      </c>
      <c r="AW97" s="12" t="n">
        <v>19.4400000000002</v>
      </c>
      <c r="AX97" s="12">
        <f>IFERROR(VLOOKUP(AW97,'CRUCE RIESGOS'!$C$8:$D$37,2,FALSE),"")</f>
        <v/>
      </c>
      <c r="AY97" s="12" t="n">
        <v>20.4400000000002</v>
      </c>
      <c r="AZ97" s="12">
        <f>IFERROR(VLOOKUP(AY97,'CRUCE RIESGOS'!$C$8:$D$37,2,FALSE),"")</f>
        <v/>
      </c>
      <c r="BA97" s="12" t="n">
        <v>21.4400000000002</v>
      </c>
      <c r="BB97" s="12">
        <f>IFERROR(VLOOKUP(BA97,'CRUCE RIESGOS'!$C$8:$D$37,2,FALSE),"")</f>
        <v/>
      </c>
      <c r="BC97" s="12" t="n">
        <v>22.4400000000002</v>
      </c>
      <c r="BD97" s="12">
        <f>IFERROR(VLOOKUP(BC97,'CRUCE RIESGOS'!$C$8:$D$37,2,FALSE),"")</f>
        <v/>
      </c>
      <c r="BE97" s="12" t="n">
        <v>23.4400000000002</v>
      </c>
      <c r="BF97" s="12">
        <f>IFERROR(VLOOKUP(BE97,'CRUCE RIESGOS'!$C$8:$D$37,2,FALSE),"")</f>
        <v/>
      </c>
      <c r="BG97" s="12" t="n">
        <v>24.4400000000002</v>
      </c>
      <c r="BH97" s="12">
        <f>IFERROR(VLOOKUP(BG97,'CRUCE RIESGOS'!$C$8:$D$37,2,FALSE),"")</f>
        <v/>
      </c>
      <c r="BI97" s="12" t="n">
        <v>25.4400000000002</v>
      </c>
      <c r="BJ97" s="12">
        <f>IFERROR(VLOOKUP(BI97,'CRUCE RIESGOS'!$C$8:$D$37,2,FALSE),"")</f>
        <v/>
      </c>
    </row>
    <row r="98">
      <c r="N98" s="12">
        <f>IF(N99&lt;&gt;""," -R","")</f>
        <v/>
      </c>
      <c r="P98" s="12">
        <f>IF(P99&lt;&gt;""," -R","")</f>
        <v/>
      </c>
      <c r="R98" s="12">
        <f>IF(R99&lt;&gt;""," -R","")</f>
        <v/>
      </c>
      <c r="T98" s="12">
        <f>IF(T99&lt;&gt;""," -R","")</f>
        <v/>
      </c>
      <c r="V98" s="12">
        <f>IF(V99&lt;&gt;""," -R","")</f>
        <v/>
      </c>
      <c r="X98" s="12">
        <f>IF(X99&lt;&gt;""," -R","")</f>
        <v/>
      </c>
      <c r="Z98" s="12">
        <f>IF(Z99&lt;&gt;""," -R","")</f>
        <v/>
      </c>
      <c r="AB98" s="12">
        <f>IF(AB99&lt;&gt;""," -R","")</f>
        <v/>
      </c>
      <c r="AD98" s="12">
        <f>IF(AD99&lt;&gt;""," -R","")</f>
        <v/>
      </c>
      <c r="AF98" s="12">
        <f>IF(AF99&lt;&gt;""," -R","")</f>
        <v/>
      </c>
      <c r="AH98" s="12">
        <f>IF(AH99&lt;&gt;""," -R","")</f>
        <v/>
      </c>
      <c r="AJ98" s="12">
        <f>IF(AJ99&lt;&gt;""," -R","")</f>
        <v/>
      </c>
      <c r="AL98" s="12">
        <f>IF(AL99&lt;&gt;""," -R","")</f>
        <v/>
      </c>
      <c r="AN98" s="12">
        <f>IF(AN99&lt;&gt;""," -R","")</f>
        <v/>
      </c>
      <c r="AP98" s="12">
        <f>IF(AP99&lt;&gt;""," -R","")</f>
        <v/>
      </c>
      <c r="AR98" s="12">
        <f>IF(AR99&lt;&gt;""," -R","")</f>
        <v/>
      </c>
      <c r="AT98" s="12">
        <f>IF(AT99&lt;&gt;""," -R","")</f>
        <v/>
      </c>
      <c r="AV98" s="12">
        <f>IF(AV99&lt;&gt;""," -R","")</f>
        <v/>
      </c>
      <c r="AX98" s="12">
        <f>IF(AX99&lt;&gt;""," -R","")</f>
        <v/>
      </c>
      <c r="AZ98" s="12">
        <f>IF(AZ99&lt;&gt;""," -R","")</f>
        <v/>
      </c>
      <c r="BB98" s="12">
        <f>IF(BB99&lt;&gt;""," -R","")</f>
        <v/>
      </c>
      <c r="BD98" s="12">
        <f>IF(BD99&lt;&gt;""," -R","")</f>
        <v/>
      </c>
      <c r="BF98" s="12">
        <f>IF(BF99&lt;&gt;""," -R","")</f>
        <v/>
      </c>
      <c r="BH98" s="12">
        <f>IF(BH99&lt;&gt;""," -R","")</f>
        <v/>
      </c>
      <c r="BJ98" s="12">
        <f>IF(BJ99&lt;&gt;""," -R","")</f>
        <v/>
      </c>
    </row>
    <row r="99">
      <c r="M99" s="12" t="n">
        <v>1.45</v>
      </c>
      <c r="N99" s="12">
        <f>IFERROR(VLOOKUP(M99,'CRUCE RIESGOS'!$C$8:$D$37,2,FALSE),"")</f>
        <v/>
      </c>
      <c r="O99" s="12" t="n">
        <v>2.45000000000001</v>
      </c>
      <c r="P99" s="12">
        <f>IFERROR(VLOOKUP(O99,'CRUCE RIESGOS'!$C$8:$D$37,2,FALSE),"")</f>
        <v/>
      </c>
      <c r="Q99" s="12" t="n">
        <v>3.45000000000002</v>
      </c>
      <c r="R99" s="12">
        <f>IFERROR(VLOOKUP(Q99,'CRUCE RIESGOS'!$C$8:$D$37,2,FALSE),"")</f>
        <v/>
      </c>
      <c r="S99" s="12" t="n">
        <v>4.45000000000003</v>
      </c>
      <c r="T99" s="12">
        <f>IFERROR(VLOOKUP(S99,'CRUCE RIESGOS'!$C$8:$D$37,2,FALSE),"")</f>
        <v/>
      </c>
      <c r="U99" s="12" t="n">
        <v>5.45000000000004</v>
      </c>
      <c r="V99" s="12">
        <f>IFERROR(VLOOKUP(U99,'CRUCE RIESGOS'!$C$8:$D$37,2,FALSE),"")</f>
        <v/>
      </c>
      <c r="W99" s="12" t="n">
        <v>6.45000000000005</v>
      </c>
      <c r="X99" s="12">
        <f>IFERROR(VLOOKUP(W99,'CRUCE RIESGOS'!$C$8:$D$37,2,FALSE),"")</f>
        <v/>
      </c>
      <c r="Y99" s="12" t="n">
        <v>7.45000000000006</v>
      </c>
      <c r="Z99" s="12">
        <f>IFERROR(VLOOKUP(Y99,'CRUCE RIESGOS'!$C$8:$D$37,2,FALSE),"")</f>
        <v/>
      </c>
      <c r="AA99" s="12" t="n">
        <v>8.45000000000007</v>
      </c>
      <c r="AB99" s="12">
        <f>IFERROR(VLOOKUP(AA99,'CRUCE RIESGOS'!$C$8:$D$37,2,FALSE),"")</f>
        <v/>
      </c>
      <c r="AC99" s="12" t="n">
        <v>9.450000000000079</v>
      </c>
      <c r="AD99" s="12">
        <f>IFERROR(VLOOKUP(AC99,'CRUCE RIESGOS'!$C$8:$D$37,2,FALSE),"")</f>
        <v/>
      </c>
      <c r="AE99" s="12" t="n">
        <v>10.4500000000001</v>
      </c>
      <c r="AF99" s="12">
        <f>IFERROR(VLOOKUP(AE99,'CRUCE RIESGOS'!$C$8:$D$37,2,FALSE),"")</f>
        <v/>
      </c>
      <c r="AG99" s="12" t="n">
        <v>11.4500000000001</v>
      </c>
      <c r="AH99" s="12">
        <f>IFERROR(VLOOKUP(AG99,'CRUCE RIESGOS'!$C$8:$D$37,2,FALSE),"")</f>
        <v/>
      </c>
      <c r="AI99" s="12" t="n">
        <v>12.4500000000001</v>
      </c>
      <c r="AJ99" s="12">
        <f>IFERROR(VLOOKUP(AI99,'CRUCE RIESGOS'!$C$8:$D$37,2,FALSE),"")</f>
        <v/>
      </c>
      <c r="AK99" s="12" t="n">
        <v>13.4500000000001</v>
      </c>
      <c r="AL99" s="12">
        <f>IFERROR(VLOOKUP(AK99,'CRUCE RIESGOS'!$C$8:$D$37,2,FALSE),"")</f>
        <v/>
      </c>
      <c r="AM99" s="12" t="n">
        <v>14.4500000000001</v>
      </c>
      <c r="AN99" s="12">
        <f>IFERROR(VLOOKUP(AM99,'CRUCE RIESGOS'!$C$8:$D$37,2,FALSE),"")</f>
        <v/>
      </c>
      <c r="AO99" s="12" t="n">
        <v>15.4500000000001</v>
      </c>
      <c r="AP99" s="12">
        <f>IFERROR(VLOOKUP(AO99,'CRUCE RIESGOS'!$C$8:$D$37,2,FALSE),"")</f>
        <v/>
      </c>
      <c r="AQ99" s="12" t="n">
        <v>16.4500000000001</v>
      </c>
      <c r="AR99" s="12">
        <f>IFERROR(VLOOKUP(AQ99,'CRUCE RIESGOS'!$C$8:$D$37,2,FALSE),"")</f>
        <v/>
      </c>
      <c r="AS99" s="12" t="n">
        <v>17.4500000000002</v>
      </c>
      <c r="AT99" s="12">
        <f>IFERROR(VLOOKUP(AS99,'CRUCE RIESGOS'!$C$8:$D$37,2,FALSE),"")</f>
        <v/>
      </c>
      <c r="AU99" s="12" t="n">
        <v>18.4500000000002</v>
      </c>
      <c r="AV99" s="12">
        <f>IFERROR(VLOOKUP(AU99,'CRUCE RIESGOS'!$C$8:$D$37,2,FALSE),"")</f>
        <v/>
      </c>
      <c r="AW99" s="12" t="n">
        <v>19.4500000000002</v>
      </c>
      <c r="AX99" s="12">
        <f>IFERROR(VLOOKUP(AW99,'CRUCE RIESGOS'!$C$8:$D$37,2,FALSE),"")</f>
        <v/>
      </c>
      <c r="AY99" s="12" t="n">
        <v>20.4500000000002</v>
      </c>
      <c r="AZ99" s="12">
        <f>IFERROR(VLOOKUP(AY99,'CRUCE RIESGOS'!$C$8:$D$37,2,FALSE),"")</f>
        <v/>
      </c>
      <c r="BA99" s="12" t="n">
        <v>21.4500000000002</v>
      </c>
      <c r="BB99" s="12">
        <f>IFERROR(VLOOKUP(BA99,'CRUCE RIESGOS'!$C$8:$D$37,2,FALSE),"")</f>
        <v/>
      </c>
      <c r="BC99" s="12" t="n">
        <v>22.4500000000002</v>
      </c>
      <c r="BD99" s="12">
        <f>IFERROR(VLOOKUP(BC99,'CRUCE RIESGOS'!$C$8:$D$37,2,FALSE),"")</f>
        <v/>
      </c>
      <c r="BE99" s="12" t="n">
        <v>23.4500000000002</v>
      </c>
      <c r="BF99" s="12">
        <f>IFERROR(VLOOKUP(BE99,'CRUCE RIESGOS'!$C$8:$D$37,2,FALSE),"")</f>
        <v/>
      </c>
      <c r="BG99" s="12" t="n">
        <v>24.4500000000002</v>
      </c>
      <c r="BH99" s="12">
        <f>IFERROR(VLOOKUP(BG99,'CRUCE RIESGOS'!$C$8:$D$37,2,FALSE),"")</f>
        <v/>
      </c>
      <c r="BI99" s="12" t="n">
        <v>25.4500000000002</v>
      </c>
      <c r="BJ99" s="12">
        <f>IFERROR(VLOOKUP(BI99,'CRUCE RIESGOS'!$C$8:$D$37,2,FALSE),"")</f>
        <v/>
      </c>
    </row>
    <row r="100">
      <c r="N100" s="12">
        <f>IF(N101&lt;&gt;""," -R","")</f>
        <v/>
      </c>
      <c r="P100" s="12">
        <f>IF(P101&lt;&gt;""," -R","")</f>
        <v/>
      </c>
      <c r="R100" s="12">
        <f>IF(R101&lt;&gt;""," -R","")</f>
        <v/>
      </c>
      <c r="T100" s="12">
        <f>IF(T101&lt;&gt;""," -R","")</f>
        <v/>
      </c>
      <c r="V100" s="12">
        <f>IF(V101&lt;&gt;""," -R","")</f>
        <v/>
      </c>
      <c r="X100" s="12">
        <f>IF(X101&lt;&gt;""," -R","")</f>
        <v/>
      </c>
      <c r="Z100" s="12">
        <f>IF(Z101&lt;&gt;""," -R","")</f>
        <v/>
      </c>
      <c r="AB100" s="12">
        <f>IF(AB101&lt;&gt;""," -R","")</f>
        <v/>
      </c>
      <c r="AD100" s="12">
        <f>IF(AD101&lt;&gt;""," -R","")</f>
        <v/>
      </c>
      <c r="AF100" s="12">
        <f>IF(AF101&lt;&gt;""," -R","")</f>
        <v/>
      </c>
      <c r="AH100" s="12">
        <f>IF(AH101&lt;&gt;""," -R","")</f>
        <v/>
      </c>
      <c r="AJ100" s="12">
        <f>IF(AJ101&lt;&gt;""," -R","")</f>
        <v/>
      </c>
      <c r="AL100" s="12">
        <f>IF(AL101&lt;&gt;""," -R","")</f>
        <v/>
      </c>
      <c r="AN100" s="12">
        <f>IF(AN101&lt;&gt;""," -R","")</f>
        <v/>
      </c>
      <c r="AP100" s="12">
        <f>IF(AP101&lt;&gt;""," -R","")</f>
        <v/>
      </c>
      <c r="AR100" s="12">
        <f>IF(AR101&lt;&gt;""," -R","")</f>
        <v/>
      </c>
      <c r="AT100" s="12">
        <f>IF(AT101&lt;&gt;""," -R","")</f>
        <v/>
      </c>
      <c r="AV100" s="12">
        <f>IF(AV101&lt;&gt;""," -R","")</f>
        <v/>
      </c>
      <c r="AX100" s="12">
        <f>IF(AX101&lt;&gt;""," -R","")</f>
        <v/>
      </c>
      <c r="AZ100" s="12">
        <f>IF(AZ101&lt;&gt;""," -R","")</f>
        <v/>
      </c>
      <c r="BB100" s="12">
        <f>IF(BB101&lt;&gt;""," -R","")</f>
        <v/>
      </c>
      <c r="BD100" s="12">
        <f>IF(BD101&lt;&gt;""," -R","")</f>
        <v/>
      </c>
      <c r="BF100" s="12">
        <f>IF(BF101&lt;&gt;""," -R","")</f>
        <v/>
      </c>
      <c r="BH100" s="12">
        <f>IF(BH101&lt;&gt;""," -R","")</f>
        <v/>
      </c>
      <c r="BJ100" s="12">
        <f>IF(BJ101&lt;&gt;""," -R","")</f>
        <v/>
      </c>
    </row>
    <row r="101">
      <c r="M101" s="12" t="n">
        <v>1.46</v>
      </c>
      <c r="N101" s="12">
        <f>IFERROR(VLOOKUP(M101,'CRUCE RIESGOS'!$C$8:$D$37,2,FALSE),"")</f>
        <v/>
      </c>
      <c r="O101" s="12" t="n">
        <v>2.46000000000001</v>
      </c>
      <c r="P101" s="12">
        <f>IFERROR(VLOOKUP(O101,'CRUCE RIESGOS'!$C$8:$D$37,2,FALSE),"")</f>
        <v/>
      </c>
      <c r="Q101" s="12" t="n">
        <v>3.46000000000002</v>
      </c>
      <c r="R101" s="12">
        <f>IFERROR(VLOOKUP(Q101,'CRUCE RIESGOS'!$C$8:$D$37,2,FALSE),"")</f>
        <v/>
      </c>
      <c r="S101" s="12" t="n">
        <v>4.46000000000003</v>
      </c>
      <c r="T101" s="12">
        <f>IFERROR(VLOOKUP(S101,'CRUCE RIESGOS'!$C$8:$D$37,2,FALSE),"")</f>
        <v/>
      </c>
      <c r="U101" s="12" t="n">
        <v>5.46000000000004</v>
      </c>
      <c r="V101" s="12">
        <f>IFERROR(VLOOKUP(U101,'CRUCE RIESGOS'!$C$8:$D$37,2,FALSE),"")</f>
        <v/>
      </c>
      <c r="W101" s="12" t="n">
        <v>6.46000000000005</v>
      </c>
      <c r="X101" s="12">
        <f>IFERROR(VLOOKUP(W101,'CRUCE RIESGOS'!$C$8:$D$37,2,FALSE),"")</f>
        <v/>
      </c>
      <c r="Y101" s="12" t="n">
        <v>7.46000000000006</v>
      </c>
      <c r="Z101" s="12">
        <f>IFERROR(VLOOKUP(Y101,'CRUCE RIESGOS'!$C$8:$D$37,2,FALSE),"")</f>
        <v/>
      </c>
      <c r="AA101" s="12" t="n">
        <v>8.46000000000007</v>
      </c>
      <c r="AB101" s="12">
        <f>IFERROR(VLOOKUP(AA101,'CRUCE RIESGOS'!$C$8:$D$37,2,FALSE),"")</f>
        <v/>
      </c>
      <c r="AC101" s="12" t="n">
        <v>9.460000000000081</v>
      </c>
      <c r="AD101" s="12">
        <f>IFERROR(VLOOKUP(AC101,'CRUCE RIESGOS'!$C$8:$D$37,2,FALSE),"")</f>
        <v/>
      </c>
      <c r="AE101" s="12" t="n">
        <v>10.4600000000001</v>
      </c>
      <c r="AF101" s="12">
        <f>IFERROR(VLOOKUP(AE101,'CRUCE RIESGOS'!$C$8:$D$37,2,FALSE),"")</f>
        <v/>
      </c>
      <c r="AG101" s="12" t="n">
        <v>11.4600000000001</v>
      </c>
      <c r="AH101" s="12">
        <f>IFERROR(VLOOKUP(AG101,'CRUCE RIESGOS'!$C$8:$D$37,2,FALSE),"")</f>
        <v/>
      </c>
      <c r="AI101" s="12" t="n">
        <v>12.4600000000001</v>
      </c>
      <c r="AJ101" s="12">
        <f>IFERROR(VLOOKUP(AI101,'CRUCE RIESGOS'!$C$8:$D$37,2,FALSE),"")</f>
        <v/>
      </c>
      <c r="AK101" s="12" t="n">
        <v>13.4600000000001</v>
      </c>
      <c r="AL101" s="12">
        <f>IFERROR(VLOOKUP(AK101,'CRUCE RIESGOS'!$C$8:$D$37,2,FALSE),"")</f>
        <v/>
      </c>
      <c r="AM101" s="12" t="n">
        <v>14.4600000000001</v>
      </c>
      <c r="AN101" s="12">
        <f>IFERROR(VLOOKUP(AM101,'CRUCE RIESGOS'!$C$8:$D$37,2,FALSE),"")</f>
        <v/>
      </c>
      <c r="AO101" s="12" t="n">
        <v>15.4600000000001</v>
      </c>
      <c r="AP101" s="12">
        <f>IFERROR(VLOOKUP(AO101,'CRUCE RIESGOS'!$C$8:$D$37,2,FALSE),"")</f>
        <v/>
      </c>
      <c r="AQ101" s="12" t="n">
        <v>16.4600000000002</v>
      </c>
      <c r="AR101" s="12">
        <f>IFERROR(VLOOKUP(AQ101,'CRUCE RIESGOS'!$C$8:$D$37,2,FALSE),"")</f>
        <v/>
      </c>
      <c r="AS101" s="12" t="n">
        <v>17.4600000000002</v>
      </c>
      <c r="AT101" s="12">
        <f>IFERROR(VLOOKUP(AS101,'CRUCE RIESGOS'!$C$8:$D$37,2,FALSE),"")</f>
        <v/>
      </c>
      <c r="AU101" s="12" t="n">
        <v>18.4600000000002</v>
      </c>
      <c r="AV101" s="12">
        <f>IFERROR(VLOOKUP(AU101,'CRUCE RIESGOS'!$C$8:$D$37,2,FALSE),"")</f>
        <v/>
      </c>
      <c r="AW101" s="12" t="n">
        <v>19.4600000000002</v>
      </c>
      <c r="AX101" s="12">
        <f>IFERROR(VLOOKUP(AW101,'CRUCE RIESGOS'!$C$8:$D$37,2,FALSE),"")</f>
        <v/>
      </c>
      <c r="AY101" s="12" t="n">
        <v>20.4600000000002</v>
      </c>
      <c r="AZ101" s="12">
        <f>IFERROR(VLOOKUP(AY101,'CRUCE RIESGOS'!$C$8:$D$37,2,FALSE),"")</f>
        <v/>
      </c>
      <c r="BA101" s="12" t="n">
        <v>21.4600000000002</v>
      </c>
      <c r="BB101" s="12">
        <f>IFERROR(VLOOKUP(BA101,'CRUCE RIESGOS'!$C$8:$D$37,2,FALSE),"")</f>
        <v/>
      </c>
      <c r="BC101" s="12" t="n">
        <v>22.4600000000002</v>
      </c>
      <c r="BD101" s="12">
        <f>IFERROR(VLOOKUP(BC101,'CRUCE RIESGOS'!$C$8:$D$37,2,FALSE),"")</f>
        <v/>
      </c>
      <c r="BE101" s="12" t="n">
        <v>23.4600000000002</v>
      </c>
      <c r="BF101" s="12">
        <f>IFERROR(VLOOKUP(BE101,'CRUCE RIESGOS'!$C$8:$D$37,2,FALSE),"")</f>
        <v/>
      </c>
      <c r="BG101" s="12" t="n">
        <v>24.4600000000002</v>
      </c>
      <c r="BH101" s="12">
        <f>IFERROR(VLOOKUP(BG101,'CRUCE RIESGOS'!$C$8:$D$37,2,FALSE),"")</f>
        <v/>
      </c>
      <c r="BI101" s="12" t="n">
        <v>25.4600000000002</v>
      </c>
      <c r="BJ101" s="12">
        <f>IFERROR(VLOOKUP(BI101,'CRUCE RIESGOS'!$C$8:$D$37,2,FALSE),"")</f>
        <v/>
      </c>
    </row>
    <row r="102">
      <c r="N102" s="12">
        <f>IF(N103&lt;&gt;""," -R","")</f>
        <v/>
      </c>
      <c r="P102" s="12">
        <f>IF(P103&lt;&gt;""," -R","")</f>
        <v/>
      </c>
      <c r="R102" s="12">
        <f>IF(R103&lt;&gt;""," -R","")</f>
        <v/>
      </c>
      <c r="T102" s="12">
        <f>IF(T103&lt;&gt;""," -R","")</f>
        <v/>
      </c>
      <c r="V102" s="12">
        <f>IF(V103&lt;&gt;""," -R","")</f>
        <v/>
      </c>
      <c r="X102" s="12">
        <f>IF(X103&lt;&gt;""," -R","")</f>
        <v/>
      </c>
      <c r="Z102" s="12">
        <f>IF(Z103&lt;&gt;""," -R","")</f>
        <v/>
      </c>
      <c r="AB102" s="12">
        <f>IF(AB103&lt;&gt;""," -R","")</f>
        <v/>
      </c>
      <c r="AD102" s="12">
        <f>IF(AD103&lt;&gt;""," -R","")</f>
        <v/>
      </c>
      <c r="AF102" s="12">
        <f>IF(AF103&lt;&gt;""," -R","")</f>
        <v/>
      </c>
      <c r="AH102" s="12">
        <f>IF(AH103&lt;&gt;""," -R","")</f>
        <v/>
      </c>
      <c r="AJ102" s="12">
        <f>IF(AJ103&lt;&gt;""," -R","")</f>
        <v/>
      </c>
      <c r="AL102" s="12">
        <f>IF(AL103&lt;&gt;""," -R","")</f>
        <v/>
      </c>
      <c r="AN102" s="12">
        <f>IF(AN103&lt;&gt;""," -R","")</f>
        <v/>
      </c>
      <c r="AP102" s="12">
        <f>IF(AP103&lt;&gt;""," -R","")</f>
        <v/>
      </c>
      <c r="AR102" s="12">
        <f>IF(AR103&lt;&gt;""," -R","")</f>
        <v/>
      </c>
      <c r="AT102" s="12">
        <f>IF(AT103&lt;&gt;""," -R","")</f>
        <v/>
      </c>
      <c r="AV102" s="12">
        <f>IF(AV103&lt;&gt;""," -R","")</f>
        <v/>
      </c>
      <c r="AX102" s="12">
        <f>IF(AX103&lt;&gt;""," -R","")</f>
        <v/>
      </c>
      <c r="AZ102" s="12">
        <f>IF(AZ103&lt;&gt;""," -R","")</f>
        <v/>
      </c>
      <c r="BB102" s="12">
        <f>IF(BB103&lt;&gt;""," -R","")</f>
        <v/>
      </c>
      <c r="BD102" s="12">
        <f>IF(BD103&lt;&gt;""," -R","")</f>
        <v/>
      </c>
      <c r="BF102" s="12">
        <f>IF(BF103&lt;&gt;""," -R","")</f>
        <v/>
      </c>
      <c r="BH102" s="12">
        <f>IF(BH103&lt;&gt;""," -R","")</f>
        <v/>
      </c>
      <c r="BJ102" s="12">
        <f>IF(BJ103&lt;&gt;""," -R","")</f>
        <v/>
      </c>
    </row>
    <row r="103">
      <c r="M103" s="12" t="n">
        <v>1.47</v>
      </c>
      <c r="N103" s="12">
        <f>IFERROR(VLOOKUP(M103,'CRUCE RIESGOS'!$C$8:$D$37,2,FALSE),"")</f>
        <v/>
      </c>
      <c r="O103" s="12" t="n">
        <v>2.47000000000001</v>
      </c>
      <c r="P103" s="12">
        <f>IFERROR(VLOOKUP(O103,'CRUCE RIESGOS'!$C$8:$D$37,2,FALSE),"")</f>
        <v/>
      </c>
      <c r="Q103" s="12" t="n">
        <v>3.47000000000002</v>
      </c>
      <c r="R103" s="12">
        <f>IFERROR(VLOOKUP(Q103,'CRUCE RIESGOS'!$C$8:$D$37,2,FALSE),"")</f>
        <v/>
      </c>
      <c r="S103" s="12" t="n">
        <v>4.47000000000003</v>
      </c>
      <c r="T103" s="12">
        <f>IFERROR(VLOOKUP(S103,'CRUCE RIESGOS'!$C$8:$D$37,2,FALSE),"")</f>
        <v/>
      </c>
      <c r="U103" s="12" t="n">
        <v>5.47000000000004</v>
      </c>
      <c r="V103" s="12">
        <f>IFERROR(VLOOKUP(U103,'CRUCE RIESGOS'!$C$8:$D$37,2,FALSE),"")</f>
        <v/>
      </c>
      <c r="W103" s="12" t="n">
        <v>6.47000000000005</v>
      </c>
      <c r="X103" s="12">
        <f>IFERROR(VLOOKUP(W103,'CRUCE RIESGOS'!$C$8:$D$37,2,FALSE),"")</f>
        <v/>
      </c>
      <c r="Y103" s="12" t="n">
        <v>7.47000000000006</v>
      </c>
      <c r="Z103" s="12">
        <f>IFERROR(VLOOKUP(Y103,'CRUCE RIESGOS'!$C$8:$D$37,2,FALSE),"")</f>
        <v/>
      </c>
      <c r="AA103" s="12" t="n">
        <v>8.47000000000007</v>
      </c>
      <c r="AB103" s="12">
        <f>IFERROR(VLOOKUP(AA103,'CRUCE RIESGOS'!$C$8:$D$37,2,FALSE),"")</f>
        <v/>
      </c>
      <c r="AC103" s="12" t="n">
        <v>9.470000000000081</v>
      </c>
      <c r="AD103" s="12">
        <f>IFERROR(VLOOKUP(AC103,'CRUCE RIESGOS'!$C$8:$D$37,2,FALSE),"")</f>
        <v/>
      </c>
      <c r="AE103" s="12" t="n">
        <v>10.4700000000001</v>
      </c>
      <c r="AF103" s="12">
        <f>IFERROR(VLOOKUP(AE103,'CRUCE RIESGOS'!$C$8:$D$37,2,FALSE),"")</f>
        <v/>
      </c>
      <c r="AG103" s="12" t="n">
        <v>11.4700000000001</v>
      </c>
      <c r="AH103" s="12">
        <f>IFERROR(VLOOKUP(AG103,'CRUCE RIESGOS'!$C$8:$D$37,2,FALSE),"")</f>
        <v/>
      </c>
      <c r="AI103" s="12" t="n">
        <v>12.4700000000001</v>
      </c>
      <c r="AJ103" s="12">
        <f>IFERROR(VLOOKUP(AI103,'CRUCE RIESGOS'!$C$8:$D$37,2,FALSE),"")</f>
        <v/>
      </c>
      <c r="AK103" s="12" t="n">
        <v>13.4700000000001</v>
      </c>
      <c r="AL103" s="12">
        <f>IFERROR(VLOOKUP(AK103,'CRUCE RIESGOS'!$C$8:$D$37,2,FALSE),"")</f>
        <v/>
      </c>
      <c r="AM103" s="12" t="n">
        <v>14.4700000000001</v>
      </c>
      <c r="AN103" s="12">
        <f>IFERROR(VLOOKUP(AM103,'CRUCE RIESGOS'!$C$8:$D$37,2,FALSE),"")</f>
        <v/>
      </c>
      <c r="AO103" s="12" t="n">
        <v>15.4700000000001</v>
      </c>
      <c r="AP103" s="12">
        <f>IFERROR(VLOOKUP(AO103,'CRUCE RIESGOS'!$C$8:$D$37,2,FALSE),"")</f>
        <v/>
      </c>
      <c r="AQ103" s="12" t="n">
        <v>16.4700000000001</v>
      </c>
      <c r="AR103" s="12">
        <f>IFERROR(VLOOKUP(AQ103,'CRUCE RIESGOS'!$C$8:$D$37,2,FALSE),"")</f>
        <v/>
      </c>
      <c r="AS103" s="12" t="n">
        <v>17.4700000000002</v>
      </c>
      <c r="AT103" s="12">
        <f>IFERROR(VLOOKUP(AS103,'CRUCE RIESGOS'!$C$8:$D$37,2,FALSE),"")</f>
        <v/>
      </c>
      <c r="AU103" s="12" t="n">
        <v>18.4700000000002</v>
      </c>
      <c r="AV103" s="12">
        <f>IFERROR(VLOOKUP(AU103,'CRUCE RIESGOS'!$C$8:$D$37,2,FALSE),"")</f>
        <v/>
      </c>
      <c r="AW103" s="12" t="n">
        <v>19.4700000000002</v>
      </c>
      <c r="AX103" s="12">
        <f>IFERROR(VLOOKUP(AW103,'CRUCE RIESGOS'!$C$8:$D$37,2,FALSE),"")</f>
        <v/>
      </c>
      <c r="AY103" s="12" t="n">
        <v>20.4700000000002</v>
      </c>
      <c r="AZ103" s="12">
        <f>IFERROR(VLOOKUP(AY103,'CRUCE RIESGOS'!$C$8:$D$37,2,FALSE),"")</f>
        <v/>
      </c>
      <c r="BA103" s="12" t="n">
        <v>21.4700000000002</v>
      </c>
      <c r="BB103" s="12">
        <f>IFERROR(VLOOKUP(BA103,'CRUCE RIESGOS'!$C$8:$D$37,2,FALSE),"")</f>
        <v/>
      </c>
      <c r="BC103" s="12" t="n">
        <v>22.4700000000002</v>
      </c>
      <c r="BD103" s="12">
        <f>IFERROR(VLOOKUP(BC103,'CRUCE RIESGOS'!$C$8:$D$37,2,FALSE),"")</f>
        <v/>
      </c>
      <c r="BE103" s="12" t="n">
        <v>23.4700000000002</v>
      </c>
      <c r="BF103" s="12">
        <f>IFERROR(VLOOKUP(BE103,'CRUCE RIESGOS'!$C$8:$D$37,2,FALSE),"")</f>
        <v/>
      </c>
      <c r="BG103" s="12" t="n">
        <v>24.4700000000002</v>
      </c>
      <c r="BH103" s="12">
        <f>IFERROR(VLOOKUP(BG103,'CRUCE RIESGOS'!$C$8:$D$37,2,FALSE),"")</f>
        <v/>
      </c>
      <c r="BI103" s="12" t="n">
        <v>25.4700000000002</v>
      </c>
      <c r="BJ103" s="12">
        <f>IFERROR(VLOOKUP(BI103,'CRUCE RIESGOS'!$C$8:$D$37,2,FALSE),"")</f>
        <v/>
      </c>
    </row>
    <row r="104">
      <c r="N104" s="12">
        <f>IF(N105&lt;&gt;""," -R","")</f>
        <v/>
      </c>
      <c r="P104" s="12">
        <f>IF(P105&lt;&gt;""," -R","")</f>
        <v/>
      </c>
      <c r="R104" s="12">
        <f>IF(R105&lt;&gt;""," -R","")</f>
        <v/>
      </c>
      <c r="T104" s="12">
        <f>IF(T105&lt;&gt;""," -R","")</f>
        <v/>
      </c>
      <c r="V104" s="12">
        <f>IF(V105&lt;&gt;""," -R","")</f>
        <v/>
      </c>
      <c r="X104" s="12">
        <f>IF(X105&lt;&gt;""," -R","")</f>
        <v/>
      </c>
      <c r="Z104" s="12">
        <f>IF(Z105&lt;&gt;""," -R","")</f>
        <v/>
      </c>
      <c r="AB104" s="12">
        <f>IF(AB105&lt;&gt;""," -R","")</f>
        <v/>
      </c>
      <c r="AD104" s="12">
        <f>IF(AD105&lt;&gt;""," -R","")</f>
        <v/>
      </c>
      <c r="AF104" s="12">
        <f>IF(AF105&lt;&gt;""," -R","")</f>
        <v/>
      </c>
      <c r="AH104" s="12">
        <f>IF(AH105&lt;&gt;""," -R","")</f>
        <v/>
      </c>
      <c r="AJ104" s="12">
        <f>IF(AJ105&lt;&gt;""," -R","")</f>
        <v/>
      </c>
      <c r="AL104" s="12">
        <f>IF(AL105&lt;&gt;""," -R","")</f>
        <v/>
      </c>
      <c r="AN104" s="12">
        <f>IF(AN105&lt;&gt;""," -R","")</f>
        <v/>
      </c>
      <c r="AP104" s="12">
        <f>IF(AP105&lt;&gt;""," -R","")</f>
        <v/>
      </c>
      <c r="AR104" s="12">
        <f>IF(AR105&lt;&gt;""," -R","")</f>
        <v/>
      </c>
      <c r="AT104" s="12">
        <f>IF(AT105&lt;&gt;""," -R","")</f>
        <v/>
      </c>
      <c r="AV104" s="12">
        <f>IF(AV105&lt;&gt;""," -R","")</f>
        <v/>
      </c>
      <c r="AX104" s="12">
        <f>IF(AX105&lt;&gt;""," -R","")</f>
        <v/>
      </c>
      <c r="AZ104" s="12">
        <f>IF(AZ105&lt;&gt;""," -R","")</f>
        <v/>
      </c>
      <c r="BB104" s="12">
        <f>IF(BB105&lt;&gt;""," -R","")</f>
        <v/>
      </c>
      <c r="BD104" s="12">
        <f>IF(BD105&lt;&gt;""," -R","")</f>
        <v/>
      </c>
      <c r="BF104" s="12">
        <f>IF(BF105&lt;&gt;""," -R","")</f>
        <v/>
      </c>
      <c r="BH104" s="12">
        <f>IF(BH105&lt;&gt;""," -R","")</f>
        <v/>
      </c>
      <c r="BJ104" s="12">
        <f>IF(BJ105&lt;&gt;""," -R","")</f>
        <v/>
      </c>
    </row>
    <row r="105">
      <c r="M105" s="12" t="n">
        <v>1.48</v>
      </c>
      <c r="N105" s="12">
        <f>IFERROR(VLOOKUP(M105,'CRUCE RIESGOS'!$C$8:$D$37,2,FALSE),"")</f>
        <v/>
      </c>
      <c r="O105" s="12" t="n">
        <v>2.48000000000001</v>
      </c>
      <c r="P105" s="12">
        <f>IFERROR(VLOOKUP(O105,'CRUCE RIESGOS'!$C$8:$D$37,2,FALSE),"")</f>
        <v/>
      </c>
      <c r="Q105" s="12" t="n">
        <v>3.48000000000002</v>
      </c>
      <c r="R105" s="12">
        <f>IFERROR(VLOOKUP(Q105,'CRUCE RIESGOS'!$C$8:$D$37,2,FALSE),"")</f>
        <v/>
      </c>
      <c r="S105" s="12" t="n">
        <v>4.48000000000003</v>
      </c>
      <c r="T105" s="12">
        <f>IFERROR(VLOOKUP(S105,'CRUCE RIESGOS'!$C$8:$D$37,2,FALSE),"")</f>
        <v/>
      </c>
      <c r="U105" s="12" t="n">
        <v>5.48000000000004</v>
      </c>
      <c r="V105" s="12">
        <f>IFERROR(VLOOKUP(U105,'CRUCE RIESGOS'!$C$8:$D$37,2,FALSE),"")</f>
        <v/>
      </c>
      <c r="W105" s="12" t="n">
        <v>6.48000000000005</v>
      </c>
      <c r="X105" s="12">
        <f>IFERROR(VLOOKUP(W105,'CRUCE RIESGOS'!$C$8:$D$37,2,FALSE),"")</f>
        <v/>
      </c>
      <c r="Y105" s="12" t="n">
        <v>7.48000000000006</v>
      </c>
      <c r="Z105" s="12">
        <f>IFERROR(VLOOKUP(Y105,'CRUCE RIESGOS'!$C$8:$D$37,2,FALSE),"")</f>
        <v/>
      </c>
      <c r="AA105" s="12" t="n">
        <v>8.48000000000007</v>
      </c>
      <c r="AB105" s="12">
        <f>IFERROR(VLOOKUP(AA105,'CRUCE RIESGOS'!$C$8:$D$37,2,FALSE),"")</f>
        <v/>
      </c>
      <c r="AC105" s="12" t="n">
        <v>9.48000000000008</v>
      </c>
      <c r="AD105" s="12">
        <f>IFERROR(VLOOKUP(AC105,'CRUCE RIESGOS'!$C$8:$D$37,2,FALSE),"")</f>
        <v/>
      </c>
      <c r="AE105" s="12" t="n">
        <v>10.4800000000001</v>
      </c>
      <c r="AF105" s="12">
        <f>IFERROR(VLOOKUP(AE105,'CRUCE RIESGOS'!$C$8:$D$37,2,FALSE),"")</f>
        <v/>
      </c>
      <c r="AG105" s="12" t="n">
        <v>11.4800000000001</v>
      </c>
      <c r="AH105" s="12">
        <f>IFERROR(VLOOKUP(AG105,'CRUCE RIESGOS'!$C$8:$D$37,2,FALSE),"")</f>
        <v/>
      </c>
      <c r="AI105" s="12" t="n">
        <v>12.4800000000001</v>
      </c>
      <c r="AJ105" s="12">
        <f>IFERROR(VLOOKUP(AI105,'CRUCE RIESGOS'!$C$8:$D$37,2,FALSE),"")</f>
        <v/>
      </c>
      <c r="AK105" s="12" t="n">
        <v>13.4800000000001</v>
      </c>
      <c r="AL105" s="12">
        <f>IFERROR(VLOOKUP(AK105,'CRUCE RIESGOS'!$C$8:$D$37,2,FALSE),"")</f>
        <v/>
      </c>
      <c r="AM105" s="12" t="n">
        <v>14.4800000000001</v>
      </c>
      <c r="AN105" s="12">
        <f>IFERROR(VLOOKUP(AM105,'CRUCE RIESGOS'!$C$8:$D$37,2,FALSE),"")</f>
        <v/>
      </c>
      <c r="AO105" s="12" t="n">
        <v>15.4800000000001</v>
      </c>
      <c r="AP105" s="12">
        <f>IFERROR(VLOOKUP(AO105,'CRUCE RIESGOS'!$C$8:$D$37,2,FALSE),"")</f>
        <v/>
      </c>
      <c r="AQ105" s="12" t="n">
        <v>16.4800000000002</v>
      </c>
      <c r="AR105" s="12">
        <f>IFERROR(VLOOKUP(AQ105,'CRUCE RIESGOS'!$C$8:$D$37,2,FALSE),"")</f>
        <v/>
      </c>
      <c r="AS105" s="12" t="n">
        <v>17.4800000000002</v>
      </c>
      <c r="AT105" s="12">
        <f>IFERROR(VLOOKUP(AS105,'CRUCE RIESGOS'!$C$8:$D$37,2,FALSE),"")</f>
        <v/>
      </c>
      <c r="AU105" s="12" t="n">
        <v>18.4800000000002</v>
      </c>
      <c r="AV105" s="12">
        <f>IFERROR(VLOOKUP(AU105,'CRUCE RIESGOS'!$C$8:$D$37,2,FALSE),"")</f>
        <v/>
      </c>
      <c r="AW105" s="12" t="n">
        <v>19.4800000000002</v>
      </c>
      <c r="AX105" s="12">
        <f>IFERROR(VLOOKUP(AW105,'CRUCE RIESGOS'!$C$8:$D$37,2,FALSE),"")</f>
        <v/>
      </c>
      <c r="AY105" s="12" t="n">
        <v>20.4800000000002</v>
      </c>
      <c r="AZ105" s="12">
        <f>IFERROR(VLOOKUP(AY105,'CRUCE RIESGOS'!$C$8:$D$37,2,FALSE),"")</f>
        <v/>
      </c>
      <c r="BA105" s="12" t="n">
        <v>21.4800000000002</v>
      </c>
      <c r="BB105" s="12">
        <f>IFERROR(VLOOKUP(BA105,'CRUCE RIESGOS'!$C$8:$D$37,2,FALSE),"")</f>
        <v/>
      </c>
      <c r="BC105" s="12" t="n">
        <v>22.4800000000002</v>
      </c>
      <c r="BD105" s="12">
        <f>IFERROR(VLOOKUP(BC105,'CRUCE RIESGOS'!$C$8:$D$37,2,FALSE),"")</f>
        <v/>
      </c>
      <c r="BE105" s="12" t="n">
        <v>23.4800000000002</v>
      </c>
      <c r="BF105" s="12">
        <f>IFERROR(VLOOKUP(BE105,'CRUCE RIESGOS'!$C$8:$D$37,2,FALSE),"")</f>
        <v/>
      </c>
      <c r="BG105" s="12" t="n">
        <v>24.4800000000002</v>
      </c>
      <c r="BH105" s="12">
        <f>IFERROR(VLOOKUP(BG105,'CRUCE RIESGOS'!$C$8:$D$37,2,FALSE),"")</f>
        <v/>
      </c>
      <c r="BI105" s="12" t="n">
        <v>25.4800000000002</v>
      </c>
      <c r="BJ105" s="12">
        <f>IFERROR(VLOOKUP(BI105,'CRUCE RIESGOS'!$C$8:$D$37,2,FALSE),"")</f>
        <v/>
      </c>
    </row>
    <row r="106">
      <c r="N106" s="12">
        <f>IF(N107&lt;&gt;""," -R","")</f>
        <v/>
      </c>
      <c r="P106" s="12">
        <f>IF(P107&lt;&gt;""," -R","")</f>
        <v/>
      </c>
      <c r="R106" s="12">
        <f>IF(R107&lt;&gt;""," -R","")</f>
        <v/>
      </c>
      <c r="T106" s="12">
        <f>IF(T107&lt;&gt;""," -R","")</f>
        <v/>
      </c>
      <c r="V106" s="12">
        <f>IF(V107&lt;&gt;""," -R","")</f>
        <v/>
      </c>
      <c r="X106" s="12">
        <f>IF(X107&lt;&gt;""," -R","")</f>
        <v/>
      </c>
      <c r="Z106" s="12">
        <f>IF(Z107&lt;&gt;""," -R","")</f>
        <v/>
      </c>
      <c r="AB106" s="12">
        <f>IF(AB107&lt;&gt;""," -R","")</f>
        <v/>
      </c>
      <c r="AD106" s="12">
        <f>IF(AD107&lt;&gt;""," -R","")</f>
        <v/>
      </c>
      <c r="AF106" s="12">
        <f>IF(AF107&lt;&gt;""," -R","")</f>
        <v/>
      </c>
      <c r="AH106" s="12">
        <f>IF(AH107&lt;&gt;""," -R","")</f>
        <v/>
      </c>
      <c r="AJ106" s="12">
        <f>IF(AJ107&lt;&gt;""," -R","")</f>
        <v/>
      </c>
      <c r="AL106" s="12">
        <f>IF(AL107&lt;&gt;""," -R","")</f>
        <v/>
      </c>
      <c r="AN106" s="12">
        <f>IF(AN107&lt;&gt;""," -R","")</f>
        <v/>
      </c>
      <c r="AP106" s="12">
        <f>IF(AP107&lt;&gt;""," -R","")</f>
        <v/>
      </c>
      <c r="AR106" s="12">
        <f>IF(AR107&lt;&gt;""," -R","")</f>
        <v/>
      </c>
      <c r="AT106" s="12">
        <f>IF(AT107&lt;&gt;""," -R","")</f>
        <v/>
      </c>
      <c r="AV106" s="12">
        <f>IF(AV107&lt;&gt;""," -R","")</f>
        <v/>
      </c>
      <c r="AX106" s="12">
        <f>IF(AX107&lt;&gt;""," -R","")</f>
        <v/>
      </c>
      <c r="AZ106" s="12">
        <f>IF(AZ107&lt;&gt;""," -R","")</f>
        <v/>
      </c>
      <c r="BB106" s="12">
        <f>IF(BB107&lt;&gt;""," -R","")</f>
        <v/>
      </c>
      <c r="BD106" s="12">
        <f>IF(BD107&lt;&gt;""," -R","")</f>
        <v/>
      </c>
      <c r="BF106" s="12">
        <f>IF(BF107&lt;&gt;""," -R","")</f>
        <v/>
      </c>
      <c r="BH106" s="12">
        <f>IF(BH107&lt;&gt;""," -R","")</f>
        <v/>
      </c>
      <c r="BJ106" s="12">
        <f>IF(BJ107&lt;&gt;""," -R","")</f>
        <v/>
      </c>
    </row>
    <row r="107">
      <c r="M107" s="12" t="n">
        <v>1.49</v>
      </c>
      <c r="N107" s="12">
        <f>IFERROR(VLOOKUP(M107,'CRUCE RIESGOS'!$C$8:$D$37,2,FALSE),"")</f>
        <v/>
      </c>
      <c r="O107" s="12" t="n">
        <v>2.49000000000001</v>
      </c>
      <c r="P107" s="12">
        <f>IFERROR(VLOOKUP(O107,'CRUCE RIESGOS'!$C$8:$D$37,2,FALSE),"")</f>
        <v/>
      </c>
      <c r="Q107" s="12" t="n">
        <v>3.49000000000002</v>
      </c>
      <c r="R107" s="12">
        <f>IFERROR(VLOOKUP(Q107,'CRUCE RIESGOS'!$C$8:$D$37,2,FALSE),"")</f>
        <v/>
      </c>
      <c r="S107" s="12" t="n">
        <v>4.49000000000003</v>
      </c>
      <c r="T107" s="12">
        <f>IFERROR(VLOOKUP(S107,'CRUCE RIESGOS'!$C$8:$D$37,2,FALSE),"")</f>
        <v/>
      </c>
      <c r="U107" s="12" t="n">
        <v>5.49000000000004</v>
      </c>
      <c r="V107" s="12">
        <f>IFERROR(VLOOKUP(U107,'CRUCE RIESGOS'!$C$8:$D$37,2,FALSE),"")</f>
        <v/>
      </c>
      <c r="W107" s="12" t="n">
        <v>6.49000000000005</v>
      </c>
      <c r="X107" s="12">
        <f>IFERROR(VLOOKUP(W107,'CRUCE RIESGOS'!$C$8:$D$37,2,FALSE),"")</f>
        <v/>
      </c>
      <c r="Y107" s="12" t="n">
        <v>7.49000000000006</v>
      </c>
      <c r="Z107" s="12">
        <f>IFERROR(VLOOKUP(Y107,'CRUCE RIESGOS'!$C$8:$D$37,2,FALSE),"")</f>
        <v/>
      </c>
      <c r="AA107" s="12" t="n">
        <v>8.490000000000069</v>
      </c>
      <c r="AB107" s="12">
        <f>IFERROR(VLOOKUP(AA107,'CRUCE RIESGOS'!$C$8:$D$37,2,FALSE),"")</f>
        <v/>
      </c>
      <c r="AC107" s="12" t="n">
        <v>9.49000000000008</v>
      </c>
      <c r="AD107" s="12">
        <f>IFERROR(VLOOKUP(AC107,'CRUCE RIESGOS'!$C$8:$D$37,2,FALSE),"")</f>
        <v/>
      </c>
      <c r="AE107" s="12" t="n">
        <v>10.4900000000001</v>
      </c>
      <c r="AF107" s="12">
        <f>IFERROR(VLOOKUP(AE107,'CRUCE RIESGOS'!$C$8:$D$37,2,FALSE),"")</f>
        <v/>
      </c>
      <c r="AG107" s="12" t="n">
        <v>11.4900000000001</v>
      </c>
      <c r="AH107" s="12">
        <f>IFERROR(VLOOKUP(AG107,'CRUCE RIESGOS'!$C$8:$D$37,2,FALSE),"")</f>
        <v/>
      </c>
      <c r="AI107" s="12" t="n">
        <v>12.4900000000001</v>
      </c>
      <c r="AJ107" s="12">
        <f>IFERROR(VLOOKUP(AI107,'CRUCE RIESGOS'!$C$8:$D$37,2,FALSE),"")</f>
        <v/>
      </c>
      <c r="AK107" s="12" t="n">
        <v>13.4900000000001</v>
      </c>
      <c r="AL107" s="12">
        <f>IFERROR(VLOOKUP(AK107,'CRUCE RIESGOS'!$C$8:$D$37,2,FALSE),"")</f>
        <v/>
      </c>
      <c r="AM107" s="12" t="n">
        <v>14.4900000000001</v>
      </c>
      <c r="AN107" s="12">
        <f>IFERROR(VLOOKUP(AM107,'CRUCE RIESGOS'!$C$8:$D$37,2,FALSE),"")</f>
        <v/>
      </c>
      <c r="AO107" s="12" t="n">
        <v>15.4900000000001</v>
      </c>
      <c r="AP107" s="12">
        <f>IFERROR(VLOOKUP(AO107,'CRUCE RIESGOS'!$C$8:$D$37,2,FALSE),"")</f>
        <v/>
      </c>
      <c r="AQ107" s="12" t="n">
        <v>16.4900000000001</v>
      </c>
      <c r="AR107" s="12">
        <f>IFERROR(VLOOKUP(AQ107,'CRUCE RIESGOS'!$C$8:$D$37,2,FALSE),"")</f>
        <v/>
      </c>
      <c r="AS107" s="12" t="n">
        <v>17.4900000000002</v>
      </c>
      <c r="AT107" s="12">
        <f>IFERROR(VLOOKUP(AS107,'CRUCE RIESGOS'!$C$8:$D$37,2,FALSE),"")</f>
        <v/>
      </c>
      <c r="AU107" s="12" t="n">
        <v>18.4900000000002</v>
      </c>
      <c r="AV107" s="12">
        <f>IFERROR(VLOOKUP(AU107,'CRUCE RIESGOS'!$C$8:$D$37,2,FALSE),"")</f>
        <v/>
      </c>
      <c r="AW107" s="12" t="n">
        <v>19.4900000000002</v>
      </c>
      <c r="AX107" s="12">
        <f>IFERROR(VLOOKUP(AW107,'CRUCE RIESGOS'!$C$8:$D$37,2,FALSE),"")</f>
        <v/>
      </c>
      <c r="AY107" s="12" t="n">
        <v>20.4900000000002</v>
      </c>
      <c r="AZ107" s="12">
        <f>IFERROR(VLOOKUP(AY107,'CRUCE RIESGOS'!$C$8:$D$37,2,FALSE),"")</f>
        <v/>
      </c>
      <c r="BA107" s="12" t="n">
        <v>21.4900000000002</v>
      </c>
      <c r="BB107" s="12">
        <f>IFERROR(VLOOKUP(BA107,'CRUCE RIESGOS'!$C$8:$D$37,2,FALSE),"")</f>
        <v/>
      </c>
      <c r="BC107" s="12" t="n">
        <v>22.4900000000002</v>
      </c>
      <c r="BD107" s="12">
        <f>IFERROR(VLOOKUP(BC107,'CRUCE RIESGOS'!$C$8:$D$37,2,FALSE),"")</f>
        <v/>
      </c>
      <c r="BE107" s="12" t="n">
        <v>23.4900000000002</v>
      </c>
      <c r="BF107" s="12">
        <f>IFERROR(VLOOKUP(BE107,'CRUCE RIESGOS'!$C$8:$D$37,2,FALSE),"")</f>
        <v/>
      </c>
      <c r="BG107" s="12" t="n">
        <v>24.4900000000002</v>
      </c>
      <c r="BH107" s="12">
        <f>IFERROR(VLOOKUP(BG107,'CRUCE RIESGOS'!$C$8:$D$37,2,FALSE),"")</f>
        <v/>
      </c>
      <c r="BI107" s="12" t="n">
        <v>25.4900000000002</v>
      </c>
      <c r="BJ107" s="12">
        <f>IFERROR(VLOOKUP(BI107,'CRUCE RIESGOS'!$C$8:$D$37,2,FALSE),"")</f>
        <v/>
      </c>
    </row>
    <row r="108">
      <c r="N108" s="12">
        <f>IF(N109&lt;&gt;""," -R","")</f>
        <v/>
      </c>
      <c r="P108" s="12">
        <f>IF(P109&lt;&gt;""," -R","")</f>
        <v/>
      </c>
      <c r="R108" s="12">
        <f>IF(R109&lt;&gt;""," -R","")</f>
        <v/>
      </c>
      <c r="T108" s="12">
        <f>IF(T109&lt;&gt;""," -R","")</f>
        <v/>
      </c>
      <c r="V108" s="12">
        <f>IF(V109&lt;&gt;""," -R","")</f>
        <v/>
      </c>
      <c r="X108" s="12">
        <f>IF(X109&lt;&gt;""," -R","")</f>
        <v/>
      </c>
      <c r="Z108" s="12">
        <f>IF(Z109&lt;&gt;""," -R","")</f>
        <v/>
      </c>
      <c r="AB108" s="12">
        <f>IF(AB109&lt;&gt;""," -R","")</f>
        <v/>
      </c>
      <c r="AD108" s="12">
        <f>IF(AD109&lt;&gt;""," -R","")</f>
        <v/>
      </c>
      <c r="AF108" s="12">
        <f>IF(AF109&lt;&gt;""," -R","")</f>
        <v/>
      </c>
      <c r="AH108" s="12">
        <f>IF(AH109&lt;&gt;""," -R","")</f>
        <v/>
      </c>
      <c r="AJ108" s="12">
        <f>IF(AJ109&lt;&gt;""," -R","")</f>
        <v/>
      </c>
      <c r="AL108" s="12">
        <f>IF(AL109&lt;&gt;""," -R","")</f>
        <v/>
      </c>
      <c r="AN108" s="12">
        <f>IF(AN109&lt;&gt;""," -R","")</f>
        <v/>
      </c>
      <c r="AP108" s="12">
        <f>IF(AP109&lt;&gt;""," -R","")</f>
        <v/>
      </c>
      <c r="AR108" s="12">
        <f>IF(AR109&lt;&gt;""," -R","")</f>
        <v/>
      </c>
      <c r="AT108" s="12">
        <f>IF(AT109&lt;&gt;""," -R","")</f>
        <v/>
      </c>
      <c r="AV108" s="12">
        <f>IF(AV109&lt;&gt;""," -R","")</f>
        <v/>
      </c>
      <c r="AX108" s="12">
        <f>IF(AX109&lt;&gt;""," -R","")</f>
        <v/>
      </c>
      <c r="AZ108" s="12">
        <f>IF(AZ109&lt;&gt;""," -R","")</f>
        <v/>
      </c>
      <c r="BB108" s="12">
        <f>IF(BB109&lt;&gt;""," -R","")</f>
        <v/>
      </c>
      <c r="BD108" s="12">
        <f>IF(BD109&lt;&gt;""," -R","")</f>
        <v/>
      </c>
      <c r="BF108" s="12">
        <f>IF(BF109&lt;&gt;""," -R","")</f>
        <v/>
      </c>
      <c r="BH108" s="12">
        <f>IF(BH109&lt;&gt;""," -R","")</f>
        <v/>
      </c>
      <c r="BJ108" s="12">
        <f>IF(BJ109&lt;&gt;""," -R","")</f>
        <v/>
      </c>
    </row>
    <row r="109">
      <c r="M109" s="12" t="n">
        <v>1.5</v>
      </c>
      <c r="N109" s="12">
        <f>IFERROR(VLOOKUP(M109,'CRUCE RIESGOS'!$C$8:$D$37,2,FALSE),"")</f>
        <v/>
      </c>
      <c r="O109" s="12" t="n">
        <v>2.50000000000001</v>
      </c>
      <c r="P109" s="12">
        <f>IFERROR(VLOOKUP(O109,'CRUCE RIESGOS'!$C$8:$D$37,2,FALSE),"")</f>
        <v/>
      </c>
      <c r="Q109" s="12" t="n">
        <v>3.50000000000002</v>
      </c>
      <c r="R109" s="12">
        <f>IFERROR(VLOOKUP(Q109,'CRUCE RIESGOS'!$C$8:$D$37,2,FALSE),"")</f>
        <v/>
      </c>
      <c r="S109" s="12" t="n">
        <v>4.50000000000003</v>
      </c>
      <c r="T109" s="12">
        <f>IFERROR(VLOOKUP(S109,'CRUCE RIESGOS'!$C$8:$D$37,2,FALSE),"")</f>
        <v/>
      </c>
      <c r="U109" s="12" t="n">
        <v>5.50000000000004</v>
      </c>
      <c r="V109" s="12">
        <f>IFERROR(VLOOKUP(U109,'CRUCE RIESGOS'!$C$8:$D$37,2,FALSE),"")</f>
        <v/>
      </c>
      <c r="W109" s="12" t="n">
        <v>6.50000000000005</v>
      </c>
      <c r="X109" s="12">
        <f>IFERROR(VLOOKUP(W109,'CRUCE RIESGOS'!$C$8:$D$37,2,FALSE),"")</f>
        <v/>
      </c>
      <c r="Y109" s="12" t="n">
        <v>7.50000000000006</v>
      </c>
      <c r="Z109" s="12">
        <f>IFERROR(VLOOKUP(Y109,'CRUCE RIESGOS'!$C$8:$D$37,2,FALSE),"")</f>
        <v/>
      </c>
      <c r="AA109" s="12" t="n">
        <v>8.500000000000069</v>
      </c>
      <c r="AB109" s="12">
        <f>IFERROR(VLOOKUP(AA109,'CRUCE RIESGOS'!$C$8:$D$37,2,FALSE),"")</f>
        <v/>
      </c>
      <c r="AC109" s="12" t="n">
        <v>9.50000000000008</v>
      </c>
      <c r="AD109" s="12">
        <f>IFERROR(VLOOKUP(AC109,'CRUCE RIESGOS'!$C$8:$D$37,2,FALSE),"")</f>
        <v/>
      </c>
      <c r="AE109" s="12" t="n">
        <v>10.5000000000001</v>
      </c>
      <c r="AF109" s="12">
        <f>IFERROR(VLOOKUP(AE109,'CRUCE RIESGOS'!$C$8:$D$37,2,FALSE),"")</f>
        <v/>
      </c>
      <c r="AG109" s="12" t="n">
        <v>11.5000000000001</v>
      </c>
      <c r="AH109" s="12">
        <f>IFERROR(VLOOKUP(AG109,'CRUCE RIESGOS'!$C$8:$D$37,2,FALSE),"")</f>
        <v/>
      </c>
      <c r="AI109" s="12" t="n">
        <v>12.5000000000001</v>
      </c>
      <c r="AJ109" s="12">
        <f>IFERROR(VLOOKUP(AI109,'CRUCE RIESGOS'!$C$8:$D$37,2,FALSE),"")</f>
        <v/>
      </c>
      <c r="AK109" s="12" t="n">
        <v>13.5000000000001</v>
      </c>
      <c r="AL109" s="12">
        <f>IFERROR(VLOOKUP(AK109,'CRUCE RIESGOS'!$C$8:$D$37,2,FALSE),"")</f>
        <v/>
      </c>
      <c r="AM109" s="12" t="n">
        <v>14.5000000000001</v>
      </c>
      <c r="AN109" s="12">
        <f>IFERROR(VLOOKUP(AM109,'CRUCE RIESGOS'!$C$8:$D$37,2,FALSE),"")</f>
        <v/>
      </c>
      <c r="AO109" s="12" t="n">
        <v>15.5000000000001</v>
      </c>
      <c r="AP109" s="12">
        <f>IFERROR(VLOOKUP(AO109,'CRUCE RIESGOS'!$C$8:$D$37,2,FALSE),"")</f>
        <v/>
      </c>
      <c r="AQ109" s="12" t="n">
        <v>16.5000000000002</v>
      </c>
      <c r="AR109" s="12">
        <f>IFERROR(VLOOKUP(AQ109,'CRUCE RIESGOS'!$C$8:$D$37,2,FALSE),"")</f>
        <v/>
      </c>
      <c r="AS109" s="12" t="n">
        <v>17.5000000000002</v>
      </c>
      <c r="AT109" s="12">
        <f>IFERROR(VLOOKUP(AS109,'CRUCE RIESGOS'!$C$8:$D$37,2,FALSE),"")</f>
        <v/>
      </c>
      <c r="AU109" s="12" t="n">
        <v>18.5000000000002</v>
      </c>
      <c r="AV109" s="12">
        <f>IFERROR(VLOOKUP(AU109,'CRUCE RIESGOS'!$C$8:$D$37,2,FALSE),"")</f>
        <v/>
      </c>
      <c r="AW109" s="12" t="n">
        <v>19.5000000000002</v>
      </c>
      <c r="AX109" s="12">
        <f>IFERROR(VLOOKUP(AW109,'CRUCE RIESGOS'!$C$8:$D$37,2,FALSE),"")</f>
        <v/>
      </c>
      <c r="AY109" s="12" t="n">
        <v>20.5000000000002</v>
      </c>
      <c r="AZ109" s="12">
        <f>IFERROR(VLOOKUP(AY109,'CRUCE RIESGOS'!$C$8:$D$37,2,FALSE),"")</f>
        <v/>
      </c>
      <c r="BA109" s="12" t="n">
        <v>21.5000000000002</v>
      </c>
      <c r="BB109" s="12">
        <f>IFERROR(VLOOKUP(BA109,'CRUCE RIESGOS'!$C$8:$D$37,2,FALSE),"")</f>
        <v/>
      </c>
      <c r="BC109" s="12" t="n">
        <v>22.5000000000002</v>
      </c>
      <c r="BD109" s="12">
        <f>IFERROR(VLOOKUP(BC109,'CRUCE RIESGOS'!$C$8:$D$37,2,FALSE),"")</f>
        <v/>
      </c>
      <c r="BE109" s="12" t="n">
        <v>23.5000000000002</v>
      </c>
      <c r="BF109" s="12">
        <f>IFERROR(VLOOKUP(BE109,'CRUCE RIESGOS'!$C$8:$D$37,2,FALSE),"")</f>
        <v/>
      </c>
      <c r="BG109" s="12" t="n">
        <v>24.5000000000002</v>
      </c>
      <c r="BH109" s="12">
        <f>IFERROR(VLOOKUP(BG109,'CRUCE RIESGOS'!$C$8:$D$37,2,FALSE),"")</f>
        <v/>
      </c>
      <c r="BI109" s="12" t="n">
        <v>25.5000000000002</v>
      </c>
      <c r="BJ109" s="12">
        <f>IFERROR(VLOOKUP(BI109,'CRUCE RIESGOS'!$C$8:$D$37,2,FALSE),"")</f>
        <v/>
      </c>
    </row>
    <row r="110">
      <c r="N110" s="12">
        <f>IF(N111&lt;&gt;""," -R","")</f>
        <v/>
      </c>
      <c r="P110" s="12">
        <f>IF(P111&lt;&gt;""," -R","")</f>
        <v/>
      </c>
      <c r="R110" s="12">
        <f>IF(R111&lt;&gt;""," -R","")</f>
        <v/>
      </c>
      <c r="T110" s="12">
        <f>IF(T111&lt;&gt;""," -R","")</f>
        <v/>
      </c>
      <c r="V110" s="12">
        <f>IF(V111&lt;&gt;""," -R","")</f>
        <v/>
      </c>
      <c r="X110" s="12">
        <f>IF(X111&lt;&gt;""," -R","")</f>
        <v/>
      </c>
      <c r="Z110" s="12">
        <f>IF(Z111&lt;&gt;""," -R","")</f>
        <v/>
      </c>
      <c r="AB110" s="12">
        <f>IF(AB111&lt;&gt;""," -R","")</f>
        <v/>
      </c>
      <c r="AD110" s="12">
        <f>IF(AD111&lt;&gt;""," -R","")</f>
        <v/>
      </c>
      <c r="AF110" s="12">
        <f>IF(AF111&lt;&gt;""," -R","")</f>
        <v/>
      </c>
      <c r="AH110" s="12">
        <f>IF(AH111&lt;&gt;""," -R","")</f>
        <v/>
      </c>
      <c r="AJ110" s="12">
        <f>IF(AJ111&lt;&gt;""," -R","")</f>
        <v/>
      </c>
      <c r="AL110" s="12">
        <f>IF(AL111&lt;&gt;""," -R","")</f>
        <v/>
      </c>
      <c r="AN110" s="12">
        <f>IF(AN111&lt;&gt;""," -R","")</f>
        <v/>
      </c>
      <c r="AP110" s="12">
        <f>IF(AP111&lt;&gt;""," -R","")</f>
        <v/>
      </c>
      <c r="AR110" s="12">
        <f>IF(AR111&lt;&gt;""," -R","")</f>
        <v/>
      </c>
      <c r="AT110" s="12">
        <f>IF(AT111&lt;&gt;""," -R","")</f>
        <v/>
      </c>
      <c r="AV110" s="12">
        <f>IF(AV111&lt;&gt;""," -R","")</f>
        <v/>
      </c>
      <c r="AX110" s="12">
        <f>IF(AX111&lt;&gt;""," -R","")</f>
        <v/>
      </c>
      <c r="AZ110" s="12">
        <f>IF(AZ111&lt;&gt;""," -R","")</f>
        <v/>
      </c>
      <c r="BB110" s="12">
        <f>IF(BB111&lt;&gt;""," -R","")</f>
        <v/>
      </c>
      <c r="BD110" s="12">
        <f>IF(BD111&lt;&gt;""," -R","")</f>
        <v/>
      </c>
      <c r="BF110" s="12">
        <f>IF(BF111&lt;&gt;""," -R","")</f>
        <v/>
      </c>
      <c r="BH110" s="12">
        <f>IF(BH111&lt;&gt;""," -R","")</f>
        <v/>
      </c>
      <c r="BJ110" s="12">
        <f>IF(BJ111&lt;&gt;""," -R","")</f>
        <v/>
      </c>
    </row>
    <row r="111">
      <c r="M111" s="12" t="n">
        <v>1.51</v>
      </c>
      <c r="N111" s="12">
        <f>IFERROR(VLOOKUP(M111,'CRUCE RIESGOS'!$C$8:$D$37,2,FALSE),"")</f>
        <v/>
      </c>
      <c r="O111" s="12" t="n">
        <v>2.51000000000001</v>
      </c>
      <c r="P111" s="12">
        <f>IFERROR(VLOOKUP(O111,'CRUCE RIESGOS'!$C$8:$D$37,2,FALSE),"")</f>
        <v/>
      </c>
      <c r="Q111" s="12" t="n">
        <v>3.51000000000002</v>
      </c>
      <c r="R111" s="12">
        <f>IFERROR(VLOOKUP(Q111,'CRUCE RIESGOS'!$C$8:$D$37,2,FALSE),"")</f>
        <v/>
      </c>
      <c r="S111" s="12" t="n">
        <v>4.51000000000003</v>
      </c>
      <c r="T111" s="12">
        <f>IFERROR(VLOOKUP(S111,'CRUCE RIESGOS'!$C$8:$D$37,2,FALSE),"")</f>
        <v/>
      </c>
      <c r="U111" s="12" t="n">
        <v>5.51000000000004</v>
      </c>
      <c r="V111" s="12">
        <f>IFERROR(VLOOKUP(U111,'CRUCE RIESGOS'!$C$8:$D$37,2,FALSE),"")</f>
        <v/>
      </c>
      <c r="W111" s="12" t="n">
        <v>6.51000000000005</v>
      </c>
      <c r="X111" s="12">
        <f>IFERROR(VLOOKUP(W111,'CRUCE RIESGOS'!$C$8:$D$37,2,FALSE),"")</f>
        <v/>
      </c>
      <c r="Y111" s="12" t="n">
        <v>7.51000000000006</v>
      </c>
      <c r="Z111" s="12">
        <f>IFERROR(VLOOKUP(Y111,'CRUCE RIESGOS'!$C$8:$D$37,2,FALSE),"")</f>
        <v/>
      </c>
      <c r="AA111" s="12" t="n">
        <v>8.510000000000071</v>
      </c>
      <c r="AB111" s="12">
        <f>IFERROR(VLOOKUP(AA111,'CRUCE RIESGOS'!$C$8:$D$37,2,FALSE),"")</f>
        <v/>
      </c>
      <c r="AC111" s="12" t="n">
        <v>9.51000000000008</v>
      </c>
      <c r="AD111" s="12">
        <f>IFERROR(VLOOKUP(AC111,'CRUCE RIESGOS'!$C$8:$D$37,2,FALSE),"")</f>
        <v/>
      </c>
      <c r="AE111" s="12" t="n">
        <v>10.5100000000001</v>
      </c>
      <c r="AF111" s="12">
        <f>IFERROR(VLOOKUP(AE111,'CRUCE RIESGOS'!$C$8:$D$37,2,FALSE),"")</f>
        <v/>
      </c>
      <c r="AG111" s="12" t="n">
        <v>11.5100000000001</v>
      </c>
      <c r="AH111" s="12">
        <f>IFERROR(VLOOKUP(AG111,'CRUCE RIESGOS'!$C$8:$D$37,2,FALSE),"")</f>
        <v/>
      </c>
      <c r="AI111" s="12" t="n">
        <v>12.5100000000001</v>
      </c>
      <c r="AJ111" s="12">
        <f>IFERROR(VLOOKUP(AI111,'CRUCE RIESGOS'!$C$8:$D$37,2,FALSE),"")</f>
        <v/>
      </c>
      <c r="AK111" s="12" t="n">
        <v>13.5100000000001</v>
      </c>
      <c r="AL111" s="12">
        <f>IFERROR(VLOOKUP(AK111,'CRUCE RIESGOS'!$C$8:$D$37,2,FALSE),"")</f>
        <v/>
      </c>
      <c r="AM111" s="12" t="n">
        <v>14.5100000000001</v>
      </c>
      <c r="AN111" s="12">
        <f>IFERROR(VLOOKUP(AM111,'CRUCE RIESGOS'!$C$8:$D$37,2,FALSE),"")</f>
        <v/>
      </c>
      <c r="AO111" s="12" t="n">
        <v>15.5100000000001</v>
      </c>
      <c r="AP111" s="12">
        <f>IFERROR(VLOOKUP(AO111,'CRUCE RIESGOS'!$C$8:$D$37,2,FALSE),"")</f>
        <v/>
      </c>
      <c r="AQ111" s="12" t="n">
        <v>16.5100000000001</v>
      </c>
      <c r="AR111" s="12">
        <f>IFERROR(VLOOKUP(AQ111,'CRUCE RIESGOS'!$C$8:$D$37,2,FALSE),"")</f>
        <v/>
      </c>
      <c r="AS111" s="12" t="n">
        <v>17.5100000000002</v>
      </c>
      <c r="AT111" s="12">
        <f>IFERROR(VLOOKUP(AS111,'CRUCE RIESGOS'!$C$8:$D$37,2,FALSE),"")</f>
        <v/>
      </c>
      <c r="AU111" s="12" t="n">
        <v>18.5100000000002</v>
      </c>
      <c r="AV111" s="12">
        <f>IFERROR(VLOOKUP(AU111,'CRUCE RIESGOS'!$C$8:$D$37,2,FALSE),"")</f>
        <v/>
      </c>
      <c r="AW111" s="12" t="n">
        <v>19.5100000000002</v>
      </c>
      <c r="AX111" s="12">
        <f>IFERROR(VLOOKUP(AW111,'CRUCE RIESGOS'!$C$8:$D$37,2,FALSE),"")</f>
        <v/>
      </c>
      <c r="AY111" s="12" t="n">
        <v>20.5100000000002</v>
      </c>
      <c r="AZ111" s="12">
        <f>IFERROR(VLOOKUP(AY111,'CRUCE RIESGOS'!$C$8:$D$37,2,FALSE),"")</f>
        <v/>
      </c>
      <c r="BA111" s="12" t="n">
        <v>21.5100000000002</v>
      </c>
      <c r="BB111" s="12">
        <f>IFERROR(VLOOKUP(BA111,'CRUCE RIESGOS'!$C$8:$D$37,2,FALSE),"")</f>
        <v/>
      </c>
      <c r="BC111" s="12" t="n">
        <v>22.5100000000002</v>
      </c>
      <c r="BD111" s="12">
        <f>IFERROR(VLOOKUP(BC111,'CRUCE RIESGOS'!$C$8:$D$37,2,FALSE),"")</f>
        <v/>
      </c>
      <c r="BE111" s="12" t="n">
        <v>23.5100000000002</v>
      </c>
      <c r="BF111" s="12">
        <f>IFERROR(VLOOKUP(BE111,'CRUCE RIESGOS'!$C$8:$D$37,2,FALSE),"")</f>
        <v/>
      </c>
      <c r="BG111" s="12" t="n">
        <v>24.5100000000002</v>
      </c>
      <c r="BH111" s="12">
        <f>IFERROR(VLOOKUP(BG111,'CRUCE RIESGOS'!$C$8:$D$37,2,FALSE),"")</f>
        <v/>
      </c>
      <c r="BI111" s="12" t="n">
        <v>25.5100000000002</v>
      </c>
      <c r="BJ111" s="12">
        <f>IFERROR(VLOOKUP(BI111,'CRUCE RIESGOS'!$C$8:$D$37,2,FALSE),"")</f>
        <v/>
      </c>
    </row>
    <row r="112">
      <c r="N112" s="12">
        <f>IF(N113&lt;&gt;""," -R","")</f>
        <v/>
      </c>
      <c r="P112" s="12">
        <f>IF(P113&lt;&gt;""," -R","")</f>
        <v/>
      </c>
      <c r="R112" s="12">
        <f>IF(R113&lt;&gt;""," -R","")</f>
        <v/>
      </c>
      <c r="T112" s="12">
        <f>IF(T113&lt;&gt;""," -R","")</f>
        <v/>
      </c>
      <c r="V112" s="12">
        <f>IF(V113&lt;&gt;""," -R","")</f>
        <v/>
      </c>
      <c r="X112" s="12">
        <f>IF(X113&lt;&gt;""," -R","")</f>
        <v/>
      </c>
      <c r="Z112" s="12">
        <f>IF(Z113&lt;&gt;""," -R","")</f>
        <v/>
      </c>
      <c r="AB112" s="12">
        <f>IF(AB113&lt;&gt;""," -R","")</f>
        <v/>
      </c>
      <c r="AD112" s="12">
        <f>IF(AD113&lt;&gt;""," -R","")</f>
        <v/>
      </c>
      <c r="AF112" s="12">
        <f>IF(AF113&lt;&gt;""," -R","")</f>
        <v/>
      </c>
      <c r="AH112" s="12">
        <f>IF(AH113&lt;&gt;""," -R","")</f>
        <v/>
      </c>
      <c r="AJ112" s="12">
        <f>IF(AJ113&lt;&gt;""," -R","")</f>
        <v/>
      </c>
      <c r="AL112" s="12">
        <f>IF(AL113&lt;&gt;""," -R","")</f>
        <v/>
      </c>
      <c r="AN112" s="12">
        <f>IF(AN113&lt;&gt;""," -R","")</f>
        <v/>
      </c>
      <c r="AP112" s="12">
        <f>IF(AP113&lt;&gt;""," -R","")</f>
        <v/>
      </c>
      <c r="AR112" s="12">
        <f>IF(AR113&lt;&gt;""," -R","")</f>
        <v/>
      </c>
      <c r="AT112" s="12">
        <f>IF(AT113&lt;&gt;""," -R","")</f>
        <v/>
      </c>
      <c r="AV112" s="12">
        <f>IF(AV113&lt;&gt;""," -R","")</f>
        <v/>
      </c>
      <c r="AX112" s="12">
        <f>IF(AX113&lt;&gt;""," -R","")</f>
        <v/>
      </c>
      <c r="AZ112" s="12">
        <f>IF(AZ113&lt;&gt;""," -R","")</f>
        <v/>
      </c>
      <c r="BB112" s="12">
        <f>IF(BB113&lt;&gt;""," -R","")</f>
        <v/>
      </c>
      <c r="BD112" s="12">
        <f>IF(BD113&lt;&gt;""," -R","")</f>
        <v/>
      </c>
      <c r="BF112" s="12">
        <f>IF(BF113&lt;&gt;""," -R","")</f>
        <v/>
      </c>
      <c r="BH112" s="12">
        <f>IF(BH113&lt;&gt;""," -R","")</f>
        <v/>
      </c>
      <c r="BJ112" s="12">
        <f>IF(BJ113&lt;&gt;""," -R","")</f>
        <v/>
      </c>
    </row>
    <row r="113">
      <c r="M113" s="12" t="n">
        <v>1.52</v>
      </c>
      <c r="N113" s="12">
        <f>IFERROR(VLOOKUP(M113,'CRUCE RIESGOS'!$C$8:$D$37,2,FALSE),"")</f>
        <v/>
      </c>
      <c r="O113" s="12" t="n">
        <v>2.52000000000001</v>
      </c>
      <c r="P113" s="12">
        <f>IFERROR(VLOOKUP(O113,'CRUCE RIESGOS'!$C$8:$D$37,2,FALSE),"")</f>
        <v/>
      </c>
      <c r="Q113" s="12" t="n">
        <v>3.52000000000002</v>
      </c>
      <c r="R113" s="12">
        <f>IFERROR(VLOOKUP(Q113,'CRUCE RIESGOS'!$C$8:$D$37,2,FALSE),"")</f>
        <v/>
      </c>
      <c r="S113" s="12" t="n">
        <v>4.52000000000003</v>
      </c>
      <c r="T113" s="12">
        <f>IFERROR(VLOOKUP(S113,'CRUCE RIESGOS'!$C$8:$D$37,2,FALSE),"")</f>
        <v/>
      </c>
      <c r="U113" s="12" t="n">
        <v>5.52000000000004</v>
      </c>
      <c r="V113" s="12">
        <f>IFERROR(VLOOKUP(U113,'CRUCE RIESGOS'!$C$8:$D$37,2,FALSE),"")</f>
        <v/>
      </c>
      <c r="W113" s="12" t="n">
        <v>6.52000000000005</v>
      </c>
      <c r="X113" s="12">
        <f>IFERROR(VLOOKUP(W113,'CRUCE RIESGOS'!$C$8:$D$37,2,FALSE),"")</f>
        <v/>
      </c>
      <c r="Y113" s="12" t="n">
        <v>7.52000000000006</v>
      </c>
      <c r="Z113" s="12">
        <f>IFERROR(VLOOKUP(Y113,'CRUCE RIESGOS'!$C$8:$D$37,2,FALSE),"")</f>
        <v/>
      </c>
      <c r="AA113" s="12" t="n">
        <v>8.520000000000071</v>
      </c>
      <c r="AB113" s="12">
        <f>IFERROR(VLOOKUP(AA113,'CRUCE RIESGOS'!$C$8:$D$37,2,FALSE),"")</f>
        <v/>
      </c>
      <c r="AC113" s="12" t="n">
        <v>9.52000000000008</v>
      </c>
      <c r="AD113" s="12">
        <f>IFERROR(VLOOKUP(AC113,'CRUCE RIESGOS'!$C$8:$D$37,2,FALSE),"")</f>
        <v/>
      </c>
      <c r="AE113" s="12" t="n">
        <v>10.5200000000001</v>
      </c>
      <c r="AF113" s="12">
        <f>IFERROR(VLOOKUP(AE113,'CRUCE RIESGOS'!$C$8:$D$37,2,FALSE),"")</f>
        <v/>
      </c>
      <c r="AG113" s="12" t="n">
        <v>11.5200000000001</v>
      </c>
      <c r="AH113" s="12">
        <f>IFERROR(VLOOKUP(AG113,'CRUCE RIESGOS'!$C$8:$D$37,2,FALSE),"")</f>
        <v/>
      </c>
      <c r="AI113" s="12" t="n">
        <v>12.5200000000001</v>
      </c>
      <c r="AJ113" s="12">
        <f>IFERROR(VLOOKUP(AI113,'CRUCE RIESGOS'!$C$8:$D$37,2,FALSE),"")</f>
        <v/>
      </c>
      <c r="AK113" s="12" t="n">
        <v>13.5200000000001</v>
      </c>
      <c r="AL113" s="12">
        <f>IFERROR(VLOOKUP(AK113,'CRUCE RIESGOS'!$C$8:$D$37,2,FALSE),"")</f>
        <v/>
      </c>
      <c r="AM113" s="12" t="n">
        <v>14.5200000000001</v>
      </c>
      <c r="AN113" s="12">
        <f>IFERROR(VLOOKUP(AM113,'CRUCE RIESGOS'!$C$8:$D$37,2,FALSE),"")</f>
        <v/>
      </c>
      <c r="AO113" s="12" t="n">
        <v>15.5200000000001</v>
      </c>
      <c r="AP113" s="12">
        <f>IFERROR(VLOOKUP(AO113,'CRUCE RIESGOS'!$C$8:$D$37,2,FALSE),"")</f>
        <v/>
      </c>
      <c r="AQ113" s="12" t="n">
        <v>16.5200000000001</v>
      </c>
      <c r="AR113" s="12">
        <f>IFERROR(VLOOKUP(AQ113,'CRUCE RIESGOS'!$C$8:$D$37,2,FALSE),"")</f>
        <v/>
      </c>
      <c r="AS113" s="12" t="n">
        <v>17.5200000000002</v>
      </c>
      <c r="AT113" s="12">
        <f>IFERROR(VLOOKUP(AS113,'CRUCE RIESGOS'!$C$8:$D$37,2,FALSE),"")</f>
        <v/>
      </c>
      <c r="AU113" s="12" t="n">
        <v>18.5200000000002</v>
      </c>
      <c r="AV113" s="12">
        <f>IFERROR(VLOOKUP(AU113,'CRUCE RIESGOS'!$C$8:$D$37,2,FALSE),"")</f>
        <v/>
      </c>
      <c r="AW113" s="12" t="n">
        <v>19.5200000000002</v>
      </c>
      <c r="AX113" s="12">
        <f>IFERROR(VLOOKUP(AW113,'CRUCE RIESGOS'!$C$8:$D$37,2,FALSE),"")</f>
        <v/>
      </c>
      <c r="AY113" s="12" t="n">
        <v>20.5200000000002</v>
      </c>
      <c r="AZ113" s="12">
        <f>IFERROR(VLOOKUP(AY113,'CRUCE RIESGOS'!$C$8:$D$37,2,FALSE),"")</f>
        <v/>
      </c>
      <c r="BA113" s="12" t="n">
        <v>21.5200000000002</v>
      </c>
      <c r="BB113" s="12">
        <f>IFERROR(VLOOKUP(BA113,'CRUCE RIESGOS'!$C$8:$D$37,2,FALSE),"")</f>
        <v/>
      </c>
      <c r="BC113" s="12" t="n">
        <v>22.5200000000002</v>
      </c>
      <c r="BD113" s="12">
        <f>IFERROR(VLOOKUP(BC113,'CRUCE RIESGOS'!$C$8:$D$37,2,FALSE),"")</f>
        <v/>
      </c>
      <c r="BE113" s="12" t="n">
        <v>23.5200000000002</v>
      </c>
      <c r="BF113" s="12">
        <f>IFERROR(VLOOKUP(BE113,'CRUCE RIESGOS'!$C$8:$D$37,2,FALSE),"")</f>
        <v/>
      </c>
      <c r="BG113" s="12" t="n">
        <v>24.5200000000002</v>
      </c>
      <c r="BH113" s="12">
        <f>IFERROR(VLOOKUP(BG113,'CRUCE RIESGOS'!$C$8:$D$37,2,FALSE),"")</f>
        <v/>
      </c>
      <c r="BI113" s="12" t="n">
        <v>25.5200000000002</v>
      </c>
      <c r="BJ113" s="12">
        <f>IFERROR(VLOOKUP(BI113,'CRUCE RIESGOS'!$C$8:$D$37,2,FALSE),"")</f>
        <v/>
      </c>
    </row>
    <row r="114">
      <c r="N114" s="12">
        <f>IF(N115&lt;&gt;""," -R","")</f>
        <v/>
      </c>
      <c r="P114" s="12">
        <f>IF(P115&lt;&gt;""," -R","")</f>
        <v/>
      </c>
      <c r="R114" s="12">
        <f>IF(R115&lt;&gt;""," -R","")</f>
        <v/>
      </c>
      <c r="T114" s="12">
        <f>IF(T115&lt;&gt;""," -R","")</f>
        <v/>
      </c>
      <c r="V114" s="12">
        <f>IF(V115&lt;&gt;""," -R","")</f>
        <v/>
      </c>
      <c r="X114" s="12">
        <f>IF(X115&lt;&gt;""," -R","")</f>
        <v/>
      </c>
      <c r="Z114" s="12">
        <f>IF(Z115&lt;&gt;""," -R","")</f>
        <v/>
      </c>
      <c r="AB114" s="12">
        <f>IF(AB115&lt;&gt;""," -R","")</f>
        <v/>
      </c>
      <c r="AD114" s="12">
        <f>IF(AD115&lt;&gt;""," -R","")</f>
        <v/>
      </c>
      <c r="AF114" s="12">
        <f>IF(AF115&lt;&gt;""," -R","")</f>
        <v/>
      </c>
      <c r="AH114" s="12">
        <f>IF(AH115&lt;&gt;""," -R","")</f>
        <v/>
      </c>
      <c r="AJ114" s="12">
        <f>IF(AJ115&lt;&gt;""," -R","")</f>
        <v/>
      </c>
      <c r="AL114" s="12">
        <f>IF(AL115&lt;&gt;""," -R","")</f>
        <v/>
      </c>
      <c r="AN114" s="12">
        <f>IF(AN115&lt;&gt;""," -R","")</f>
        <v/>
      </c>
      <c r="AP114" s="12">
        <f>IF(AP115&lt;&gt;""," -R","")</f>
        <v/>
      </c>
      <c r="AR114" s="12">
        <f>IF(AR115&lt;&gt;""," -R","")</f>
        <v/>
      </c>
      <c r="AT114" s="12">
        <f>IF(AT115&lt;&gt;""," -R","")</f>
        <v/>
      </c>
      <c r="AV114" s="12">
        <f>IF(AV115&lt;&gt;""," -R","")</f>
        <v/>
      </c>
      <c r="AX114" s="12">
        <f>IF(AX115&lt;&gt;""," -R","")</f>
        <v/>
      </c>
      <c r="AZ114" s="12">
        <f>IF(AZ115&lt;&gt;""," -R","")</f>
        <v/>
      </c>
      <c r="BB114" s="12">
        <f>IF(BB115&lt;&gt;""," -R","")</f>
        <v/>
      </c>
      <c r="BD114" s="12">
        <f>IF(BD115&lt;&gt;""," -R","")</f>
        <v/>
      </c>
      <c r="BF114" s="12">
        <f>IF(BF115&lt;&gt;""," -R","")</f>
        <v/>
      </c>
      <c r="BH114" s="12">
        <f>IF(BH115&lt;&gt;""," -R","")</f>
        <v/>
      </c>
      <c r="BJ114" s="12">
        <f>IF(BJ115&lt;&gt;""," -R","")</f>
        <v/>
      </c>
    </row>
    <row r="115">
      <c r="M115" s="12" t="n">
        <v>1.53</v>
      </c>
      <c r="N115" s="12">
        <f>IFERROR(VLOOKUP(M115,'CRUCE RIESGOS'!$C$8:$D$37,2,FALSE),"")</f>
        <v/>
      </c>
      <c r="O115" s="12" t="n">
        <v>2.53000000000001</v>
      </c>
      <c r="P115" s="12">
        <f>IFERROR(VLOOKUP(O115,'CRUCE RIESGOS'!$C$8:$D$37,2,FALSE),"")</f>
        <v/>
      </c>
      <c r="Q115" s="12" t="n">
        <v>3.53000000000002</v>
      </c>
      <c r="R115" s="12">
        <f>IFERROR(VLOOKUP(Q115,'CRUCE RIESGOS'!$C$8:$D$37,2,FALSE),"")</f>
        <v/>
      </c>
      <c r="S115" s="12" t="n">
        <v>4.53000000000003</v>
      </c>
      <c r="T115" s="12">
        <f>IFERROR(VLOOKUP(S115,'CRUCE RIESGOS'!$C$8:$D$37,2,FALSE),"")</f>
        <v/>
      </c>
      <c r="U115" s="12" t="n">
        <v>5.53000000000004</v>
      </c>
      <c r="V115" s="12">
        <f>IFERROR(VLOOKUP(U115,'CRUCE RIESGOS'!$C$8:$D$37,2,FALSE),"")</f>
        <v/>
      </c>
      <c r="W115" s="12" t="n">
        <v>6.53000000000005</v>
      </c>
      <c r="X115" s="12">
        <f>IFERROR(VLOOKUP(W115,'CRUCE RIESGOS'!$C$8:$D$37,2,FALSE),"")</f>
        <v/>
      </c>
      <c r="Y115" s="12" t="n">
        <v>7.53000000000006</v>
      </c>
      <c r="Z115" s="12">
        <f>IFERROR(VLOOKUP(Y115,'CRUCE RIESGOS'!$C$8:$D$37,2,FALSE),"")</f>
        <v/>
      </c>
      <c r="AA115" s="12" t="n">
        <v>8.53000000000007</v>
      </c>
      <c r="AB115" s="12">
        <f>IFERROR(VLOOKUP(AA115,'CRUCE RIESGOS'!$C$8:$D$37,2,FALSE),"")</f>
        <v/>
      </c>
      <c r="AC115" s="12" t="n">
        <v>9.530000000000079</v>
      </c>
      <c r="AD115" s="12">
        <f>IFERROR(VLOOKUP(AC115,'CRUCE RIESGOS'!$C$8:$D$37,2,FALSE),"")</f>
        <v/>
      </c>
      <c r="AE115" s="12" t="n">
        <v>10.5300000000001</v>
      </c>
      <c r="AF115" s="12">
        <f>IFERROR(VLOOKUP(AE115,'CRUCE RIESGOS'!$C$8:$D$37,2,FALSE),"")</f>
        <v/>
      </c>
      <c r="AG115" s="12" t="n">
        <v>11.5300000000001</v>
      </c>
      <c r="AH115" s="12">
        <f>IFERROR(VLOOKUP(AG115,'CRUCE RIESGOS'!$C$8:$D$37,2,FALSE),"")</f>
        <v/>
      </c>
      <c r="AI115" s="12" t="n">
        <v>12.5300000000001</v>
      </c>
      <c r="AJ115" s="12">
        <f>IFERROR(VLOOKUP(AI115,'CRUCE RIESGOS'!$C$8:$D$37,2,FALSE),"")</f>
        <v/>
      </c>
      <c r="AK115" s="12" t="n">
        <v>13.5300000000001</v>
      </c>
      <c r="AL115" s="12">
        <f>IFERROR(VLOOKUP(AK115,'CRUCE RIESGOS'!$C$8:$D$37,2,FALSE),"")</f>
        <v/>
      </c>
      <c r="AM115" s="12" t="n">
        <v>14.5300000000001</v>
      </c>
      <c r="AN115" s="12">
        <f>IFERROR(VLOOKUP(AM115,'CRUCE RIESGOS'!$C$8:$D$37,2,FALSE),"")</f>
        <v/>
      </c>
      <c r="AO115" s="12" t="n">
        <v>15.5300000000001</v>
      </c>
      <c r="AP115" s="12">
        <f>IFERROR(VLOOKUP(AO115,'CRUCE RIESGOS'!$C$8:$D$37,2,FALSE),"")</f>
        <v/>
      </c>
      <c r="AQ115" s="12" t="n">
        <v>16.5300000000001</v>
      </c>
      <c r="AR115" s="12">
        <f>IFERROR(VLOOKUP(AQ115,'CRUCE RIESGOS'!$C$8:$D$37,2,FALSE),"")</f>
        <v/>
      </c>
      <c r="AS115" s="12" t="n">
        <v>17.5300000000002</v>
      </c>
      <c r="AT115" s="12">
        <f>IFERROR(VLOOKUP(AS115,'CRUCE RIESGOS'!$C$8:$D$37,2,FALSE),"")</f>
        <v/>
      </c>
      <c r="AU115" s="12" t="n">
        <v>18.5300000000002</v>
      </c>
      <c r="AV115" s="12">
        <f>IFERROR(VLOOKUP(AU115,'CRUCE RIESGOS'!$C$8:$D$37,2,FALSE),"")</f>
        <v/>
      </c>
      <c r="AW115" s="12" t="n">
        <v>19.5300000000002</v>
      </c>
      <c r="AX115" s="12">
        <f>IFERROR(VLOOKUP(AW115,'CRUCE RIESGOS'!$C$8:$D$37,2,FALSE),"")</f>
        <v/>
      </c>
      <c r="AY115" s="12" t="n">
        <v>20.5300000000002</v>
      </c>
      <c r="AZ115" s="12">
        <f>IFERROR(VLOOKUP(AY115,'CRUCE RIESGOS'!$C$8:$D$37,2,FALSE),"")</f>
        <v/>
      </c>
      <c r="BA115" s="12" t="n">
        <v>21.5300000000002</v>
      </c>
      <c r="BB115" s="12">
        <f>IFERROR(VLOOKUP(BA115,'CRUCE RIESGOS'!$C$8:$D$37,2,FALSE),"")</f>
        <v/>
      </c>
      <c r="BC115" s="12" t="n">
        <v>22.5300000000002</v>
      </c>
      <c r="BD115" s="12">
        <f>IFERROR(VLOOKUP(BC115,'CRUCE RIESGOS'!$C$8:$D$37,2,FALSE),"")</f>
        <v/>
      </c>
      <c r="BE115" s="12" t="n">
        <v>23.5300000000002</v>
      </c>
      <c r="BF115" s="12">
        <f>IFERROR(VLOOKUP(BE115,'CRUCE RIESGOS'!$C$8:$D$37,2,FALSE),"")</f>
        <v/>
      </c>
      <c r="BG115" s="12" t="n">
        <v>24.5300000000002</v>
      </c>
      <c r="BH115" s="12">
        <f>IFERROR(VLOOKUP(BG115,'CRUCE RIESGOS'!$C$8:$D$37,2,FALSE),"")</f>
        <v/>
      </c>
      <c r="BI115" s="12" t="n">
        <v>25.5300000000002</v>
      </c>
      <c r="BJ115" s="12">
        <f>IFERROR(VLOOKUP(BI115,'CRUCE RIESGOS'!$C$8:$D$37,2,FALSE),"")</f>
        <v/>
      </c>
    </row>
    <row r="116">
      <c r="N116" s="12">
        <f>IF(N117&lt;&gt;""," -R","")</f>
        <v/>
      </c>
      <c r="P116" s="12">
        <f>IF(P117&lt;&gt;""," -R","")</f>
        <v/>
      </c>
      <c r="R116" s="12">
        <f>IF(R117&lt;&gt;""," -R","")</f>
        <v/>
      </c>
      <c r="T116" s="12">
        <f>IF(T117&lt;&gt;""," -R","")</f>
        <v/>
      </c>
      <c r="V116" s="12">
        <f>IF(V117&lt;&gt;""," -R","")</f>
        <v/>
      </c>
      <c r="X116" s="12">
        <f>IF(X117&lt;&gt;""," -R","")</f>
        <v/>
      </c>
      <c r="Z116" s="12">
        <f>IF(Z117&lt;&gt;""," -R","")</f>
        <v/>
      </c>
      <c r="AB116" s="12">
        <f>IF(AB117&lt;&gt;""," -R","")</f>
        <v/>
      </c>
      <c r="AD116" s="12">
        <f>IF(AD117&lt;&gt;""," -R","")</f>
        <v/>
      </c>
      <c r="AF116" s="12">
        <f>IF(AF117&lt;&gt;""," -R","")</f>
        <v/>
      </c>
      <c r="AH116" s="12">
        <f>IF(AH117&lt;&gt;""," -R","")</f>
        <v/>
      </c>
      <c r="AJ116" s="12">
        <f>IF(AJ117&lt;&gt;""," -R","")</f>
        <v/>
      </c>
      <c r="AL116" s="12">
        <f>IF(AL117&lt;&gt;""," -R","")</f>
        <v/>
      </c>
      <c r="AN116" s="12">
        <f>IF(AN117&lt;&gt;""," -R","")</f>
        <v/>
      </c>
      <c r="AP116" s="12">
        <f>IF(AP117&lt;&gt;""," -R","")</f>
        <v/>
      </c>
      <c r="AR116" s="12">
        <f>IF(AR117&lt;&gt;""," -R","")</f>
        <v/>
      </c>
      <c r="AT116" s="12">
        <f>IF(AT117&lt;&gt;""," -R","")</f>
        <v/>
      </c>
      <c r="AV116" s="12">
        <f>IF(AV117&lt;&gt;""," -R","")</f>
        <v/>
      </c>
      <c r="AX116" s="12">
        <f>IF(AX117&lt;&gt;""," -R","")</f>
        <v/>
      </c>
      <c r="AZ116" s="12">
        <f>IF(AZ117&lt;&gt;""," -R","")</f>
        <v/>
      </c>
      <c r="BB116" s="12">
        <f>IF(BB117&lt;&gt;""," -R","")</f>
        <v/>
      </c>
      <c r="BD116" s="12">
        <f>IF(BD117&lt;&gt;""," -R","")</f>
        <v/>
      </c>
      <c r="BF116" s="12">
        <f>IF(BF117&lt;&gt;""," -R","")</f>
        <v/>
      </c>
      <c r="BH116" s="12">
        <f>IF(BH117&lt;&gt;""," -R","")</f>
        <v/>
      </c>
      <c r="BJ116" s="12">
        <f>IF(BJ117&lt;&gt;""," -R","")</f>
        <v/>
      </c>
    </row>
    <row r="117">
      <c r="M117" s="12" t="n">
        <v>1.54</v>
      </c>
      <c r="N117" s="12">
        <f>IFERROR(VLOOKUP(M117,'CRUCE RIESGOS'!$C$8:$D$37,2,FALSE),"")</f>
        <v/>
      </c>
      <c r="O117" s="12" t="n">
        <v>2.54000000000001</v>
      </c>
      <c r="P117" s="12">
        <f>IFERROR(VLOOKUP(O117,'CRUCE RIESGOS'!$C$8:$D$37,2,FALSE),"")</f>
        <v/>
      </c>
      <c r="Q117" s="12" t="n">
        <v>3.54000000000002</v>
      </c>
      <c r="R117" s="12">
        <f>IFERROR(VLOOKUP(Q117,'CRUCE RIESGOS'!$C$8:$D$37,2,FALSE),"")</f>
        <v/>
      </c>
      <c r="S117" s="12" t="n">
        <v>4.54000000000003</v>
      </c>
      <c r="T117" s="12">
        <f>IFERROR(VLOOKUP(S117,'CRUCE RIESGOS'!$C$8:$D$37,2,FALSE),"")</f>
        <v/>
      </c>
      <c r="U117" s="12" t="n">
        <v>5.54000000000004</v>
      </c>
      <c r="V117" s="12">
        <f>IFERROR(VLOOKUP(U117,'CRUCE RIESGOS'!$C$8:$D$37,2,FALSE),"")</f>
        <v/>
      </c>
      <c r="W117" s="12" t="n">
        <v>6.54000000000005</v>
      </c>
      <c r="X117" s="12">
        <f>IFERROR(VLOOKUP(W117,'CRUCE RIESGOS'!$C$8:$D$37,2,FALSE),"")</f>
        <v/>
      </c>
      <c r="Y117" s="12" t="n">
        <v>7.54000000000006</v>
      </c>
      <c r="Z117" s="12">
        <f>IFERROR(VLOOKUP(Y117,'CRUCE RIESGOS'!$C$8:$D$37,2,FALSE),"")</f>
        <v/>
      </c>
      <c r="AA117" s="12" t="n">
        <v>8.54000000000007</v>
      </c>
      <c r="AB117" s="12">
        <f>IFERROR(VLOOKUP(AA117,'CRUCE RIESGOS'!$C$8:$D$37,2,FALSE),"")</f>
        <v/>
      </c>
      <c r="AC117" s="12" t="n">
        <v>9.540000000000081</v>
      </c>
      <c r="AD117" s="12">
        <f>IFERROR(VLOOKUP(AC117,'CRUCE RIESGOS'!$C$8:$D$37,2,FALSE),"")</f>
        <v/>
      </c>
      <c r="AE117" s="12" t="n">
        <v>10.5400000000001</v>
      </c>
      <c r="AF117" s="12">
        <f>IFERROR(VLOOKUP(AE117,'CRUCE RIESGOS'!$C$8:$D$37,2,FALSE),"")</f>
        <v/>
      </c>
      <c r="AG117" s="12" t="n">
        <v>11.5400000000001</v>
      </c>
      <c r="AH117" s="12">
        <f>IFERROR(VLOOKUP(AG117,'CRUCE RIESGOS'!$C$8:$D$37,2,FALSE),"")</f>
        <v/>
      </c>
      <c r="AI117" s="12" t="n">
        <v>12.5400000000001</v>
      </c>
      <c r="AJ117" s="12">
        <f>IFERROR(VLOOKUP(AI117,'CRUCE RIESGOS'!$C$8:$D$37,2,FALSE),"")</f>
        <v/>
      </c>
      <c r="AK117" s="12" t="n">
        <v>13.5400000000001</v>
      </c>
      <c r="AL117" s="12">
        <f>IFERROR(VLOOKUP(AK117,'CRUCE RIESGOS'!$C$8:$D$37,2,FALSE),"")</f>
        <v/>
      </c>
      <c r="AM117" s="12" t="n">
        <v>14.5400000000001</v>
      </c>
      <c r="AN117" s="12">
        <f>IFERROR(VLOOKUP(AM117,'CRUCE RIESGOS'!$C$8:$D$37,2,FALSE),"")</f>
        <v/>
      </c>
      <c r="AO117" s="12" t="n">
        <v>15.5400000000001</v>
      </c>
      <c r="AP117" s="12">
        <f>IFERROR(VLOOKUP(AO117,'CRUCE RIESGOS'!$C$8:$D$37,2,FALSE),"")</f>
        <v/>
      </c>
      <c r="AQ117" s="12" t="n">
        <v>16.5400000000001</v>
      </c>
      <c r="AR117" s="12">
        <f>IFERROR(VLOOKUP(AQ117,'CRUCE RIESGOS'!$C$8:$D$37,2,FALSE),"")</f>
        <v/>
      </c>
      <c r="AS117" s="12" t="n">
        <v>17.5400000000002</v>
      </c>
      <c r="AT117" s="12">
        <f>IFERROR(VLOOKUP(AS117,'CRUCE RIESGOS'!$C$8:$D$37,2,FALSE),"")</f>
        <v/>
      </c>
      <c r="AU117" s="12" t="n">
        <v>18.5400000000002</v>
      </c>
      <c r="AV117" s="12">
        <f>IFERROR(VLOOKUP(AU117,'CRUCE RIESGOS'!$C$8:$D$37,2,FALSE),"")</f>
        <v/>
      </c>
      <c r="AW117" s="12" t="n">
        <v>19.5400000000002</v>
      </c>
      <c r="AX117" s="12">
        <f>IFERROR(VLOOKUP(AW117,'CRUCE RIESGOS'!$C$8:$D$37,2,FALSE),"")</f>
        <v/>
      </c>
      <c r="AY117" s="12" t="n">
        <v>20.5400000000002</v>
      </c>
      <c r="AZ117" s="12">
        <f>IFERROR(VLOOKUP(AY117,'CRUCE RIESGOS'!$C$8:$D$37,2,FALSE),"")</f>
        <v/>
      </c>
      <c r="BA117" s="12" t="n">
        <v>21.5400000000002</v>
      </c>
      <c r="BB117" s="12">
        <f>IFERROR(VLOOKUP(BA117,'CRUCE RIESGOS'!$C$8:$D$37,2,FALSE),"")</f>
        <v/>
      </c>
      <c r="BC117" s="12" t="n">
        <v>22.5400000000002</v>
      </c>
      <c r="BD117" s="12">
        <f>IFERROR(VLOOKUP(BC117,'CRUCE RIESGOS'!$C$8:$D$37,2,FALSE),"")</f>
        <v/>
      </c>
      <c r="BE117" s="12" t="n">
        <v>23.5400000000002</v>
      </c>
      <c r="BF117" s="12">
        <f>IFERROR(VLOOKUP(BE117,'CRUCE RIESGOS'!$C$8:$D$37,2,FALSE),"")</f>
        <v/>
      </c>
      <c r="BG117" s="12" t="n">
        <v>24.5400000000002</v>
      </c>
      <c r="BH117" s="12">
        <f>IFERROR(VLOOKUP(BG117,'CRUCE RIESGOS'!$C$8:$D$37,2,FALSE),"")</f>
        <v/>
      </c>
      <c r="BI117" s="12" t="n">
        <v>25.5400000000002</v>
      </c>
      <c r="BJ117" s="12">
        <f>IFERROR(VLOOKUP(BI117,'CRUCE RIESGOS'!$C$8:$D$37,2,FALSE),"")</f>
        <v/>
      </c>
    </row>
    <row r="118">
      <c r="N118" s="12">
        <f>IF(N119&lt;&gt;""," -R","")</f>
        <v/>
      </c>
      <c r="P118" s="12">
        <f>IF(P119&lt;&gt;""," -R","")</f>
        <v/>
      </c>
      <c r="R118" s="12">
        <f>IF(R119&lt;&gt;""," -R","")</f>
        <v/>
      </c>
      <c r="T118" s="12">
        <f>IF(T119&lt;&gt;""," -R","")</f>
        <v/>
      </c>
      <c r="V118" s="12">
        <f>IF(V119&lt;&gt;""," -R","")</f>
        <v/>
      </c>
      <c r="X118" s="12">
        <f>IF(X119&lt;&gt;""," -R","")</f>
        <v/>
      </c>
      <c r="Z118" s="12">
        <f>IF(Z119&lt;&gt;""," -R","")</f>
        <v/>
      </c>
      <c r="AB118" s="12">
        <f>IF(AB119&lt;&gt;""," -R","")</f>
        <v/>
      </c>
      <c r="AD118" s="12">
        <f>IF(AD119&lt;&gt;""," -R","")</f>
        <v/>
      </c>
      <c r="AF118" s="12">
        <f>IF(AF119&lt;&gt;""," -R","")</f>
        <v/>
      </c>
      <c r="AH118" s="12">
        <f>IF(AH119&lt;&gt;""," -R","")</f>
        <v/>
      </c>
      <c r="AJ118" s="12">
        <f>IF(AJ119&lt;&gt;""," -R","")</f>
        <v/>
      </c>
      <c r="AL118" s="12">
        <f>IF(AL119&lt;&gt;""," -R","")</f>
        <v/>
      </c>
      <c r="AN118" s="12">
        <f>IF(AN119&lt;&gt;""," -R","")</f>
        <v/>
      </c>
      <c r="AP118" s="12">
        <f>IF(AP119&lt;&gt;""," -R","")</f>
        <v/>
      </c>
      <c r="AR118" s="12">
        <f>IF(AR119&lt;&gt;""," -R","")</f>
        <v/>
      </c>
      <c r="AT118" s="12">
        <f>IF(AT119&lt;&gt;""," -R","")</f>
        <v/>
      </c>
      <c r="AV118" s="12">
        <f>IF(AV119&lt;&gt;""," -R","")</f>
        <v/>
      </c>
      <c r="AX118" s="12">
        <f>IF(AX119&lt;&gt;""," -R","")</f>
        <v/>
      </c>
      <c r="AZ118" s="12">
        <f>IF(AZ119&lt;&gt;""," -R","")</f>
        <v/>
      </c>
      <c r="BB118" s="12">
        <f>IF(BB119&lt;&gt;""," -R","")</f>
        <v/>
      </c>
      <c r="BD118" s="12">
        <f>IF(BD119&lt;&gt;""," -R","")</f>
        <v/>
      </c>
      <c r="BF118" s="12">
        <f>IF(BF119&lt;&gt;""," -R","")</f>
        <v/>
      </c>
      <c r="BH118" s="12">
        <f>IF(BH119&lt;&gt;""," -R","")</f>
        <v/>
      </c>
      <c r="BJ118" s="12">
        <f>IF(BJ119&lt;&gt;""," -R","")</f>
        <v/>
      </c>
    </row>
    <row r="119">
      <c r="M119" s="12" t="n">
        <v>1.55</v>
      </c>
      <c r="N119" s="12">
        <f>IFERROR(VLOOKUP(M119,'CRUCE RIESGOS'!$C$8:$D$37,2,FALSE),"")</f>
        <v/>
      </c>
      <c r="O119" s="12" t="n">
        <v>2.55000000000001</v>
      </c>
      <c r="P119" s="12">
        <f>IFERROR(VLOOKUP(O119,'CRUCE RIESGOS'!$C$8:$D$37,2,FALSE),"")</f>
        <v/>
      </c>
      <c r="Q119" s="12" t="n">
        <v>3.55000000000002</v>
      </c>
      <c r="R119" s="12">
        <f>IFERROR(VLOOKUP(Q119,'CRUCE RIESGOS'!$C$8:$D$37,2,FALSE),"")</f>
        <v/>
      </c>
      <c r="S119" s="12" t="n">
        <v>4.55000000000003</v>
      </c>
      <c r="T119" s="12">
        <f>IFERROR(VLOOKUP(S119,'CRUCE RIESGOS'!$C$8:$D$37,2,FALSE),"")</f>
        <v/>
      </c>
      <c r="U119" s="12" t="n">
        <v>5.55000000000004</v>
      </c>
      <c r="V119" s="12">
        <f>IFERROR(VLOOKUP(U119,'CRUCE RIESGOS'!$C$8:$D$37,2,FALSE),"")</f>
        <v/>
      </c>
      <c r="W119" s="12" t="n">
        <v>6.55000000000005</v>
      </c>
      <c r="X119" s="12">
        <f>IFERROR(VLOOKUP(W119,'CRUCE RIESGOS'!$C$8:$D$37,2,FALSE),"")</f>
        <v/>
      </c>
      <c r="Y119" s="12" t="n">
        <v>7.55000000000006</v>
      </c>
      <c r="Z119" s="12">
        <f>IFERROR(VLOOKUP(Y119,'CRUCE RIESGOS'!$C$8:$D$37,2,FALSE),"")</f>
        <v/>
      </c>
      <c r="AA119" s="12" t="n">
        <v>8.55000000000007</v>
      </c>
      <c r="AB119" s="12">
        <f>IFERROR(VLOOKUP(AA119,'CRUCE RIESGOS'!$C$8:$D$37,2,FALSE),"")</f>
        <v/>
      </c>
      <c r="AC119" s="12" t="n">
        <v>9.550000000000081</v>
      </c>
      <c r="AD119" s="12">
        <f>IFERROR(VLOOKUP(AC119,'CRUCE RIESGOS'!$C$8:$D$37,2,FALSE),"")</f>
        <v/>
      </c>
      <c r="AE119" s="12" t="n">
        <v>10.5500000000001</v>
      </c>
      <c r="AF119" s="12">
        <f>IFERROR(VLOOKUP(AE119,'CRUCE RIESGOS'!$C$8:$D$37,2,FALSE),"")</f>
        <v/>
      </c>
      <c r="AG119" s="12" t="n">
        <v>11.5500000000001</v>
      </c>
      <c r="AH119" s="12">
        <f>IFERROR(VLOOKUP(AG119,'CRUCE RIESGOS'!$C$8:$D$37,2,FALSE),"")</f>
        <v/>
      </c>
      <c r="AI119" s="12" t="n">
        <v>12.5500000000001</v>
      </c>
      <c r="AJ119" s="12">
        <f>IFERROR(VLOOKUP(AI119,'CRUCE RIESGOS'!$C$8:$D$37,2,FALSE),"")</f>
        <v/>
      </c>
      <c r="AK119" s="12" t="n">
        <v>13.5500000000001</v>
      </c>
      <c r="AL119" s="12">
        <f>IFERROR(VLOOKUP(AK119,'CRUCE RIESGOS'!$C$8:$D$37,2,FALSE),"")</f>
        <v/>
      </c>
      <c r="AM119" s="12" t="n">
        <v>14.5500000000001</v>
      </c>
      <c r="AN119" s="12">
        <f>IFERROR(VLOOKUP(AM119,'CRUCE RIESGOS'!$C$8:$D$37,2,FALSE),"")</f>
        <v/>
      </c>
      <c r="AO119" s="12" t="n">
        <v>15.5500000000001</v>
      </c>
      <c r="AP119" s="12">
        <f>IFERROR(VLOOKUP(AO119,'CRUCE RIESGOS'!$C$8:$D$37,2,FALSE),"")</f>
        <v/>
      </c>
      <c r="AQ119" s="12" t="n">
        <v>16.5500000000001</v>
      </c>
      <c r="AR119" s="12">
        <f>IFERROR(VLOOKUP(AQ119,'CRUCE RIESGOS'!$C$8:$D$37,2,FALSE),"")</f>
        <v/>
      </c>
      <c r="AS119" s="12" t="n">
        <v>17.5500000000002</v>
      </c>
      <c r="AT119" s="12">
        <f>IFERROR(VLOOKUP(AS119,'CRUCE RIESGOS'!$C$8:$D$37,2,FALSE),"")</f>
        <v/>
      </c>
      <c r="AU119" s="12" t="n">
        <v>18.5500000000002</v>
      </c>
      <c r="AV119" s="12">
        <f>IFERROR(VLOOKUP(AU119,'CRUCE RIESGOS'!$C$8:$D$37,2,FALSE),"")</f>
        <v/>
      </c>
      <c r="AW119" s="12" t="n">
        <v>19.5500000000002</v>
      </c>
      <c r="AX119" s="12">
        <f>IFERROR(VLOOKUP(AW119,'CRUCE RIESGOS'!$C$8:$D$37,2,FALSE),"")</f>
        <v/>
      </c>
      <c r="AY119" s="12" t="n">
        <v>20.5500000000002</v>
      </c>
      <c r="AZ119" s="12">
        <f>IFERROR(VLOOKUP(AY119,'CRUCE RIESGOS'!$C$8:$D$37,2,FALSE),"")</f>
        <v/>
      </c>
      <c r="BA119" s="12" t="n">
        <v>21.5500000000002</v>
      </c>
      <c r="BB119" s="12">
        <f>IFERROR(VLOOKUP(BA119,'CRUCE RIESGOS'!$C$8:$D$37,2,FALSE),"")</f>
        <v/>
      </c>
      <c r="BC119" s="12" t="n">
        <v>22.5500000000002</v>
      </c>
      <c r="BD119" s="12">
        <f>IFERROR(VLOOKUP(BC119,'CRUCE RIESGOS'!$C$8:$D$37,2,FALSE),"")</f>
        <v/>
      </c>
      <c r="BE119" s="12" t="n">
        <v>23.5500000000002</v>
      </c>
      <c r="BF119" s="12">
        <f>IFERROR(VLOOKUP(BE119,'CRUCE RIESGOS'!$C$8:$D$37,2,FALSE),"")</f>
        <v/>
      </c>
      <c r="BG119" s="12" t="n">
        <v>24.5500000000002</v>
      </c>
      <c r="BH119" s="12">
        <f>IFERROR(VLOOKUP(BG119,'CRUCE RIESGOS'!$C$8:$D$37,2,FALSE),"")</f>
        <v/>
      </c>
      <c r="BI119" s="12" t="n">
        <v>25.5500000000002</v>
      </c>
      <c r="BJ119" s="12">
        <f>IFERROR(VLOOKUP(BI119,'CRUCE RIESGOS'!$C$8:$D$37,2,FALSE),"")</f>
        <v/>
      </c>
    </row>
    <row r="120">
      <c r="N120" s="12">
        <f>IF(N121&lt;&gt;""," -R","")</f>
        <v/>
      </c>
      <c r="P120" s="12">
        <f>IF(P121&lt;&gt;""," -R","")</f>
        <v/>
      </c>
      <c r="R120" s="12">
        <f>IF(R121&lt;&gt;""," -R","")</f>
        <v/>
      </c>
      <c r="T120" s="12">
        <f>IF(T121&lt;&gt;""," -R","")</f>
        <v/>
      </c>
      <c r="V120" s="12">
        <f>IF(V121&lt;&gt;""," -R","")</f>
        <v/>
      </c>
      <c r="X120" s="12">
        <f>IF(X121&lt;&gt;""," -R","")</f>
        <v/>
      </c>
      <c r="Z120" s="12">
        <f>IF(Z121&lt;&gt;""," -R","")</f>
        <v/>
      </c>
      <c r="AB120" s="12">
        <f>IF(AB121&lt;&gt;""," -R","")</f>
        <v/>
      </c>
      <c r="AD120" s="12">
        <f>IF(AD121&lt;&gt;""," -R","")</f>
        <v/>
      </c>
      <c r="AF120" s="12">
        <f>IF(AF121&lt;&gt;""," -R","")</f>
        <v/>
      </c>
      <c r="AH120" s="12">
        <f>IF(AH121&lt;&gt;""," -R","")</f>
        <v/>
      </c>
      <c r="AJ120" s="12">
        <f>IF(AJ121&lt;&gt;""," -R","")</f>
        <v/>
      </c>
      <c r="AL120" s="12">
        <f>IF(AL121&lt;&gt;""," -R","")</f>
        <v/>
      </c>
      <c r="AN120" s="12">
        <f>IF(AN121&lt;&gt;""," -R","")</f>
        <v/>
      </c>
      <c r="AP120" s="12">
        <f>IF(AP121&lt;&gt;""," -R","")</f>
        <v/>
      </c>
      <c r="AR120" s="12">
        <f>IF(AR121&lt;&gt;""," -R","")</f>
        <v/>
      </c>
      <c r="AT120" s="12">
        <f>IF(AT121&lt;&gt;""," -R","")</f>
        <v/>
      </c>
      <c r="AV120" s="12">
        <f>IF(AV121&lt;&gt;""," -R","")</f>
        <v/>
      </c>
      <c r="AX120" s="12">
        <f>IF(AX121&lt;&gt;""," -R","")</f>
        <v/>
      </c>
      <c r="AZ120" s="12">
        <f>IF(AZ121&lt;&gt;""," -R","")</f>
        <v/>
      </c>
      <c r="BB120" s="12">
        <f>IF(BB121&lt;&gt;""," -R","")</f>
        <v/>
      </c>
      <c r="BD120" s="12">
        <f>IF(BD121&lt;&gt;""," -R","")</f>
        <v/>
      </c>
      <c r="BF120" s="12">
        <f>IF(BF121&lt;&gt;""," -R","")</f>
        <v/>
      </c>
      <c r="BH120" s="12">
        <f>IF(BH121&lt;&gt;""," -R","")</f>
        <v/>
      </c>
      <c r="BJ120" s="12">
        <f>IF(BJ121&lt;&gt;""," -R","")</f>
        <v/>
      </c>
    </row>
    <row r="121">
      <c r="M121" s="12" t="n">
        <v>1.56</v>
      </c>
      <c r="N121" s="12">
        <f>IFERROR(VLOOKUP(M121,'CRUCE RIESGOS'!$C$8:$D$37,2,FALSE),"")</f>
        <v/>
      </c>
      <c r="O121" s="12" t="n">
        <v>2.56000000000001</v>
      </c>
      <c r="P121" s="12">
        <f>IFERROR(VLOOKUP(O121,'CRUCE RIESGOS'!$C$8:$D$37,2,FALSE),"")</f>
        <v/>
      </c>
      <c r="Q121" s="12" t="n">
        <v>3.56000000000002</v>
      </c>
      <c r="R121" s="12">
        <f>IFERROR(VLOOKUP(Q121,'CRUCE RIESGOS'!$C$8:$D$37,2,FALSE),"")</f>
        <v/>
      </c>
      <c r="S121" s="12" t="n">
        <v>4.56000000000003</v>
      </c>
      <c r="T121" s="12">
        <f>IFERROR(VLOOKUP(S121,'CRUCE RIESGOS'!$C$8:$D$37,2,FALSE),"")</f>
        <v/>
      </c>
      <c r="U121" s="12" t="n">
        <v>5.56000000000004</v>
      </c>
      <c r="V121" s="12">
        <f>IFERROR(VLOOKUP(U121,'CRUCE RIESGOS'!$C$8:$D$37,2,FALSE),"")</f>
        <v/>
      </c>
      <c r="W121" s="12" t="n">
        <v>6.56000000000005</v>
      </c>
      <c r="X121" s="12">
        <f>IFERROR(VLOOKUP(W121,'CRUCE RIESGOS'!$C$8:$D$37,2,FALSE),"")</f>
        <v/>
      </c>
      <c r="Y121" s="12" t="n">
        <v>7.56000000000006</v>
      </c>
      <c r="Z121" s="12">
        <f>IFERROR(VLOOKUP(Y121,'CRUCE RIESGOS'!$C$8:$D$37,2,FALSE),"")</f>
        <v/>
      </c>
      <c r="AA121" s="12" t="n">
        <v>8.56000000000007</v>
      </c>
      <c r="AB121" s="12">
        <f>IFERROR(VLOOKUP(AA121,'CRUCE RIESGOS'!$C$8:$D$37,2,FALSE),"")</f>
        <v/>
      </c>
      <c r="AC121" s="12" t="n">
        <v>9.56000000000008</v>
      </c>
      <c r="AD121" s="12">
        <f>IFERROR(VLOOKUP(AC121,'CRUCE RIESGOS'!$C$8:$D$37,2,FALSE),"")</f>
        <v/>
      </c>
      <c r="AE121" s="12" t="n">
        <v>10.5600000000001</v>
      </c>
      <c r="AF121" s="12">
        <f>IFERROR(VLOOKUP(AE121,'CRUCE RIESGOS'!$C$8:$D$37,2,FALSE),"")</f>
        <v/>
      </c>
      <c r="AG121" s="12" t="n">
        <v>11.5600000000001</v>
      </c>
      <c r="AH121" s="12">
        <f>IFERROR(VLOOKUP(AG121,'CRUCE RIESGOS'!$C$8:$D$37,2,FALSE),"")</f>
        <v/>
      </c>
      <c r="AI121" s="12" t="n">
        <v>12.5600000000001</v>
      </c>
      <c r="AJ121" s="12">
        <f>IFERROR(VLOOKUP(AI121,'CRUCE RIESGOS'!$C$8:$D$37,2,FALSE),"")</f>
        <v/>
      </c>
      <c r="AK121" s="12" t="n">
        <v>13.5600000000001</v>
      </c>
      <c r="AL121" s="12">
        <f>IFERROR(VLOOKUP(AK121,'CRUCE RIESGOS'!$C$8:$D$37,2,FALSE),"")</f>
        <v/>
      </c>
      <c r="AM121" s="12" t="n">
        <v>14.5600000000001</v>
      </c>
      <c r="AN121" s="12">
        <f>IFERROR(VLOOKUP(AM121,'CRUCE RIESGOS'!$C$8:$D$37,2,FALSE),"")</f>
        <v/>
      </c>
      <c r="AO121" s="12" t="n">
        <v>15.5600000000001</v>
      </c>
      <c r="AP121" s="12">
        <f>IFERROR(VLOOKUP(AO121,'CRUCE RIESGOS'!$C$8:$D$37,2,FALSE),"")</f>
        <v/>
      </c>
      <c r="AQ121" s="12" t="n">
        <v>16.5600000000001</v>
      </c>
      <c r="AR121" s="12">
        <f>IFERROR(VLOOKUP(AQ121,'CRUCE RIESGOS'!$C$8:$D$37,2,FALSE),"")</f>
        <v/>
      </c>
      <c r="AS121" s="12" t="n">
        <v>17.5600000000002</v>
      </c>
      <c r="AT121" s="12">
        <f>IFERROR(VLOOKUP(AS121,'CRUCE RIESGOS'!$C$8:$D$37,2,FALSE),"")</f>
        <v/>
      </c>
      <c r="AU121" s="12" t="n">
        <v>18.5600000000002</v>
      </c>
      <c r="AV121" s="12">
        <f>IFERROR(VLOOKUP(AU121,'CRUCE RIESGOS'!$C$8:$D$37,2,FALSE),"")</f>
        <v/>
      </c>
      <c r="AW121" s="12" t="n">
        <v>19.5600000000002</v>
      </c>
      <c r="AX121" s="12">
        <f>IFERROR(VLOOKUP(AW121,'CRUCE RIESGOS'!$C$8:$D$37,2,FALSE),"")</f>
        <v/>
      </c>
      <c r="AY121" s="12" t="n">
        <v>20.5600000000002</v>
      </c>
      <c r="AZ121" s="12">
        <f>IFERROR(VLOOKUP(AY121,'CRUCE RIESGOS'!$C$8:$D$37,2,FALSE),"")</f>
        <v/>
      </c>
      <c r="BA121" s="12" t="n">
        <v>21.5600000000002</v>
      </c>
      <c r="BB121" s="12">
        <f>IFERROR(VLOOKUP(BA121,'CRUCE RIESGOS'!$C$8:$D$37,2,FALSE),"")</f>
        <v/>
      </c>
      <c r="BC121" s="12" t="n">
        <v>22.5600000000002</v>
      </c>
      <c r="BD121" s="12">
        <f>IFERROR(VLOOKUP(BC121,'CRUCE RIESGOS'!$C$8:$D$37,2,FALSE),"")</f>
        <v/>
      </c>
      <c r="BE121" s="12" t="n">
        <v>23.5600000000002</v>
      </c>
      <c r="BF121" s="12">
        <f>IFERROR(VLOOKUP(BE121,'CRUCE RIESGOS'!$C$8:$D$37,2,FALSE),"")</f>
        <v/>
      </c>
      <c r="BG121" s="12" t="n">
        <v>24.5600000000002</v>
      </c>
      <c r="BH121" s="12">
        <f>IFERROR(VLOOKUP(BG121,'CRUCE RIESGOS'!$C$8:$D$37,2,FALSE),"")</f>
        <v/>
      </c>
      <c r="BI121" s="12" t="n">
        <v>25.5600000000002</v>
      </c>
      <c r="BJ121" s="12">
        <f>IFERROR(VLOOKUP(BI121,'CRUCE RIESGOS'!$C$8:$D$37,2,FALSE),"")</f>
        <v/>
      </c>
    </row>
    <row r="122">
      <c r="N122" s="12">
        <f>IF(N123&lt;&gt;""," -R","")</f>
        <v/>
      </c>
      <c r="P122" s="12">
        <f>IF(P123&lt;&gt;""," -R","")</f>
        <v/>
      </c>
      <c r="R122" s="12">
        <f>IF(R123&lt;&gt;""," -R","")</f>
        <v/>
      </c>
      <c r="T122" s="12">
        <f>IF(T123&lt;&gt;""," -R","")</f>
        <v/>
      </c>
      <c r="V122" s="12">
        <f>IF(V123&lt;&gt;""," -R","")</f>
        <v/>
      </c>
      <c r="X122" s="12">
        <f>IF(X123&lt;&gt;""," -R","")</f>
        <v/>
      </c>
      <c r="Z122" s="12">
        <f>IF(Z123&lt;&gt;""," -R","")</f>
        <v/>
      </c>
      <c r="AB122" s="12">
        <f>IF(AB123&lt;&gt;""," -R","")</f>
        <v/>
      </c>
      <c r="AD122" s="12">
        <f>IF(AD123&lt;&gt;""," -R","")</f>
        <v/>
      </c>
      <c r="AF122" s="12">
        <f>IF(AF123&lt;&gt;""," -R","")</f>
        <v/>
      </c>
      <c r="AH122" s="12">
        <f>IF(AH123&lt;&gt;""," -R","")</f>
        <v/>
      </c>
      <c r="AJ122" s="12">
        <f>IF(AJ123&lt;&gt;""," -R","")</f>
        <v/>
      </c>
      <c r="AL122" s="12">
        <f>IF(AL123&lt;&gt;""," -R","")</f>
        <v/>
      </c>
      <c r="AN122" s="12">
        <f>IF(AN123&lt;&gt;""," -R","")</f>
        <v/>
      </c>
      <c r="AP122" s="12">
        <f>IF(AP123&lt;&gt;""," -R","")</f>
        <v/>
      </c>
      <c r="AR122" s="12">
        <f>IF(AR123&lt;&gt;""," -R","")</f>
        <v/>
      </c>
      <c r="AT122" s="12">
        <f>IF(AT123&lt;&gt;""," -R","")</f>
        <v/>
      </c>
      <c r="AV122" s="12">
        <f>IF(AV123&lt;&gt;""," -R","")</f>
        <v/>
      </c>
      <c r="AX122" s="12">
        <f>IF(AX123&lt;&gt;""," -R","")</f>
        <v/>
      </c>
      <c r="AZ122" s="12">
        <f>IF(AZ123&lt;&gt;""," -R","")</f>
        <v/>
      </c>
      <c r="BB122" s="12">
        <f>IF(BB123&lt;&gt;""," -R","")</f>
        <v/>
      </c>
      <c r="BD122" s="12">
        <f>IF(BD123&lt;&gt;""," -R","")</f>
        <v/>
      </c>
      <c r="BF122" s="12">
        <f>IF(BF123&lt;&gt;""," -R","")</f>
        <v/>
      </c>
      <c r="BH122" s="12">
        <f>IF(BH123&lt;&gt;""," -R","")</f>
        <v/>
      </c>
      <c r="BJ122" s="12">
        <f>IF(BJ123&lt;&gt;""," -R","")</f>
        <v/>
      </c>
    </row>
    <row r="123">
      <c r="M123" s="12" t="n">
        <v>1.57</v>
      </c>
      <c r="N123" s="12">
        <f>IFERROR(VLOOKUP(M123,'CRUCE RIESGOS'!$C$8:$D$37,2,FALSE),"")</f>
        <v/>
      </c>
      <c r="O123" s="12" t="n">
        <v>2.57000000000001</v>
      </c>
      <c r="P123" s="12">
        <f>IFERROR(VLOOKUP(O123,'CRUCE RIESGOS'!$C$8:$D$37,2,FALSE),"")</f>
        <v/>
      </c>
      <c r="Q123" s="12" t="n">
        <v>3.57000000000002</v>
      </c>
      <c r="R123" s="12">
        <f>IFERROR(VLOOKUP(Q123,'CRUCE RIESGOS'!$C$8:$D$37,2,FALSE),"")</f>
        <v/>
      </c>
      <c r="S123" s="12" t="n">
        <v>4.57000000000003</v>
      </c>
      <c r="T123" s="12">
        <f>IFERROR(VLOOKUP(S123,'CRUCE RIESGOS'!$C$8:$D$37,2,FALSE),"")</f>
        <v/>
      </c>
      <c r="U123" s="12" t="n">
        <v>5.57000000000004</v>
      </c>
      <c r="V123" s="12">
        <f>IFERROR(VLOOKUP(U123,'CRUCE RIESGOS'!$C$8:$D$37,2,FALSE),"")</f>
        <v/>
      </c>
      <c r="W123" s="12" t="n">
        <v>6.57000000000005</v>
      </c>
      <c r="X123" s="12">
        <f>IFERROR(VLOOKUP(W123,'CRUCE RIESGOS'!$C$8:$D$37,2,FALSE),"")</f>
        <v/>
      </c>
      <c r="Y123" s="12" t="n">
        <v>7.57000000000006</v>
      </c>
      <c r="Z123" s="12">
        <f>IFERROR(VLOOKUP(Y123,'CRUCE RIESGOS'!$C$8:$D$37,2,FALSE),"")</f>
        <v/>
      </c>
      <c r="AA123" s="12" t="n">
        <v>8.57000000000007</v>
      </c>
      <c r="AB123" s="12">
        <f>IFERROR(VLOOKUP(AA123,'CRUCE RIESGOS'!$C$8:$D$37,2,FALSE),"")</f>
        <v/>
      </c>
      <c r="AC123" s="12" t="n">
        <v>9.57000000000008</v>
      </c>
      <c r="AD123" s="12">
        <f>IFERROR(VLOOKUP(AC123,'CRUCE RIESGOS'!$C$8:$D$37,2,FALSE),"")</f>
        <v/>
      </c>
      <c r="AE123" s="12" t="n">
        <v>10.5700000000001</v>
      </c>
      <c r="AF123" s="12">
        <f>IFERROR(VLOOKUP(AE123,'CRUCE RIESGOS'!$C$8:$D$37,2,FALSE),"")</f>
        <v/>
      </c>
      <c r="AG123" s="12" t="n">
        <v>11.5700000000001</v>
      </c>
      <c r="AH123" s="12">
        <f>IFERROR(VLOOKUP(AG123,'CRUCE RIESGOS'!$C$8:$D$37,2,FALSE),"")</f>
        <v/>
      </c>
      <c r="AI123" s="12" t="n">
        <v>12.5700000000001</v>
      </c>
      <c r="AJ123" s="12">
        <f>IFERROR(VLOOKUP(AI123,'CRUCE RIESGOS'!$C$8:$D$37,2,FALSE),"")</f>
        <v/>
      </c>
      <c r="AK123" s="12" t="n">
        <v>13.5700000000001</v>
      </c>
      <c r="AL123" s="12">
        <f>IFERROR(VLOOKUP(AK123,'CRUCE RIESGOS'!$C$8:$D$37,2,FALSE),"")</f>
        <v/>
      </c>
      <c r="AM123" s="12" t="n">
        <v>14.5700000000001</v>
      </c>
      <c r="AN123" s="12">
        <f>IFERROR(VLOOKUP(AM123,'CRUCE RIESGOS'!$C$8:$D$37,2,FALSE),"")</f>
        <v/>
      </c>
      <c r="AO123" s="12" t="n">
        <v>15.5700000000001</v>
      </c>
      <c r="AP123" s="12">
        <f>IFERROR(VLOOKUP(AO123,'CRUCE RIESGOS'!$C$8:$D$37,2,FALSE),"")</f>
        <v/>
      </c>
      <c r="AQ123" s="12" t="n">
        <v>16.5700000000001</v>
      </c>
      <c r="AR123" s="12">
        <f>IFERROR(VLOOKUP(AQ123,'CRUCE RIESGOS'!$C$8:$D$37,2,FALSE),"")</f>
        <v/>
      </c>
      <c r="AS123" s="12" t="n">
        <v>17.5700000000002</v>
      </c>
      <c r="AT123" s="12">
        <f>IFERROR(VLOOKUP(AS123,'CRUCE RIESGOS'!$C$8:$D$37,2,FALSE),"")</f>
        <v/>
      </c>
      <c r="AU123" s="12" t="n">
        <v>18.5700000000002</v>
      </c>
      <c r="AV123" s="12">
        <f>IFERROR(VLOOKUP(AU123,'CRUCE RIESGOS'!$C$8:$D$37,2,FALSE),"")</f>
        <v/>
      </c>
      <c r="AW123" s="12" t="n">
        <v>19.5700000000002</v>
      </c>
      <c r="AX123" s="12">
        <f>IFERROR(VLOOKUP(AW123,'CRUCE RIESGOS'!$C$8:$D$37,2,FALSE),"")</f>
        <v/>
      </c>
      <c r="AY123" s="12" t="n">
        <v>20.5700000000002</v>
      </c>
      <c r="AZ123" s="12">
        <f>IFERROR(VLOOKUP(AY123,'CRUCE RIESGOS'!$C$8:$D$37,2,FALSE),"")</f>
        <v/>
      </c>
      <c r="BA123" s="12" t="n">
        <v>21.5700000000002</v>
      </c>
      <c r="BB123" s="12">
        <f>IFERROR(VLOOKUP(BA123,'CRUCE RIESGOS'!$C$8:$D$37,2,FALSE),"")</f>
        <v/>
      </c>
      <c r="BC123" s="12" t="n">
        <v>22.5700000000002</v>
      </c>
      <c r="BD123" s="12">
        <f>IFERROR(VLOOKUP(BC123,'CRUCE RIESGOS'!$C$8:$D$37,2,FALSE),"")</f>
        <v/>
      </c>
      <c r="BE123" s="12" t="n">
        <v>23.5700000000002</v>
      </c>
      <c r="BF123" s="12">
        <f>IFERROR(VLOOKUP(BE123,'CRUCE RIESGOS'!$C$8:$D$37,2,FALSE),"")</f>
        <v/>
      </c>
      <c r="BG123" s="12" t="n">
        <v>24.5700000000002</v>
      </c>
      <c r="BH123" s="12">
        <f>IFERROR(VLOOKUP(BG123,'CRUCE RIESGOS'!$C$8:$D$37,2,FALSE),"")</f>
        <v/>
      </c>
      <c r="BI123" s="12" t="n">
        <v>25.5700000000002</v>
      </c>
      <c r="BJ123" s="12">
        <f>IFERROR(VLOOKUP(BI123,'CRUCE RIESGOS'!$C$8:$D$37,2,FALSE),"")</f>
        <v/>
      </c>
    </row>
    <row r="124">
      <c r="N124" s="12">
        <f>IF(N125&lt;&gt;""," -R","")</f>
        <v/>
      </c>
      <c r="P124" s="12">
        <f>IF(P125&lt;&gt;""," -R","")</f>
        <v/>
      </c>
      <c r="R124" s="12">
        <f>IF(R125&lt;&gt;""," -R","")</f>
        <v/>
      </c>
      <c r="T124" s="12">
        <f>IF(T125&lt;&gt;""," -R","")</f>
        <v/>
      </c>
      <c r="V124" s="12">
        <f>IF(V125&lt;&gt;""," -R","")</f>
        <v/>
      </c>
      <c r="X124" s="12">
        <f>IF(X125&lt;&gt;""," -R","")</f>
        <v/>
      </c>
      <c r="Z124" s="12">
        <f>IF(Z125&lt;&gt;""," -R","")</f>
        <v/>
      </c>
      <c r="AB124" s="12">
        <f>IF(AB125&lt;&gt;""," -R","")</f>
        <v/>
      </c>
      <c r="AD124" s="12">
        <f>IF(AD125&lt;&gt;""," -R","")</f>
        <v/>
      </c>
      <c r="AF124" s="12">
        <f>IF(AF125&lt;&gt;""," -R","")</f>
        <v/>
      </c>
      <c r="AH124" s="12">
        <f>IF(AH125&lt;&gt;""," -R","")</f>
        <v/>
      </c>
      <c r="AJ124" s="12">
        <f>IF(AJ125&lt;&gt;""," -R","")</f>
        <v/>
      </c>
      <c r="AL124" s="12">
        <f>IF(AL125&lt;&gt;""," -R","")</f>
        <v/>
      </c>
      <c r="AN124" s="12">
        <f>IF(AN125&lt;&gt;""," -R","")</f>
        <v/>
      </c>
      <c r="AP124" s="12">
        <f>IF(AP125&lt;&gt;""," -R","")</f>
        <v/>
      </c>
      <c r="AR124" s="12">
        <f>IF(AR125&lt;&gt;""," -R","")</f>
        <v/>
      </c>
      <c r="AT124" s="12">
        <f>IF(AT125&lt;&gt;""," -R","")</f>
        <v/>
      </c>
      <c r="AV124" s="12">
        <f>IF(AV125&lt;&gt;""," -R","")</f>
        <v/>
      </c>
      <c r="AX124" s="12">
        <f>IF(AX125&lt;&gt;""," -R","")</f>
        <v/>
      </c>
      <c r="AZ124" s="12">
        <f>IF(AZ125&lt;&gt;""," -R","")</f>
        <v/>
      </c>
      <c r="BB124" s="12">
        <f>IF(BB125&lt;&gt;""," -R","")</f>
        <v/>
      </c>
      <c r="BD124" s="12">
        <f>IF(BD125&lt;&gt;""," -R","")</f>
        <v/>
      </c>
      <c r="BF124" s="12">
        <f>IF(BF125&lt;&gt;""," -R","")</f>
        <v/>
      </c>
      <c r="BH124" s="12">
        <f>IF(BH125&lt;&gt;""," -R","")</f>
        <v/>
      </c>
      <c r="BJ124" s="12">
        <f>IF(BJ125&lt;&gt;""," -R","")</f>
        <v/>
      </c>
    </row>
    <row r="125">
      <c r="M125" s="12" t="n">
        <v>1.58</v>
      </c>
      <c r="N125" s="12">
        <f>IFERROR(VLOOKUP(M125,'CRUCE RIESGOS'!$C$8:$D$37,2,FALSE),"")</f>
        <v/>
      </c>
      <c r="O125" s="12" t="n">
        <v>2.58000000000001</v>
      </c>
      <c r="P125" s="12">
        <f>IFERROR(VLOOKUP(O125,'CRUCE RIESGOS'!$C$8:$D$37,2,FALSE),"")</f>
        <v/>
      </c>
      <c r="Q125" s="12" t="n">
        <v>3.58000000000002</v>
      </c>
      <c r="R125" s="12">
        <f>IFERROR(VLOOKUP(Q125,'CRUCE RIESGOS'!$C$8:$D$37,2,FALSE),"")</f>
        <v/>
      </c>
      <c r="S125" s="12" t="n">
        <v>4.58000000000003</v>
      </c>
      <c r="T125" s="12">
        <f>IFERROR(VLOOKUP(S125,'CRUCE RIESGOS'!$C$8:$D$37,2,FALSE),"")</f>
        <v/>
      </c>
      <c r="U125" s="12" t="n">
        <v>5.58000000000004</v>
      </c>
      <c r="V125" s="12">
        <f>IFERROR(VLOOKUP(U125,'CRUCE RIESGOS'!$C$8:$D$37,2,FALSE),"")</f>
        <v/>
      </c>
      <c r="W125" s="12" t="n">
        <v>6.58000000000005</v>
      </c>
      <c r="X125" s="12">
        <f>IFERROR(VLOOKUP(W125,'CRUCE RIESGOS'!$C$8:$D$37,2,FALSE),"")</f>
        <v/>
      </c>
      <c r="Y125" s="12" t="n">
        <v>7.58000000000006</v>
      </c>
      <c r="Z125" s="12">
        <f>IFERROR(VLOOKUP(Y125,'CRUCE RIESGOS'!$C$8:$D$37,2,FALSE),"")</f>
        <v/>
      </c>
      <c r="AA125" s="12" t="n">
        <v>8.580000000000069</v>
      </c>
      <c r="AB125" s="12">
        <f>IFERROR(VLOOKUP(AA125,'CRUCE RIESGOS'!$C$8:$D$37,2,FALSE),"")</f>
        <v/>
      </c>
      <c r="AC125" s="12" t="n">
        <v>9.58000000000008</v>
      </c>
      <c r="AD125" s="12">
        <f>IFERROR(VLOOKUP(AC125,'CRUCE RIESGOS'!$C$8:$D$37,2,FALSE),"")</f>
        <v/>
      </c>
      <c r="AE125" s="12" t="n">
        <v>10.5800000000001</v>
      </c>
      <c r="AF125" s="12">
        <f>IFERROR(VLOOKUP(AE125,'CRUCE RIESGOS'!$C$8:$D$37,2,FALSE),"")</f>
        <v/>
      </c>
      <c r="AG125" s="12" t="n">
        <v>11.5800000000001</v>
      </c>
      <c r="AH125" s="12">
        <f>IFERROR(VLOOKUP(AG125,'CRUCE RIESGOS'!$C$8:$D$37,2,FALSE),"")</f>
        <v/>
      </c>
      <c r="AI125" s="12" t="n">
        <v>12.5800000000001</v>
      </c>
      <c r="AJ125" s="12">
        <f>IFERROR(VLOOKUP(AI125,'CRUCE RIESGOS'!$C$8:$D$37,2,FALSE),"")</f>
        <v/>
      </c>
      <c r="AK125" s="12" t="n">
        <v>13.5800000000001</v>
      </c>
      <c r="AL125" s="12">
        <f>IFERROR(VLOOKUP(AK125,'CRUCE RIESGOS'!$C$8:$D$37,2,FALSE),"")</f>
        <v/>
      </c>
      <c r="AM125" s="12" t="n">
        <v>14.5800000000001</v>
      </c>
      <c r="AN125" s="12">
        <f>IFERROR(VLOOKUP(AM125,'CRUCE RIESGOS'!$C$8:$D$37,2,FALSE),"")</f>
        <v/>
      </c>
      <c r="AO125" s="12" t="n">
        <v>15.5800000000001</v>
      </c>
      <c r="AP125" s="12">
        <f>IFERROR(VLOOKUP(AO125,'CRUCE RIESGOS'!$C$8:$D$37,2,FALSE),"")</f>
        <v/>
      </c>
      <c r="AQ125" s="12" t="n">
        <v>16.5800000000001</v>
      </c>
      <c r="AR125" s="12">
        <f>IFERROR(VLOOKUP(AQ125,'CRUCE RIESGOS'!$C$8:$D$37,2,FALSE),"")</f>
        <v/>
      </c>
      <c r="AS125" s="12" t="n">
        <v>17.5800000000002</v>
      </c>
      <c r="AT125" s="12">
        <f>IFERROR(VLOOKUP(AS125,'CRUCE RIESGOS'!$C$8:$D$37,2,FALSE),"")</f>
        <v/>
      </c>
      <c r="AU125" s="12" t="n">
        <v>18.5800000000002</v>
      </c>
      <c r="AV125" s="12">
        <f>IFERROR(VLOOKUP(AU125,'CRUCE RIESGOS'!$C$8:$D$37,2,FALSE),"")</f>
        <v/>
      </c>
      <c r="AW125" s="12" t="n">
        <v>19.5800000000002</v>
      </c>
      <c r="AX125" s="12">
        <f>IFERROR(VLOOKUP(AW125,'CRUCE RIESGOS'!$C$8:$D$37,2,FALSE),"")</f>
        <v/>
      </c>
      <c r="AY125" s="12" t="n">
        <v>20.5800000000002</v>
      </c>
      <c r="AZ125" s="12">
        <f>IFERROR(VLOOKUP(AY125,'CRUCE RIESGOS'!$C$8:$D$37,2,FALSE),"")</f>
        <v/>
      </c>
      <c r="BA125" s="12" t="n">
        <v>21.5800000000002</v>
      </c>
      <c r="BB125" s="12">
        <f>IFERROR(VLOOKUP(BA125,'CRUCE RIESGOS'!$C$8:$D$37,2,FALSE),"")</f>
        <v/>
      </c>
      <c r="BC125" s="12" t="n">
        <v>22.5800000000002</v>
      </c>
      <c r="BD125" s="12">
        <f>IFERROR(VLOOKUP(BC125,'CRUCE RIESGOS'!$C$8:$D$37,2,FALSE),"")</f>
        <v/>
      </c>
      <c r="BE125" s="12" t="n">
        <v>23.5800000000002</v>
      </c>
      <c r="BF125" s="12">
        <f>IFERROR(VLOOKUP(BE125,'CRUCE RIESGOS'!$C$8:$D$37,2,FALSE),"")</f>
        <v/>
      </c>
      <c r="BG125" s="12" t="n">
        <v>24.5800000000002</v>
      </c>
      <c r="BH125" s="12">
        <f>IFERROR(VLOOKUP(BG125,'CRUCE RIESGOS'!$C$8:$D$37,2,FALSE),"")</f>
        <v/>
      </c>
      <c r="BI125" s="12" t="n">
        <v>25.5800000000002</v>
      </c>
      <c r="BJ125" s="12">
        <f>IFERROR(VLOOKUP(BI125,'CRUCE RIESGOS'!$C$8:$D$37,2,FALSE),"")</f>
        <v/>
      </c>
    </row>
    <row r="126">
      <c r="N126" s="12">
        <f>IF(N127&lt;&gt;""," -R","")</f>
        <v/>
      </c>
      <c r="P126" s="12">
        <f>IF(P127&lt;&gt;""," -R","")</f>
        <v/>
      </c>
      <c r="R126" s="12">
        <f>IF(R127&lt;&gt;""," -R","")</f>
        <v/>
      </c>
      <c r="T126" s="12">
        <f>IF(T127&lt;&gt;""," -R","")</f>
        <v/>
      </c>
      <c r="V126" s="12">
        <f>IF(V127&lt;&gt;""," -R","")</f>
        <v/>
      </c>
      <c r="X126" s="12">
        <f>IF(X127&lt;&gt;""," -R","")</f>
        <v/>
      </c>
      <c r="Z126" s="12">
        <f>IF(Z127&lt;&gt;""," -R","")</f>
        <v/>
      </c>
      <c r="AB126" s="12">
        <f>IF(AB127&lt;&gt;""," -R","")</f>
        <v/>
      </c>
      <c r="AD126" s="12">
        <f>IF(AD127&lt;&gt;""," -R","")</f>
        <v/>
      </c>
      <c r="AF126" s="12">
        <f>IF(AF127&lt;&gt;""," -R","")</f>
        <v/>
      </c>
      <c r="AH126" s="12">
        <f>IF(AH127&lt;&gt;""," -R","")</f>
        <v/>
      </c>
      <c r="AJ126" s="12">
        <f>IF(AJ127&lt;&gt;""," -R","")</f>
        <v/>
      </c>
      <c r="AL126" s="12">
        <f>IF(AL127&lt;&gt;""," -R","")</f>
        <v/>
      </c>
      <c r="AN126" s="12">
        <f>IF(AN127&lt;&gt;""," -R","")</f>
        <v/>
      </c>
      <c r="AP126" s="12">
        <f>IF(AP127&lt;&gt;""," -R","")</f>
        <v/>
      </c>
      <c r="AR126" s="12">
        <f>IF(AR127&lt;&gt;""," -R","")</f>
        <v/>
      </c>
      <c r="AT126" s="12">
        <f>IF(AT127&lt;&gt;""," -R","")</f>
        <v/>
      </c>
      <c r="AV126" s="12">
        <f>IF(AV127&lt;&gt;""," -R","")</f>
        <v/>
      </c>
      <c r="AX126" s="12">
        <f>IF(AX127&lt;&gt;""," -R","")</f>
        <v/>
      </c>
      <c r="AZ126" s="12">
        <f>IF(AZ127&lt;&gt;""," -R","")</f>
        <v/>
      </c>
      <c r="BB126" s="12">
        <f>IF(BB127&lt;&gt;""," -R","")</f>
        <v/>
      </c>
      <c r="BD126" s="12">
        <f>IF(BD127&lt;&gt;""," -R","")</f>
        <v/>
      </c>
      <c r="BF126" s="12">
        <f>IF(BF127&lt;&gt;""," -R","")</f>
        <v/>
      </c>
      <c r="BH126" s="12">
        <f>IF(BH127&lt;&gt;""," -R","")</f>
        <v/>
      </c>
      <c r="BJ126" s="12">
        <f>IF(BJ127&lt;&gt;""," -R","")</f>
        <v/>
      </c>
    </row>
    <row r="127">
      <c r="M127" s="12" t="n">
        <v>1.59</v>
      </c>
      <c r="N127" s="12">
        <f>IFERROR(VLOOKUP(M127,'CRUCE RIESGOS'!$C$8:$D$37,2,FALSE),"")</f>
        <v/>
      </c>
      <c r="O127" s="12" t="n">
        <v>2.59000000000001</v>
      </c>
      <c r="P127" s="12">
        <f>IFERROR(VLOOKUP(O127,'CRUCE RIESGOS'!$C$8:$D$37,2,FALSE),"")</f>
        <v/>
      </c>
      <c r="Q127" s="12" t="n">
        <v>3.59000000000002</v>
      </c>
      <c r="R127" s="12">
        <f>IFERROR(VLOOKUP(Q127,'CRUCE RIESGOS'!$C$8:$D$37,2,FALSE),"")</f>
        <v/>
      </c>
      <c r="S127" s="12" t="n">
        <v>4.59000000000003</v>
      </c>
      <c r="T127" s="12">
        <f>IFERROR(VLOOKUP(S127,'CRUCE RIESGOS'!$C$8:$D$37,2,FALSE),"")</f>
        <v/>
      </c>
      <c r="U127" s="12" t="n">
        <v>5.59000000000004</v>
      </c>
      <c r="V127" s="12">
        <f>IFERROR(VLOOKUP(U127,'CRUCE RIESGOS'!$C$8:$D$37,2,FALSE),"")</f>
        <v/>
      </c>
      <c r="W127" s="12" t="n">
        <v>6.59000000000005</v>
      </c>
      <c r="X127" s="12">
        <f>IFERROR(VLOOKUP(W127,'CRUCE RIESGOS'!$C$8:$D$37,2,FALSE),"")</f>
        <v/>
      </c>
      <c r="Y127" s="12" t="n">
        <v>7.59000000000006</v>
      </c>
      <c r="Z127" s="12">
        <f>IFERROR(VLOOKUP(Y127,'CRUCE RIESGOS'!$C$8:$D$37,2,FALSE),"")</f>
        <v/>
      </c>
      <c r="AA127" s="12" t="n">
        <v>8.590000000000069</v>
      </c>
      <c r="AB127" s="12">
        <f>IFERROR(VLOOKUP(AA127,'CRUCE RIESGOS'!$C$8:$D$37,2,FALSE),"")</f>
        <v/>
      </c>
      <c r="AC127" s="12" t="n">
        <v>9.59000000000008</v>
      </c>
      <c r="AD127" s="12">
        <f>IFERROR(VLOOKUP(AC127,'CRUCE RIESGOS'!$C$8:$D$37,2,FALSE),"")</f>
        <v/>
      </c>
      <c r="AE127" s="12" t="n">
        <v>10.5900000000001</v>
      </c>
      <c r="AF127" s="12">
        <f>IFERROR(VLOOKUP(AE127,'CRUCE RIESGOS'!$C$8:$D$37,2,FALSE),"")</f>
        <v/>
      </c>
      <c r="AG127" s="12" t="n">
        <v>11.5900000000001</v>
      </c>
      <c r="AH127" s="12">
        <f>IFERROR(VLOOKUP(AG127,'CRUCE RIESGOS'!$C$8:$D$37,2,FALSE),"")</f>
        <v/>
      </c>
      <c r="AI127" s="12" t="n">
        <v>12.5900000000001</v>
      </c>
      <c r="AJ127" s="12">
        <f>IFERROR(VLOOKUP(AI127,'CRUCE RIESGOS'!$C$8:$D$37,2,FALSE),"")</f>
        <v/>
      </c>
      <c r="AK127" s="12" t="n">
        <v>13.5900000000001</v>
      </c>
      <c r="AL127" s="12">
        <f>IFERROR(VLOOKUP(AK127,'CRUCE RIESGOS'!$C$8:$D$37,2,FALSE),"")</f>
        <v/>
      </c>
      <c r="AM127" s="12" t="n">
        <v>14.5900000000001</v>
      </c>
      <c r="AN127" s="12">
        <f>IFERROR(VLOOKUP(AM127,'CRUCE RIESGOS'!$C$8:$D$37,2,FALSE),"")</f>
        <v/>
      </c>
      <c r="AO127" s="12" t="n">
        <v>15.5900000000001</v>
      </c>
      <c r="AP127" s="12">
        <f>IFERROR(VLOOKUP(AO127,'CRUCE RIESGOS'!$C$8:$D$37,2,FALSE),"")</f>
        <v/>
      </c>
      <c r="AQ127" s="12" t="n">
        <v>16.5900000000001</v>
      </c>
      <c r="AR127" s="12">
        <f>IFERROR(VLOOKUP(AQ127,'CRUCE RIESGOS'!$C$8:$D$37,2,FALSE),"")</f>
        <v/>
      </c>
      <c r="AS127" s="12" t="n">
        <v>17.5900000000002</v>
      </c>
      <c r="AT127" s="12">
        <f>IFERROR(VLOOKUP(AS127,'CRUCE RIESGOS'!$C$8:$D$37,2,FALSE),"")</f>
        <v/>
      </c>
      <c r="AU127" s="12" t="n">
        <v>18.5900000000002</v>
      </c>
      <c r="AV127" s="12">
        <f>IFERROR(VLOOKUP(AU127,'CRUCE RIESGOS'!$C$8:$D$37,2,FALSE),"")</f>
        <v/>
      </c>
      <c r="AW127" s="12" t="n">
        <v>19.5900000000002</v>
      </c>
      <c r="AX127" s="12">
        <f>IFERROR(VLOOKUP(AW127,'CRUCE RIESGOS'!$C$8:$D$37,2,FALSE),"")</f>
        <v/>
      </c>
      <c r="AY127" s="12" t="n">
        <v>20.5900000000002</v>
      </c>
      <c r="AZ127" s="12">
        <f>IFERROR(VLOOKUP(AY127,'CRUCE RIESGOS'!$C$8:$D$37,2,FALSE),"")</f>
        <v/>
      </c>
      <c r="BA127" s="12" t="n">
        <v>21.5900000000002</v>
      </c>
      <c r="BB127" s="12">
        <f>IFERROR(VLOOKUP(BA127,'CRUCE RIESGOS'!$C$8:$D$37,2,FALSE),"")</f>
        <v/>
      </c>
      <c r="BC127" s="12" t="n">
        <v>22.5900000000002</v>
      </c>
      <c r="BD127" s="12">
        <f>IFERROR(VLOOKUP(BC127,'CRUCE RIESGOS'!$C$8:$D$37,2,FALSE),"")</f>
        <v/>
      </c>
      <c r="BE127" s="12" t="n">
        <v>23.5900000000002</v>
      </c>
      <c r="BF127" s="12">
        <f>IFERROR(VLOOKUP(BE127,'CRUCE RIESGOS'!$C$8:$D$37,2,FALSE),"")</f>
        <v/>
      </c>
      <c r="BG127" s="12" t="n">
        <v>24.5900000000002</v>
      </c>
      <c r="BH127" s="12">
        <f>IFERROR(VLOOKUP(BG127,'CRUCE RIESGOS'!$C$8:$D$37,2,FALSE),"")</f>
        <v/>
      </c>
      <c r="BI127" s="12" t="n">
        <v>25.5900000000002</v>
      </c>
      <c r="BJ127" s="12">
        <f>IFERROR(VLOOKUP(BI127,'CRUCE RIESGOS'!$C$8:$D$37,2,FALSE),"")</f>
        <v/>
      </c>
    </row>
    <row r="128">
      <c r="N128" s="12">
        <f>IF(N129&lt;&gt;""," -R","")</f>
        <v/>
      </c>
      <c r="P128" s="12">
        <f>IF(P129&lt;&gt;""," -R","")</f>
        <v/>
      </c>
      <c r="R128" s="12">
        <f>IF(R129&lt;&gt;""," -R","")</f>
        <v/>
      </c>
      <c r="T128" s="12">
        <f>IF(T129&lt;&gt;""," -R","")</f>
        <v/>
      </c>
      <c r="V128" s="12">
        <f>IF(V129&lt;&gt;""," -R","")</f>
        <v/>
      </c>
      <c r="X128" s="12">
        <f>IF(X129&lt;&gt;""," -R","")</f>
        <v/>
      </c>
      <c r="Z128" s="12">
        <f>IF(Z129&lt;&gt;""," -R","")</f>
        <v/>
      </c>
      <c r="AB128" s="12">
        <f>IF(AB129&lt;&gt;""," -R","")</f>
        <v/>
      </c>
      <c r="AD128" s="12">
        <f>IF(AD129&lt;&gt;""," -R","")</f>
        <v/>
      </c>
      <c r="AF128" s="12">
        <f>IF(AF129&lt;&gt;""," -R","")</f>
        <v/>
      </c>
      <c r="AH128" s="12">
        <f>IF(AH129&lt;&gt;""," -R","")</f>
        <v/>
      </c>
      <c r="AJ128" s="12">
        <f>IF(AJ129&lt;&gt;""," -R","")</f>
        <v/>
      </c>
      <c r="AL128" s="12">
        <f>IF(AL129&lt;&gt;""," -R","")</f>
        <v/>
      </c>
      <c r="AN128" s="12">
        <f>IF(AN129&lt;&gt;""," -R","")</f>
        <v/>
      </c>
      <c r="AP128" s="12">
        <f>IF(AP129&lt;&gt;""," -R","")</f>
        <v/>
      </c>
      <c r="AR128" s="12">
        <f>IF(AR129&lt;&gt;""," -R","")</f>
        <v/>
      </c>
      <c r="AT128" s="12">
        <f>IF(AT129&lt;&gt;""," -R","")</f>
        <v/>
      </c>
      <c r="AV128" s="12">
        <f>IF(AV129&lt;&gt;""," -R","")</f>
        <v/>
      </c>
      <c r="AX128" s="12">
        <f>IF(AX129&lt;&gt;""," -R","")</f>
        <v/>
      </c>
      <c r="AZ128" s="12">
        <f>IF(AZ129&lt;&gt;""," -R","")</f>
        <v/>
      </c>
      <c r="BB128" s="12">
        <f>IF(BB129&lt;&gt;""," -R","")</f>
        <v/>
      </c>
      <c r="BD128" s="12">
        <f>IF(BD129&lt;&gt;""," -R","")</f>
        <v/>
      </c>
      <c r="BF128" s="12">
        <f>IF(BF129&lt;&gt;""," -R","")</f>
        <v/>
      </c>
      <c r="BH128" s="12">
        <f>IF(BH129&lt;&gt;""," -R","")</f>
        <v/>
      </c>
      <c r="BJ128" s="12">
        <f>IF(BJ129&lt;&gt;""," -R","")</f>
        <v/>
      </c>
    </row>
    <row r="129">
      <c r="M129" s="12" t="n">
        <v>1.6</v>
      </c>
      <c r="N129" s="12">
        <f>IFERROR(VLOOKUP(M129,'CRUCE RIESGOS'!$C$8:$D$37,2,FALSE),"")</f>
        <v/>
      </c>
      <c r="O129" s="12" t="n">
        <v>2.60000000000001</v>
      </c>
      <c r="P129" s="12">
        <f>IFERROR(VLOOKUP(O129,'CRUCE RIESGOS'!$C$8:$D$37,2,FALSE),"")</f>
        <v/>
      </c>
      <c r="Q129" s="12" t="n">
        <v>3.60000000000002</v>
      </c>
      <c r="R129" s="12">
        <f>IFERROR(VLOOKUP(Q129,'CRUCE RIESGOS'!$C$8:$D$37,2,FALSE),"")</f>
        <v/>
      </c>
      <c r="S129" s="12" t="n">
        <v>4.60000000000003</v>
      </c>
      <c r="T129" s="12">
        <f>IFERROR(VLOOKUP(S129,'CRUCE RIESGOS'!$C$8:$D$37,2,FALSE),"")</f>
        <v/>
      </c>
      <c r="U129" s="12" t="n">
        <v>5.60000000000004</v>
      </c>
      <c r="V129" s="12">
        <f>IFERROR(VLOOKUP(U129,'CRUCE RIESGOS'!$C$8:$D$37,2,FALSE),"")</f>
        <v/>
      </c>
      <c r="W129" s="12" t="n">
        <v>6.60000000000005</v>
      </c>
      <c r="X129" s="12">
        <f>IFERROR(VLOOKUP(W129,'CRUCE RIESGOS'!$C$8:$D$37,2,FALSE),"")</f>
        <v/>
      </c>
      <c r="Y129" s="12" t="n">
        <v>7.60000000000006</v>
      </c>
      <c r="Z129" s="12">
        <f>IFERROR(VLOOKUP(Y129,'CRUCE RIESGOS'!$C$8:$D$37,2,FALSE),"")</f>
        <v/>
      </c>
      <c r="AA129" s="12" t="n">
        <v>8.600000000000071</v>
      </c>
      <c r="AB129" s="12">
        <f>IFERROR(VLOOKUP(AA129,'CRUCE RIESGOS'!$C$8:$D$37,2,FALSE),"")</f>
        <v/>
      </c>
      <c r="AC129" s="12" t="n">
        <v>9.60000000000008</v>
      </c>
      <c r="AD129" s="12">
        <f>IFERROR(VLOOKUP(AC129,'CRUCE RIESGOS'!$C$8:$D$37,2,FALSE),"")</f>
        <v/>
      </c>
      <c r="AE129" s="12" t="n">
        <v>10.6000000000001</v>
      </c>
      <c r="AF129" s="12">
        <f>IFERROR(VLOOKUP(AE129,'CRUCE RIESGOS'!$C$8:$D$37,2,FALSE),"")</f>
        <v/>
      </c>
      <c r="AG129" s="12" t="n">
        <v>11.6000000000001</v>
      </c>
      <c r="AH129" s="12">
        <f>IFERROR(VLOOKUP(AG129,'CRUCE RIESGOS'!$C$8:$D$37,2,FALSE),"")</f>
        <v/>
      </c>
      <c r="AI129" s="12" t="n">
        <v>12.6000000000001</v>
      </c>
      <c r="AJ129" s="12">
        <f>IFERROR(VLOOKUP(AI129,'CRUCE RIESGOS'!$C$8:$D$37,2,FALSE),"")</f>
        <v/>
      </c>
      <c r="AK129" s="12" t="n">
        <v>13.6000000000001</v>
      </c>
      <c r="AL129" s="12">
        <f>IFERROR(VLOOKUP(AK129,'CRUCE RIESGOS'!$C$8:$D$37,2,FALSE),"")</f>
        <v/>
      </c>
      <c r="AM129" s="12" t="n">
        <v>14.6000000000001</v>
      </c>
      <c r="AN129" s="12">
        <f>IFERROR(VLOOKUP(AM129,'CRUCE RIESGOS'!$C$8:$D$37,2,FALSE),"")</f>
        <v/>
      </c>
      <c r="AO129" s="12" t="n">
        <v>15.6000000000001</v>
      </c>
      <c r="AP129" s="12">
        <f>IFERROR(VLOOKUP(AO129,'CRUCE RIESGOS'!$C$8:$D$37,2,FALSE),"")</f>
        <v/>
      </c>
      <c r="AQ129" s="12" t="n">
        <v>16.6000000000001</v>
      </c>
      <c r="AR129" s="12">
        <f>IFERROR(VLOOKUP(AQ129,'CRUCE RIESGOS'!$C$8:$D$37,2,FALSE),"")</f>
        <v/>
      </c>
      <c r="AS129" s="12" t="n">
        <v>17.6000000000002</v>
      </c>
      <c r="AT129" s="12">
        <f>IFERROR(VLOOKUP(AS129,'CRUCE RIESGOS'!$C$8:$D$37,2,FALSE),"")</f>
        <v/>
      </c>
      <c r="AU129" s="12" t="n">
        <v>18.6000000000002</v>
      </c>
      <c r="AV129" s="12">
        <f>IFERROR(VLOOKUP(AU129,'CRUCE RIESGOS'!$C$8:$D$37,2,FALSE),"")</f>
        <v/>
      </c>
      <c r="AW129" s="12" t="n">
        <v>19.6000000000002</v>
      </c>
      <c r="AX129" s="12">
        <f>IFERROR(VLOOKUP(AW129,'CRUCE RIESGOS'!$C$8:$D$37,2,FALSE),"")</f>
        <v/>
      </c>
      <c r="AY129" s="12" t="n">
        <v>20.6000000000002</v>
      </c>
      <c r="AZ129" s="12">
        <f>IFERROR(VLOOKUP(AY129,'CRUCE RIESGOS'!$C$8:$D$37,2,FALSE),"")</f>
        <v/>
      </c>
      <c r="BA129" s="12" t="n">
        <v>21.6000000000002</v>
      </c>
      <c r="BB129" s="12">
        <f>IFERROR(VLOOKUP(BA129,'CRUCE RIESGOS'!$C$8:$D$37,2,FALSE),"")</f>
        <v/>
      </c>
      <c r="BC129" s="12" t="n">
        <v>22.6000000000002</v>
      </c>
      <c r="BD129" s="12">
        <f>IFERROR(VLOOKUP(BC129,'CRUCE RIESGOS'!$C$8:$D$37,2,FALSE),"")</f>
        <v/>
      </c>
      <c r="BE129" s="12" t="n">
        <v>23.6000000000002</v>
      </c>
      <c r="BF129" s="12">
        <f>IFERROR(VLOOKUP(BE129,'CRUCE RIESGOS'!$C$8:$D$37,2,FALSE),"")</f>
        <v/>
      </c>
      <c r="BG129" s="12" t="n">
        <v>24.6000000000002</v>
      </c>
      <c r="BH129" s="12">
        <f>IFERROR(VLOOKUP(BG129,'CRUCE RIESGOS'!$C$8:$D$37,2,FALSE),"")</f>
        <v/>
      </c>
      <c r="BI129" s="12" t="n">
        <v>25.6000000000002</v>
      </c>
      <c r="BJ129" s="12">
        <f>IFERROR(VLOOKUP(BI129,'CRUCE RIESGOS'!$C$8:$D$37,2,FALSE),"")</f>
        <v/>
      </c>
    </row>
    <row r="130">
      <c r="N130" s="12">
        <f>IF(N131&lt;&gt;""," -R","")</f>
        <v/>
      </c>
      <c r="P130" s="12">
        <f>IF(P131&lt;&gt;""," -R","")</f>
        <v/>
      </c>
      <c r="R130" s="12">
        <f>IF(R131&lt;&gt;""," -R","")</f>
        <v/>
      </c>
      <c r="T130" s="12">
        <f>IF(T131&lt;&gt;""," -R","")</f>
        <v/>
      </c>
      <c r="V130" s="12">
        <f>IF(V131&lt;&gt;""," -R","")</f>
        <v/>
      </c>
      <c r="X130" s="12">
        <f>IF(X131&lt;&gt;""," -R","")</f>
        <v/>
      </c>
      <c r="Z130" s="12">
        <f>IF(Z131&lt;&gt;""," -R","")</f>
        <v/>
      </c>
      <c r="AB130" s="12">
        <f>IF(AB131&lt;&gt;""," -R","")</f>
        <v/>
      </c>
      <c r="AD130" s="12">
        <f>IF(AD131&lt;&gt;""," -R","")</f>
        <v/>
      </c>
      <c r="AF130" s="12">
        <f>IF(AF131&lt;&gt;""," -R","")</f>
        <v/>
      </c>
      <c r="AH130" s="12">
        <f>IF(AH131&lt;&gt;""," -R","")</f>
        <v/>
      </c>
      <c r="AJ130" s="12">
        <f>IF(AJ131&lt;&gt;""," -R","")</f>
        <v/>
      </c>
      <c r="AL130" s="12">
        <f>IF(AL131&lt;&gt;""," -R","")</f>
        <v/>
      </c>
      <c r="AN130" s="12">
        <f>IF(AN131&lt;&gt;""," -R","")</f>
        <v/>
      </c>
      <c r="AP130" s="12">
        <f>IF(AP131&lt;&gt;""," -R","")</f>
        <v/>
      </c>
      <c r="AR130" s="12">
        <f>IF(AR131&lt;&gt;""," -R","")</f>
        <v/>
      </c>
      <c r="AT130" s="12">
        <f>IF(AT131&lt;&gt;""," -R","")</f>
        <v/>
      </c>
      <c r="AV130" s="12">
        <f>IF(AV131&lt;&gt;""," -R","")</f>
        <v/>
      </c>
      <c r="AX130" s="12">
        <f>IF(AX131&lt;&gt;""," -R","")</f>
        <v/>
      </c>
      <c r="AZ130" s="12">
        <f>IF(AZ131&lt;&gt;""," -R","")</f>
        <v/>
      </c>
      <c r="BB130" s="12">
        <f>IF(BB131&lt;&gt;""," -R","")</f>
        <v/>
      </c>
      <c r="BD130" s="12">
        <f>IF(BD131&lt;&gt;""," -R","")</f>
        <v/>
      </c>
      <c r="BF130" s="12">
        <f>IF(BF131&lt;&gt;""," -R","")</f>
        <v/>
      </c>
      <c r="BH130" s="12">
        <f>IF(BH131&lt;&gt;""," -R","")</f>
        <v/>
      </c>
      <c r="BJ130" s="12">
        <f>IF(BJ131&lt;&gt;""," -R","")</f>
        <v/>
      </c>
    </row>
    <row r="131">
      <c r="M131" s="12" t="n">
        <v>1.61</v>
      </c>
      <c r="N131" s="12">
        <f>IFERROR(VLOOKUP(M131,'CRUCE RIESGOS'!$C$8:$D$37,2,FALSE),"")</f>
        <v/>
      </c>
      <c r="O131" s="12" t="n">
        <v>2.61000000000001</v>
      </c>
      <c r="P131" s="12">
        <f>IFERROR(VLOOKUP(O131,'CRUCE RIESGOS'!$C$8:$D$37,2,FALSE),"")</f>
        <v/>
      </c>
      <c r="Q131" s="12" t="n">
        <v>3.61000000000002</v>
      </c>
      <c r="R131" s="12">
        <f>IFERROR(VLOOKUP(Q131,'CRUCE RIESGOS'!$C$8:$D$37,2,FALSE),"")</f>
        <v/>
      </c>
      <c r="S131" s="12" t="n">
        <v>4.61000000000003</v>
      </c>
      <c r="T131" s="12">
        <f>IFERROR(VLOOKUP(S131,'CRUCE RIESGOS'!$C$8:$D$37,2,FALSE),"")</f>
        <v/>
      </c>
      <c r="U131" s="12" t="n">
        <v>5.61000000000004</v>
      </c>
      <c r="V131" s="12">
        <f>IFERROR(VLOOKUP(U131,'CRUCE RIESGOS'!$C$8:$D$37,2,FALSE),"")</f>
        <v/>
      </c>
      <c r="W131" s="12" t="n">
        <v>6.61000000000005</v>
      </c>
      <c r="X131" s="12">
        <f>IFERROR(VLOOKUP(W131,'CRUCE RIESGOS'!$C$8:$D$37,2,FALSE),"")</f>
        <v/>
      </c>
      <c r="Y131" s="12" t="n">
        <v>7.61000000000006</v>
      </c>
      <c r="Z131" s="12">
        <f>IFERROR(VLOOKUP(Y131,'CRUCE RIESGOS'!$C$8:$D$37,2,FALSE),"")</f>
        <v/>
      </c>
      <c r="AA131" s="12" t="n">
        <v>8.61000000000007</v>
      </c>
      <c r="AB131" s="12">
        <f>IFERROR(VLOOKUP(AA131,'CRUCE RIESGOS'!$C$8:$D$37,2,FALSE),"")</f>
        <v/>
      </c>
      <c r="AC131" s="12" t="n">
        <v>9.610000000000079</v>
      </c>
      <c r="AD131" s="12">
        <f>IFERROR(VLOOKUP(AC131,'CRUCE RIESGOS'!$C$8:$D$37,2,FALSE),"")</f>
        <v/>
      </c>
      <c r="AE131" s="12" t="n">
        <v>10.6100000000001</v>
      </c>
      <c r="AF131" s="12">
        <f>IFERROR(VLOOKUP(AE131,'CRUCE RIESGOS'!$C$8:$D$37,2,FALSE),"")</f>
        <v/>
      </c>
      <c r="AG131" s="12" t="n">
        <v>11.6100000000001</v>
      </c>
      <c r="AH131" s="12">
        <f>IFERROR(VLOOKUP(AG131,'CRUCE RIESGOS'!$C$8:$D$37,2,FALSE),"")</f>
        <v/>
      </c>
      <c r="AI131" s="12" t="n">
        <v>12.6100000000001</v>
      </c>
      <c r="AJ131" s="12">
        <f>IFERROR(VLOOKUP(AI131,'CRUCE RIESGOS'!$C$8:$D$37,2,FALSE),"")</f>
        <v/>
      </c>
      <c r="AK131" s="12" t="n">
        <v>13.6100000000001</v>
      </c>
      <c r="AL131" s="12">
        <f>IFERROR(VLOOKUP(AK131,'CRUCE RIESGOS'!$C$8:$D$37,2,FALSE),"")</f>
        <v/>
      </c>
      <c r="AM131" s="12" t="n">
        <v>14.6100000000001</v>
      </c>
      <c r="AN131" s="12">
        <f>IFERROR(VLOOKUP(AM131,'CRUCE RIESGOS'!$C$8:$D$37,2,FALSE),"")</f>
        <v/>
      </c>
      <c r="AO131" s="12" t="n">
        <v>15.6100000000001</v>
      </c>
      <c r="AP131" s="12">
        <f>IFERROR(VLOOKUP(AO131,'CRUCE RIESGOS'!$C$8:$D$37,2,FALSE),"")</f>
        <v/>
      </c>
      <c r="AQ131" s="12" t="n">
        <v>16.6100000000001</v>
      </c>
      <c r="AR131" s="12">
        <f>IFERROR(VLOOKUP(AQ131,'CRUCE RIESGOS'!$C$8:$D$37,2,FALSE),"")</f>
        <v/>
      </c>
      <c r="AS131" s="12" t="n">
        <v>17.6100000000002</v>
      </c>
      <c r="AT131" s="12">
        <f>IFERROR(VLOOKUP(AS131,'CRUCE RIESGOS'!$C$8:$D$37,2,FALSE),"")</f>
        <v/>
      </c>
      <c r="AU131" s="12" t="n">
        <v>18.6100000000002</v>
      </c>
      <c r="AV131" s="12">
        <f>IFERROR(VLOOKUP(AU131,'CRUCE RIESGOS'!$C$8:$D$37,2,FALSE),"")</f>
        <v/>
      </c>
      <c r="AW131" s="12" t="n">
        <v>19.6100000000002</v>
      </c>
      <c r="AX131" s="12">
        <f>IFERROR(VLOOKUP(AW131,'CRUCE RIESGOS'!$C$8:$D$37,2,FALSE),"")</f>
        <v/>
      </c>
      <c r="AY131" s="12" t="n">
        <v>20.6100000000002</v>
      </c>
      <c r="AZ131" s="12">
        <f>IFERROR(VLOOKUP(AY131,'CRUCE RIESGOS'!$C$8:$D$37,2,FALSE),"")</f>
        <v/>
      </c>
      <c r="BA131" s="12" t="n">
        <v>21.6100000000002</v>
      </c>
      <c r="BB131" s="12">
        <f>IFERROR(VLOOKUP(BA131,'CRUCE RIESGOS'!$C$8:$D$37,2,FALSE),"")</f>
        <v/>
      </c>
      <c r="BC131" s="12" t="n">
        <v>22.6100000000002</v>
      </c>
      <c r="BD131" s="12">
        <f>IFERROR(VLOOKUP(BC131,'CRUCE RIESGOS'!$C$8:$D$37,2,FALSE),"")</f>
        <v/>
      </c>
      <c r="BE131" s="12" t="n">
        <v>23.6100000000002</v>
      </c>
      <c r="BF131" s="12">
        <f>IFERROR(VLOOKUP(BE131,'CRUCE RIESGOS'!$C$8:$D$37,2,FALSE),"")</f>
        <v/>
      </c>
      <c r="BG131" s="12" t="n">
        <v>24.6100000000002</v>
      </c>
      <c r="BH131" s="12">
        <f>IFERROR(VLOOKUP(BG131,'CRUCE RIESGOS'!$C$8:$D$37,2,FALSE),"")</f>
        <v/>
      </c>
      <c r="BI131" s="12" t="n">
        <v>25.6100000000002</v>
      </c>
      <c r="BJ131" s="12">
        <f>IFERROR(VLOOKUP(BI131,'CRUCE RIESGOS'!$C$8:$D$37,2,FALSE),"")</f>
        <v/>
      </c>
    </row>
    <row r="132">
      <c r="N132" s="12">
        <f>IF(N133&lt;&gt;""," -R","")</f>
        <v/>
      </c>
      <c r="P132" s="12">
        <f>IF(P133&lt;&gt;""," -R","")</f>
        <v/>
      </c>
      <c r="R132" s="12">
        <f>IF(R133&lt;&gt;""," -R","")</f>
        <v/>
      </c>
      <c r="T132" s="12">
        <f>IF(T133&lt;&gt;""," -R","")</f>
        <v/>
      </c>
      <c r="V132" s="12">
        <f>IF(V133&lt;&gt;""," -R","")</f>
        <v/>
      </c>
      <c r="X132" s="12">
        <f>IF(X133&lt;&gt;""," -R","")</f>
        <v/>
      </c>
      <c r="Z132" s="12">
        <f>IF(Z133&lt;&gt;""," -R","")</f>
        <v/>
      </c>
      <c r="AB132" s="12">
        <f>IF(AB133&lt;&gt;""," -R","")</f>
        <v/>
      </c>
      <c r="AD132" s="12">
        <f>IF(AD133&lt;&gt;""," -R","")</f>
        <v/>
      </c>
      <c r="AF132" s="12">
        <f>IF(AF133&lt;&gt;""," -R","")</f>
        <v/>
      </c>
      <c r="AH132" s="12">
        <f>IF(AH133&lt;&gt;""," -R","")</f>
        <v/>
      </c>
      <c r="AJ132" s="12">
        <f>IF(AJ133&lt;&gt;""," -R","")</f>
        <v/>
      </c>
      <c r="AL132" s="12">
        <f>IF(AL133&lt;&gt;""," -R","")</f>
        <v/>
      </c>
      <c r="AN132" s="12">
        <f>IF(AN133&lt;&gt;""," -R","")</f>
        <v/>
      </c>
      <c r="AP132" s="12">
        <f>IF(AP133&lt;&gt;""," -R","")</f>
        <v/>
      </c>
      <c r="AR132" s="12">
        <f>IF(AR133&lt;&gt;""," -R","")</f>
        <v/>
      </c>
      <c r="AT132" s="12">
        <f>IF(AT133&lt;&gt;""," -R","")</f>
        <v/>
      </c>
      <c r="AV132" s="12">
        <f>IF(AV133&lt;&gt;""," -R","")</f>
        <v/>
      </c>
      <c r="AX132" s="12">
        <f>IF(AX133&lt;&gt;""," -R","")</f>
        <v/>
      </c>
      <c r="AZ132" s="12">
        <f>IF(AZ133&lt;&gt;""," -R","")</f>
        <v/>
      </c>
      <c r="BB132" s="12">
        <f>IF(BB133&lt;&gt;""," -R","")</f>
        <v/>
      </c>
      <c r="BD132" s="12">
        <f>IF(BD133&lt;&gt;""," -R","")</f>
        <v/>
      </c>
      <c r="BF132" s="12">
        <f>IF(BF133&lt;&gt;""," -R","")</f>
        <v/>
      </c>
      <c r="BH132" s="12">
        <f>IF(BH133&lt;&gt;""," -R","")</f>
        <v/>
      </c>
      <c r="BJ132" s="12">
        <f>IF(BJ133&lt;&gt;""," -R","")</f>
        <v/>
      </c>
    </row>
    <row r="133">
      <c r="M133" s="12" t="n">
        <v>1.62</v>
      </c>
      <c r="N133" s="12">
        <f>IFERROR(VLOOKUP(M133,'CRUCE RIESGOS'!$C$8:$D$37,2,FALSE),"")</f>
        <v/>
      </c>
      <c r="O133" s="12" t="n">
        <v>2.62000000000001</v>
      </c>
      <c r="P133" s="12">
        <f>IFERROR(VLOOKUP(O133,'CRUCE RIESGOS'!$C$8:$D$37,2,FALSE),"")</f>
        <v/>
      </c>
      <c r="Q133" s="12" t="n">
        <v>3.62000000000002</v>
      </c>
      <c r="R133" s="12">
        <f>IFERROR(VLOOKUP(Q133,'CRUCE RIESGOS'!$C$8:$D$37,2,FALSE),"")</f>
        <v/>
      </c>
      <c r="S133" s="12" t="n">
        <v>4.62000000000003</v>
      </c>
      <c r="T133" s="12">
        <f>IFERROR(VLOOKUP(S133,'CRUCE RIESGOS'!$C$8:$D$37,2,FALSE),"")</f>
        <v/>
      </c>
      <c r="U133" s="12" t="n">
        <v>5.62000000000004</v>
      </c>
      <c r="V133" s="12">
        <f>IFERROR(VLOOKUP(U133,'CRUCE RIESGOS'!$C$8:$D$37,2,FALSE),"")</f>
        <v/>
      </c>
      <c r="W133" s="12" t="n">
        <v>6.62000000000005</v>
      </c>
      <c r="X133" s="12">
        <f>IFERROR(VLOOKUP(W133,'CRUCE RIESGOS'!$C$8:$D$37,2,FALSE),"")</f>
        <v/>
      </c>
      <c r="Y133" s="12" t="n">
        <v>7.62000000000006</v>
      </c>
      <c r="Z133" s="12">
        <f>IFERROR(VLOOKUP(Y133,'CRUCE RIESGOS'!$C$8:$D$37,2,FALSE),"")</f>
        <v/>
      </c>
      <c r="AA133" s="12" t="n">
        <v>8.62000000000007</v>
      </c>
      <c r="AB133" s="12">
        <f>IFERROR(VLOOKUP(AA133,'CRUCE RIESGOS'!$C$8:$D$37,2,FALSE),"")</f>
        <v/>
      </c>
      <c r="AC133" s="12" t="n">
        <v>9.620000000000079</v>
      </c>
      <c r="AD133" s="12">
        <f>IFERROR(VLOOKUP(AC133,'CRUCE RIESGOS'!$C$8:$D$37,2,FALSE),"")</f>
        <v/>
      </c>
      <c r="AE133" s="12" t="n">
        <v>10.6200000000001</v>
      </c>
      <c r="AF133" s="12">
        <f>IFERROR(VLOOKUP(AE133,'CRUCE RIESGOS'!$C$8:$D$37,2,FALSE),"")</f>
        <v/>
      </c>
      <c r="AG133" s="12" t="n">
        <v>11.6200000000001</v>
      </c>
      <c r="AH133" s="12">
        <f>IFERROR(VLOOKUP(AG133,'CRUCE RIESGOS'!$C$8:$D$37,2,FALSE),"")</f>
        <v/>
      </c>
      <c r="AI133" s="12" t="n">
        <v>12.6200000000001</v>
      </c>
      <c r="AJ133" s="12">
        <f>IFERROR(VLOOKUP(AI133,'CRUCE RIESGOS'!$C$8:$D$37,2,FALSE),"")</f>
        <v/>
      </c>
      <c r="AK133" s="12" t="n">
        <v>13.6200000000001</v>
      </c>
      <c r="AL133" s="12">
        <f>IFERROR(VLOOKUP(AK133,'CRUCE RIESGOS'!$C$8:$D$37,2,FALSE),"")</f>
        <v/>
      </c>
      <c r="AM133" s="12" t="n">
        <v>14.6200000000001</v>
      </c>
      <c r="AN133" s="12">
        <f>IFERROR(VLOOKUP(AM133,'CRUCE RIESGOS'!$C$8:$D$37,2,FALSE),"")</f>
        <v/>
      </c>
      <c r="AO133" s="12" t="n">
        <v>15.6200000000001</v>
      </c>
      <c r="AP133" s="12">
        <f>IFERROR(VLOOKUP(AO133,'CRUCE RIESGOS'!$C$8:$D$37,2,FALSE),"")</f>
        <v/>
      </c>
      <c r="AQ133" s="12" t="n">
        <v>16.6200000000001</v>
      </c>
      <c r="AR133" s="12">
        <f>IFERROR(VLOOKUP(AQ133,'CRUCE RIESGOS'!$C$8:$D$37,2,FALSE),"")</f>
        <v/>
      </c>
      <c r="AS133" s="12" t="n">
        <v>17.6200000000002</v>
      </c>
      <c r="AT133" s="12">
        <f>IFERROR(VLOOKUP(AS133,'CRUCE RIESGOS'!$C$8:$D$37,2,FALSE),"")</f>
        <v/>
      </c>
      <c r="AU133" s="12" t="n">
        <v>18.6200000000002</v>
      </c>
      <c r="AV133" s="12">
        <f>IFERROR(VLOOKUP(AU133,'CRUCE RIESGOS'!$C$8:$D$37,2,FALSE),"")</f>
        <v/>
      </c>
      <c r="AW133" s="12" t="n">
        <v>19.6200000000002</v>
      </c>
      <c r="AX133" s="12">
        <f>IFERROR(VLOOKUP(AW133,'CRUCE RIESGOS'!$C$8:$D$37,2,FALSE),"")</f>
        <v/>
      </c>
      <c r="AY133" s="12" t="n">
        <v>20.6200000000002</v>
      </c>
      <c r="AZ133" s="12">
        <f>IFERROR(VLOOKUP(AY133,'CRUCE RIESGOS'!$C$8:$D$37,2,FALSE),"")</f>
        <v/>
      </c>
      <c r="BA133" s="12" t="n">
        <v>21.6200000000002</v>
      </c>
      <c r="BB133" s="12">
        <f>IFERROR(VLOOKUP(BA133,'CRUCE RIESGOS'!$C$8:$D$37,2,FALSE),"")</f>
        <v/>
      </c>
      <c r="BC133" s="12" t="n">
        <v>22.6200000000002</v>
      </c>
      <c r="BD133" s="12">
        <f>IFERROR(VLOOKUP(BC133,'CRUCE RIESGOS'!$C$8:$D$37,2,FALSE),"")</f>
        <v/>
      </c>
      <c r="BE133" s="12" t="n">
        <v>23.6200000000002</v>
      </c>
      <c r="BF133" s="12">
        <f>IFERROR(VLOOKUP(BE133,'CRUCE RIESGOS'!$C$8:$D$37,2,FALSE),"")</f>
        <v/>
      </c>
      <c r="BG133" s="12" t="n">
        <v>24.6200000000002</v>
      </c>
      <c r="BH133" s="12">
        <f>IFERROR(VLOOKUP(BG133,'CRUCE RIESGOS'!$C$8:$D$37,2,FALSE),"")</f>
        <v/>
      </c>
      <c r="BI133" s="12" t="n">
        <v>25.6200000000002</v>
      </c>
      <c r="BJ133" s="12">
        <f>IFERROR(VLOOKUP(BI133,'CRUCE RIESGOS'!$C$8:$D$37,2,FALSE),"")</f>
        <v/>
      </c>
    </row>
    <row r="134">
      <c r="N134" s="12">
        <f>IF(N135&lt;&gt;""," -R","")</f>
        <v/>
      </c>
      <c r="P134" s="12">
        <f>IF(P135&lt;&gt;""," -R","")</f>
        <v/>
      </c>
      <c r="R134" s="12">
        <f>IF(R135&lt;&gt;""," -R","")</f>
        <v/>
      </c>
      <c r="T134" s="12">
        <f>IF(T135&lt;&gt;""," -R","")</f>
        <v/>
      </c>
      <c r="V134" s="12">
        <f>IF(V135&lt;&gt;""," -R","")</f>
        <v/>
      </c>
      <c r="X134" s="12">
        <f>IF(X135&lt;&gt;""," -R","")</f>
        <v/>
      </c>
      <c r="Z134" s="12">
        <f>IF(Z135&lt;&gt;""," -R","")</f>
        <v/>
      </c>
      <c r="AB134" s="12">
        <f>IF(AB135&lt;&gt;""," -R","")</f>
        <v/>
      </c>
      <c r="AD134" s="12">
        <f>IF(AD135&lt;&gt;""," -R","")</f>
        <v/>
      </c>
      <c r="AF134" s="12">
        <f>IF(AF135&lt;&gt;""," -R","")</f>
        <v/>
      </c>
      <c r="AH134" s="12">
        <f>IF(AH135&lt;&gt;""," -R","")</f>
        <v/>
      </c>
      <c r="AJ134" s="12">
        <f>IF(AJ135&lt;&gt;""," -R","")</f>
        <v/>
      </c>
      <c r="AL134" s="12">
        <f>IF(AL135&lt;&gt;""," -R","")</f>
        <v/>
      </c>
      <c r="AN134" s="12">
        <f>IF(AN135&lt;&gt;""," -R","")</f>
        <v/>
      </c>
      <c r="AP134" s="12">
        <f>IF(AP135&lt;&gt;""," -R","")</f>
        <v/>
      </c>
      <c r="AR134" s="12">
        <f>IF(AR135&lt;&gt;""," -R","")</f>
        <v/>
      </c>
      <c r="AT134" s="12">
        <f>IF(AT135&lt;&gt;""," -R","")</f>
        <v/>
      </c>
      <c r="AV134" s="12">
        <f>IF(AV135&lt;&gt;""," -R","")</f>
        <v/>
      </c>
      <c r="AX134" s="12">
        <f>IF(AX135&lt;&gt;""," -R","")</f>
        <v/>
      </c>
      <c r="AZ134" s="12">
        <f>IF(AZ135&lt;&gt;""," -R","")</f>
        <v/>
      </c>
      <c r="BB134" s="12">
        <f>IF(BB135&lt;&gt;""," -R","")</f>
        <v/>
      </c>
      <c r="BD134" s="12">
        <f>IF(BD135&lt;&gt;""," -R","")</f>
        <v/>
      </c>
      <c r="BF134" s="12">
        <f>IF(BF135&lt;&gt;""," -R","")</f>
        <v/>
      </c>
      <c r="BH134" s="12">
        <f>IF(BH135&lt;&gt;""," -R","")</f>
        <v/>
      </c>
      <c r="BJ134" s="12">
        <f>IF(BJ135&lt;&gt;""," -R","")</f>
        <v/>
      </c>
    </row>
    <row r="135">
      <c r="M135" s="12" t="n">
        <v>1.63</v>
      </c>
      <c r="N135" s="12">
        <f>IFERROR(VLOOKUP(M135,'CRUCE RIESGOS'!$C$8:$D$37,2,FALSE),"")</f>
        <v/>
      </c>
      <c r="O135" s="12" t="n">
        <v>2.63000000000001</v>
      </c>
      <c r="P135" s="12">
        <f>IFERROR(VLOOKUP(O135,'CRUCE RIESGOS'!$C$8:$D$37,2,FALSE),"")</f>
        <v/>
      </c>
      <c r="Q135" s="12" t="n">
        <v>3.63000000000002</v>
      </c>
      <c r="R135" s="12">
        <f>IFERROR(VLOOKUP(Q135,'CRUCE RIESGOS'!$C$8:$D$37,2,FALSE),"")</f>
        <v/>
      </c>
      <c r="S135" s="12" t="n">
        <v>4.63000000000003</v>
      </c>
      <c r="T135" s="12">
        <f>IFERROR(VLOOKUP(S135,'CRUCE RIESGOS'!$C$8:$D$37,2,FALSE),"")</f>
        <v/>
      </c>
      <c r="U135" s="12" t="n">
        <v>5.63000000000004</v>
      </c>
      <c r="V135" s="12">
        <f>IFERROR(VLOOKUP(U135,'CRUCE RIESGOS'!$C$8:$D$37,2,FALSE),"")</f>
        <v/>
      </c>
      <c r="W135" s="12" t="n">
        <v>6.63000000000005</v>
      </c>
      <c r="X135" s="12">
        <f>IFERROR(VLOOKUP(W135,'CRUCE RIESGOS'!$C$8:$D$37,2,FALSE),"")</f>
        <v/>
      </c>
      <c r="Y135" s="12" t="n">
        <v>7.63000000000006</v>
      </c>
      <c r="Z135" s="12">
        <f>IFERROR(VLOOKUP(Y135,'CRUCE RIESGOS'!$C$8:$D$37,2,FALSE),"")</f>
        <v/>
      </c>
      <c r="AA135" s="12" t="n">
        <v>8.63000000000007</v>
      </c>
      <c r="AB135" s="12">
        <f>IFERROR(VLOOKUP(AA135,'CRUCE RIESGOS'!$C$8:$D$37,2,FALSE),"")</f>
        <v/>
      </c>
      <c r="AC135" s="12" t="n">
        <v>9.630000000000081</v>
      </c>
      <c r="AD135" s="12">
        <f>IFERROR(VLOOKUP(AC135,'CRUCE RIESGOS'!$C$8:$D$37,2,FALSE),"")</f>
        <v/>
      </c>
      <c r="AE135" s="12" t="n">
        <v>10.6300000000001</v>
      </c>
      <c r="AF135" s="12">
        <f>IFERROR(VLOOKUP(AE135,'CRUCE RIESGOS'!$C$8:$D$37,2,FALSE),"")</f>
        <v/>
      </c>
      <c r="AG135" s="12" t="n">
        <v>11.6300000000001</v>
      </c>
      <c r="AH135" s="12">
        <f>IFERROR(VLOOKUP(AG135,'CRUCE RIESGOS'!$C$8:$D$37,2,FALSE),"")</f>
        <v/>
      </c>
      <c r="AI135" s="12" t="n">
        <v>12.6300000000001</v>
      </c>
      <c r="AJ135" s="12">
        <f>IFERROR(VLOOKUP(AI135,'CRUCE RIESGOS'!$C$8:$D$37,2,FALSE),"")</f>
        <v/>
      </c>
      <c r="AK135" s="12" t="n">
        <v>13.6300000000001</v>
      </c>
      <c r="AL135" s="12">
        <f>IFERROR(VLOOKUP(AK135,'CRUCE RIESGOS'!$C$8:$D$37,2,FALSE),"")</f>
        <v/>
      </c>
      <c r="AM135" s="12" t="n">
        <v>14.6300000000001</v>
      </c>
      <c r="AN135" s="12">
        <f>IFERROR(VLOOKUP(AM135,'CRUCE RIESGOS'!$C$8:$D$37,2,FALSE),"")</f>
        <v/>
      </c>
      <c r="AO135" s="12" t="n">
        <v>15.6300000000001</v>
      </c>
      <c r="AP135" s="12">
        <f>IFERROR(VLOOKUP(AO135,'CRUCE RIESGOS'!$C$8:$D$37,2,FALSE),"")</f>
        <v/>
      </c>
      <c r="AQ135" s="12" t="n">
        <v>16.6300000000002</v>
      </c>
      <c r="AR135" s="12">
        <f>IFERROR(VLOOKUP(AQ135,'CRUCE RIESGOS'!$C$8:$D$37,2,FALSE),"")</f>
        <v/>
      </c>
      <c r="AS135" s="12" t="n">
        <v>17.6300000000002</v>
      </c>
      <c r="AT135" s="12">
        <f>IFERROR(VLOOKUP(AS135,'CRUCE RIESGOS'!$C$8:$D$37,2,FALSE),"")</f>
        <v/>
      </c>
      <c r="AU135" s="12" t="n">
        <v>18.6300000000002</v>
      </c>
      <c r="AV135" s="12">
        <f>IFERROR(VLOOKUP(AU135,'CRUCE RIESGOS'!$C$8:$D$37,2,FALSE),"")</f>
        <v/>
      </c>
      <c r="AW135" s="12" t="n">
        <v>19.6300000000002</v>
      </c>
      <c r="AX135" s="12">
        <f>IFERROR(VLOOKUP(AW135,'CRUCE RIESGOS'!$C$8:$D$37,2,FALSE),"")</f>
        <v/>
      </c>
      <c r="AY135" s="12" t="n">
        <v>20.6300000000002</v>
      </c>
      <c r="AZ135" s="12">
        <f>IFERROR(VLOOKUP(AY135,'CRUCE RIESGOS'!$C$8:$D$37,2,FALSE),"")</f>
        <v/>
      </c>
      <c r="BA135" s="12" t="n">
        <v>21.6300000000002</v>
      </c>
      <c r="BB135" s="12">
        <f>IFERROR(VLOOKUP(BA135,'CRUCE RIESGOS'!$C$8:$D$37,2,FALSE),"")</f>
        <v/>
      </c>
      <c r="BC135" s="12" t="n">
        <v>22.6300000000002</v>
      </c>
      <c r="BD135" s="12">
        <f>IFERROR(VLOOKUP(BC135,'CRUCE RIESGOS'!$C$8:$D$37,2,FALSE),"")</f>
        <v/>
      </c>
      <c r="BE135" s="12" t="n">
        <v>23.6300000000002</v>
      </c>
      <c r="BF135" s="12">
        <f>IFERROR(VLOOKUP(BE135,'CRUCE RIESGOS'!$C$8:$D$37,2,FALSE),"")</f>
        <v/>
      </c>
      <c r="BG135" s="12" t="n">
        <v>24.6300000000002</v>
      </c>
      <c r="BH135" s="12">
        <f>IFERROR(VLOOKUP(BG135,'CRUCE RIESGOS'!$C$8:$D$37,2,FALSE),"")</f>
        <v/>
      </c>
      <c r="BI135" s="12" t="n">
        <v>25.6300000000002</v>
      </c>
      <c r="BJ135" s="12">
        <f>IFERROR(VLOOKUP(BI135,'CRUCE RIESGOS'!$C$8:$D$37,2,FALSE),"")</f>
        <v/>
      </c>
    </row>
    <row r="136">
      <c r="N136" s="12">
        <f>IF(N137&lt;&gt;""," -R","")</f>
        <v/>
      </c>
      <c r="P136" s="12">
        <f>IF(P137&lt;&gt;""," -R","")</f>
        <v/>
      </c>
      <c r="R136" s="12">
        <f>IF(R137&lt;&gt;""," -R","")</f>
        <v/>
      </c>
      <c r="T136" s="12">
        <f>IF(T137&lt;&gt;""," -R","")</f>
        <v/>
      </c>
      <c r="V136" s="12">
        <f>IF(V137&lt;&gt;""," -R","")</f>
        <v/>
      </c>
      <c r="X136" s="12">
        <f>IF(X137&lt;&gt;""," -R","")</f>
        <v/>
      </c>
      <c r="Z136" s="12">
        <f>IF(Z137&lt;&gt;""," -R","")</f>
        <v/>
      </c>
      <c r="AB136" s="12">
        <f>IF(AB137&lt;&gt;""," -R","")</f>
        <v/>
      </c>
      <c r="AD136" s="12">
        <f>IF(AD137&lt;&gt;""," -R","")</f>
        <v/>
      </c>
      <c r="AF136" s="12">
        <f>IF(AF137&lt;&gt;""," -R","")</f>
        <v/>
      </c>
      <c r="AH136" s="12">
        <f>IF(AH137&lt;&gt;""," -R","")</f>
        <v/>
      </c>
      <c r="AJ136" s="12">
        <f>IF(AJ137&lt;&gt;""," -R","")</f>
        <v/>
      </c>
      <c r="AL136" s="12">
        <f>IF(AL137&lt;&gt;""," -R","")</f>
        <v/>
      </c>
      <c r="AN136" s="12">
        <f>IF(AN137&lt;&gt;""," -R","")</f>
        <v/>
      </c>
      <c r="AP136" s="12">
        <f>IF(AP137&lt;&gt;""," -R","")</f>
        <v/>
      </c>
      <c r="AR136" s="12">
        <f>IF(AR137&lt;&gt;""," -R","")</f>
        <v/>
      </c>
      <c r="AT136" s="12">
        <f>IF(AT137&lt;&gt;""," -R","")</f>
        <v/>
      </c>
      <c r="AV136" s="12">
        <f>IF(AV137&lt;&gt;""," -R","")</f>
        <v/>
      </c>
      <c r="AX136" s="12">
        <f>IF(AX137&lt;&gt;""," -R","")</f>
        <v/>
      </c>
      <c r="AZ136" s="12">
        <f>IF(AZ137&lt;&gt;""," -R","")</f>
        <v/>
      </c>
      <c r="BB136" s="12">
        <f>IF(BB137&lt;&gt;""," -R","")</f>
        <v/>
      </c>
      <c r="BD136" s="12">
        <f>IF(BD137&lt;&gt;""," -R","")</f>
        <v/>
      </c>
      <c r="BF136" s="12">
        <f>IF(BF137&lt;&gt;""," -R","")</f>
        <v/>
      </c>
      <c r="BH136" s="12">
        <f>IF(BH137&lt;&gt;""," -R","")</f>
        <v/>
      </c>
      <c r="BJ136" s="12">
        <f>IF(BJ137&lt;&gt;""," -R","")</f>
        <v/>
      </c>
    </row>
    <row r="137">
      <c r="M137" s="12" t="n">
        <v>1.64</v>
      </c>
      <c r="N137" s="12">
        <f>IFERROR(VLOOKUP(M137,'CRUCE RIESGOS'!$C$8:$D$37,2,FALSE),"")</f>
        <v/>
      </c>
      <c r="O137" s="12" t="n">
        <v>2.64000000000001</v>
      </c>
      <c r="P137" s="12">
        <f>IFERROR(VLOOKUP(O137,'CRUCE RIESGOS'!$C$8:$D$37,2,FALSE),"")</f>
        <v/>
      </c>
      <c r="Q137" s="12" t="n">
        <v>3.64000000000002</v>
      </c>
      <c r="R137" s="12">
        <f>IFERROR(VLOOKUP(Q137,'CRUCE RIESGOS'!$C$8:$D$37,2,FALSE),"")</f>
        <v/>
      </c>
      <c r="S137" s="12" t="n">
        <v>4.64000000000003</v>
      </c>
      <c r="T137" s="12">
        <f>IFERROR(VLOOKUP(S137,'CRUCE RIESGOS'!$C$8:$D$37,2,FALSE),"")</f>
        <v/>
      </c>
      <c r="U137" s="12" t="n">
        <v>5.64000000000004</v>
      </c>
      <c r="V137" s="12">
        <f>IFERROR(VLOOKUP(U137,'CRUCE RIESGOS'!$C$8:$D$37,2,FALSE),"")</f>
        <v/>
      </c>
      <c r="W137" s="12" t="n">
        <v>6.64000000000005</v>
      </c>
      <c r="X137" s="12">
        <f>IFERROR(VLOOKUP(W137,'CRUCE RIESGOS'!$C$8:$D$37,2,FALSE),"")</f>
        <v/>
      </c>
      <c r="Y137" s="12" t="n">
        <v>7.64000000000006</v>
      </c>
      <c r="Z137" s="12">
        <f>IFERROR(VLOOKUP(Y137,'CRUCE RIESGOS'!$C$8:$D$37,2,FALSE),"")</f>
        <v/>
      </c>
      <c r="AA137" s="12" t="n">
        <v>8.64000000000007</v>
      </c>
      <c r="AB137" s="12">
        <f>IFERROR(VLOOKUP(AA137,'CRUCE RIESGOS'!$C$8:$D$37,2,FALSE),"")</f>
        <v/>
      </c>
      <c r="AC137" s="12" t="n">
        <v>9.640000000000081</v>
      </c>
      <c r="AD137" s="12">
        <f>IFERROR(VLOOKUP(AC137,'CRUCE RIESGOS'!$C$8:$D$37,2,FALSE),"")</f>
        <v/>
      </c>
      <c r="AE137" s="12" t="n">
        <v>10.6400000000001</v>
      </c>
      <c r="AF137" s="12">
        <f>IFERROR(VLOOKUP(AE137,'CRUCE RIESGOS'!$C$8:$D$37,2,FALSE),"")</f>
        <v/>
      </c>
      <c r="AG137" s="12" t="n">
        <v>11.6400000000001</v>
      </c>
      <c r="AH137" s="12">
        <f>IFERROR(VLOOKUP(AG137,'CRUCE RIESGOS'!$C$8:$D$37,2,FALSE),"")</f>
        <v/>
      </c>
      <c r="AI137" s="12" t="n">
        <v>12.6400000000001</v>
      </c>
      <c r="AJ137" s="12">
        <f>IFERROR(VLOOKUP(AI137,'CRUCE RIESGOS'!$C$8:$D$37,2,FALSE),"")</f>
        <v/>
      </c>
      <c r="AK137" s="12" t="n">
        <v>13.6400000000001</v>
      </c>
      <c r="AL137" s="12">
        <f>IFERROR(VLOOKUP(AK137,'CRUCE RIESGOS'!$C$8:$D$37,2,FALSE),"")</f>
        <v/>
      </c>
      <c r="AM137" s="12" t="n">
        <v>14.6400000000001</v>
      </c>
      <c r="AN137" s="12">
        <f>IFERROR(VLOOKUP(AM137,'CRUCE RIESGOS'!$C$8:$D$37,2,FALSE),"")</f>
        <v/>
      </c>
      <c r="AO137" s="12" t="n">
        <v>15.6400000000001</v>
      </c>
      <c r="AP137" s="12">
        <f>IFERROR(VLOOKUP(AO137,'CRUCE RIESGOS'!$C$8:$D$37,2,FALSE),"")</f>
        <v/>
      </c>
      <c r="AQ137" s="12" t="n">
        <v>16.6400000000001</v>
      </c>
      <c r="AR137" s="12">
        <f>IFERROR(VLOOKUP(AQ137,'CRUCE RIESGOS'!$C$8:$D$37,2,FALSE),"")</f>
        <v/>
      </c>
      <c r="AS137" s="12" t="n">
        <v>17.6400000000002</v>
      </c>
      <c r="AT137" s="12">
        <f>IFERROR(VLOOKUP(AS137,'CRUCE RIESGOS'!$C$8:$D$37,2,FALSE),"")</f>
        <v/>
      </c>
      <c r="AU137" s="12" t="n">
        <v>18.6400000000002</v>
      </c>
      <c r="AV137" s="12">
        <f>IFERROR(VLOOKUP(AU137,'CRUCE RIESGOS'!$C$8:$D$37,2,FALSE),"")</f>
        <v/>
      </c>
      <c r="AW137" s="12" t="n">
        <v>19.6400000000002</v>
      </c>
      <c r="AX137" s="12">
        <f>IFERROR(VLOOKUP(AW137,'CRUCE RIESGOS'!$C$8:$D$37,2,FALSE),"")</f>
        <v/>
      </c>
      <c r="AY137" s="12" t="n">
        <v>20.6400000000002</v>
      </c>
      <c r="AZ137" s="12">
        <f>IFERROR(VLOOKUP(AY137,'CRUCE RIESGOS'!$C$8:$D$37,2,FALSE),"")</f>
        <v/>
      </c>
      <c r="BA137" s="12" t="n">
        <v>21.6400000000002</v>
      </c>
      <c r="BB137" s="12">
        <f>IFERROR(VLOOKUP(BA137,'CRUCE RIESGOS'!$C$8:$D$37,2,FALSE),"")</f>
        <v/>
      </c>
      <c r="BC137" s="12" t="n">
        <v>22.6400000000002</v>
      </c>
      <c r="BD137" s="12">
        <f>IFERROR(VLOOKUP(BC137,'CRUCE RIESGOS'!$C$8:$D$37,2,FALSE),"")</f>
        <v/>
      </c>
      <c r="BE137" s="12" t="n">
        <v>23.6400000000002</v>
      </c>
      <c r="BF137" s="12">
        <f>IFERROR(VLOOKUP(BE137,'CRUCE RIESGOS'!$C$8:$D$37,2,FALSE),"")</f>
        <v/>
      </c>
      <c r="BG137" s="12" t="n">
        <v>24.6400000000002</v>
      </c>
      <c r="BH137" s="12">
        <f>IFERROR(VLOOKUP(BG137,'CRUCE RIESGOS'!$C$8:$D$37,2,FALSE),"")</f>
        <v/>
      </c>
      <c r="BI137" s="12" t="n">
        <v>25.6400000000002</v>
      </c>
      <c r="BJ137" s="12">
        <f>IFERROR(VLOOKUP(BI137,'CRUCE RIESGOS'!$C$8:$D$37,2,FALSE),"")</f>
        <v/>
      </c>
    </row>
    <row r="138">
      <c r="N138" s="12">
        <f>IF(N139&lt;&gt;""," -R","")</f>
        <v/>
      </c>
      <c r="P138" s="12">
        <f>IF(P139&lt;&gt;""," -R","")</f>
        <v/>
      </c>
      <c r="R138" s="12">
        <f>IF(R139&lt;&gt;""," -R","")</f>
        <v/>
      </c>
      <c r="T138" s="12">
        <f>IF(T139&lt;&gt;""," -R","")</f>
        <v/>
      </c>
      <c r="V138" s="12">
        <f>IF(V139&lt;&gt;""," -R","")</f>
        <v/>
      </c>
      <c r="X138" s="12">
        <f>IF(X139&lt;&gt;""," -R","")</f>
        <v/>
      </c>
      <c r="Z138" s="12">
        <f>IF(Z139&lt;&gt;""," -R","")</f>
        <v/>
      </c>
      <c r="AB138" s="12">
        <f>IF(AB139&lt;&gt;""," -R","")</f>
        <v/>
      </c>
      <c r="AD138" s="12">
        <f>IF(AD139&lt;&gt;""," -R","")</f>
        <v/>
      </c>
      <c r="AF138" s="12">
        <f>IF(AF139&lt;&gt;""," -R","")</f>
        <v/>
      </c>
      <c r="AH138" s="12">
        <f>IF(AH139&lt;&gt;""," -R","")</f>
        <v/>
      </c>
      <c r="AJ138" s="12">
        <f>IF(AJ139&lt;&gt;""," -R","")</f>
        <v/>
      </c>
      <c r="AL138" s="12">
        <f>IF(AL139&lt;&gt;""," -R","")</f>
        <v/>
      </c>
      <c r="AN138" s="12">
        <f>IF(AN139&lt;&gt;""," -R","")</f>
        <v/>
      </c>
      <c r="AP138" s="12">
        <f>IF(AP139&lt;&gt;""," -R","")</f>
        <v/>
      </c>
      <c r="AR138" s="12">
        <f>IF(AR139&lt;&gt;""," -R","")</f>
        <v/>
      </c>
      <c r="AT138" s="12">
        <f>IF(AT139&lt;&gt;""," -R","")</f>
        <v/>
      </c>
      <c r="AV138" s="12">
        <f>IF(AV139&lt;&gt;""," -R","")</f>
        <v/>
      </c>
      <c r="AX138" s="12">
        <f>IF(AX139&lt;&gt;""," -R","")</f>
        <v/>
      </c>
      <c r="AZ138" s="12">
        <f>IF(AZ139&lt;&gt;""," -R","")</f>
        <v/>
      </c>
      <c r="BB138" s="12">
        <f>IF(BB139&lt;&gt;""," -R","")</f>
        <v/>
      </c>
      <c r="BD138" s="12">
        <f>IF(BD139&lt;&gt;""," -R","")</f>
        <v/>
      </c>
      <c r="BF138" s="12">
        <f>IF(BF139&lt;&gt;""," -R","")</f>
        <v/>
      </c>
      <c r="BH138" s="12">
        <f>IF(BH139&lt;&gt;""," -R","")</f>
        <v/>
      </c>
      <c r="BJ138" s="12">
        <f>IF(BJ139&lt;&gt;""," -R","")</f>
        <v/>
      </c>
    </row>
    <row r="139">
      <c r="M139" s="12" t="n">
        <v>1.65</v>
      </c>
      <c r="N139" s="12">
        <f>IFERROR(VLOOKUP(M139,'CRUCE RIESGOS'!$C$8:$D$37,2,FALSE),"")</f>
        <v/>
      </c>
      <c r="O139" s="12" t="n">
        <v>2.65000000000001</v>
      </c>
      <c r="P139" s="12">
        <f>IFERROR(VLOOKUP(O139,'CRUCE RIESGOS'!$C$8:$D$37,2,FALSE),"")</f>
        <v/>
      </c>
      <c r="Q139" s="12" t="n">
        <v>3.65000000000002</v>
      </c>
      <c r="R139" s="12">
        <f>IFERROR(VLOOKUP(Q139,'CRUCE RIESGOS'!$C$8:$D$37,2,FALSE),"")</f>
        <v/>
      </c>
      <c r="S139" s="12" t="n">
        <v>4.65000000000003</v>
      </c>
      <c r="T139" s="12">
        <f>IFERROR(VLOOKUP(S139,'CRUCE RIESGOS'!$C$8:$D$37,2,FALSE),"")</f>
        <v/>
      </c>
      <c r="U139" s="12" t="n">
        <v>5.65000000000004</v>
      </c>
      <c r="V139" s="12">
        <f>IFERROR(VLOOKUP(U139,'CRUCE RIESGOS'!$C$8:$D$37,2,FALSE),"")</f>
        <v/>
      </c>
      <c r="W139" s="12" t="n">
        <v>6.65000000000005</v>
      </c>
      <c r="X139" s="12">
        <f>IFERROR(VLOOKUP(W139,'CRUCE RIESGOS'!$C$8:$D$37,2,FALSE),"")</f>
        <v/>
      </c>
      <c r="Y139" s="12" t="n">
        <v>7.65000000000006</v>
      </c>
      <c r="Z139" s="12">
        <f>IFERROR(VLOOKUP(Y139,'CRUCE RIESGOS'!$C$8:$D$37,2,FALSE),"")</f>
        <v/>
      </c>
      <c r="AA139" s="12" t="n">
        <v>8.65000000000007</v>
      </c>
      <c r="AB139" s="12">
        <f>IFERROR(VLOOKUP(AA139,'CRUCE RIESGOS'!$C$8:$D$37,2,FALSE),"")</f>
        <v/>
      </c>
      <c r="AC139" s="12" t="n">
        <v>9.65000000000008</v>
      </c>
      <c r="AD139" s="12">
        <f>IFERROR(VLOOKUP(AC139,'CRUCE RIESGOS'!$C$8:$D$37,2,FALSE),"")</f>
        <v/>
      </c>
      <c r="AE139" s="12" t="n">
        <v>10.6500000000001</v>
      </c>
      <c r="AF139" s="12">
        <f>IFERROR(VLOOKUP(AE139,'CRUCE RIESGOS'!$C$8:$D$37,2,FALSE),"")</f>
        <v/>
      </c>
      <c r="AG139" s="12" t="n">
        <v>11.6500000000001</v>
      </c>
      <c r="AH139" s="12">
        <f>IFERROR(VLOOKUP(AG139,'CRUCE RIESGOS'!$C$8:$D$37,2,FALSE),"")</f>
        <v/>
      </c>
      <c r="AI139" s="12" t="n">
        <v>12.6500000000001</v>
      </c>
      <c r="AJ139" s="12">
        <f>IFERROR(VLOOKUP(AI139,'CRUCE RIESGOS'!$C$8:$D$37,2,FALSE),"")</f>
        <v/>
      </c>
      <c r="AK139" s="12" t="n">
        <v>13.6500000000001</v>
      </c>
      <c r="AL139" s="12">
        <f>IFERROR(VLOOKUP(AK139,'CRUCE RIESGOS'!$C$8:$D$37,2,FALSE),"")</f>
        <v/>
      </c>
      <c r="AM139" s="12" t="n">
        <v>14.6500000000001</v>
      </c>
      <c r="AN139" s="12">
        <f>IFERROR(VLOOKUP(AM139,'CRUCE RIESGOS'!$C$8:$D$37,2,FALSE),"")</f>
        <v/>
      </c>
      <c r="AO139" s="12" t="n">
        <v>15.6500000000001</v>
      </c>
      <c r="AP139" s="12">
        <f>IFERROR(VLOOKUP(AO139,'CRUCE RIESGOS'!$C$8:$D$37,2,FALSE),"")</f>
        <v/>
      </c>
      <c r="AQ139" s="12" t="n">
        <v>16.6500000000002</v>
      </c>
      <c r="AR139" s="12">
        <f>IFERROR(VLOOKUP(AQ139,'CRUCE RIESGOS'!$C$8:$D$37,2,FALSE),"")</f>
        <v/>
      </c>
      <c r="AS139" s="12" t="n">
        <v>17.6500000000002</v>
      </c>
      <c r="AT139" s="12">
        <f>IFERROR(VLOOKUP(AS139,'CRUCE RIESGOS'!$C$8:$D$37,2,FALSE),"")</f>
        <v/>
      </c>
      <c r="AU139" s="12" t="n">
        <v>18.6500000000002</v>
      </c>
      <c r="AV139" s="12">
        <f>IFERROR(VLOOKUP(AU139,'CRUCE RIESGOS'!$C$8:$D$37,2,FALSE),"")</f>
        <v/>
      </c>
      <c r="AW139" s="12" t="n">
        <v>19.6500000000002</v>
      </c>
      <c r="AX139" s="12">
        <f>IFERROR(VLOOKUP(AW139,'CRUCE RIESGOS'!$C$8:$D$37,2,FALSE),"")</f>
        <v/>
      </c>
      <c r="AY139" s="12" t="n">
        <v>20.6500000000002</v>
      </c>
      <c r="AZ139" s="12">
        <f>IFERROR(VLOOKUP(AY139,'CRUCE RIESGOS'!$C$8:$D$37,2,FALSE),"")</f>
        <v/>
      </c>
      <c r="BA139" s="12" t="n">
        <v>21.6500000000002</v>
      </c>
      <c r="BB139" s="12">
        <f>IFERROR(VLOOKUP(BA139,'CRUCE RIESGOS'!$C$8:$D$37,2,FALSE),"")</f>
        <v/>
      </c>
      <c r="BC139" s="12" t="n">
        <v>22.6500000000002</v>
      </c>
      <c r="BD139" s="12">
        <f>IFERROR(VLOOKUP(BC139,'CRUCE RIESGOS'!$C$8:$D$37,2,FALSE),"")</f>
        <v/>
      </c>
      <c r="BE139" s="12" t="n">
        <v>23.6500000000002</v>
      </c>
      <c r="BF139" s="12">
        <f>IFERROR(VLOOKUP(BE139,'CRUCE RIESGOS'!$C$8:$D$37,2,FALSE),"")</f>
        <v/>
      </c>
      <c r="BG139" s="12" t="n">
        <v>24.6500000000002</v>
      </c>
      <c r="BH139" s="12">
        <f>IFERROR(VLOOKUP(BG139,'CRUCE RIESGOS'!$C$8:$D$37,2,FALSE),"")</f>
        <v/>
      </c>
      <c r="BI139" s="12" t="n">
        <v>25.6500000000002</v>
      </c>
      <c r="BJ139" s="12">
        <f>IFERROR(VLOOKUP(BI139,'CRUCE RIESGOS'!$C$8:$D$37,2,FALSE),"")</f>
        <v/>
      </c>
    </row>
    <row r="140">
      <c r="N140" s="12">
        <f>IF(N141&lt;&gt;""," -R","")</f>
        <v/>
      </c>
      <c r="P140" s="12">
        <f>IF(P141&lt;&gt;""," -R","")</f>
        <v/>
      </c>
      <c r="R140" s="12">
        <f>IF(R141&lt;&gt;""," -R","")</f>
        <v/>
      </c>
      <c r="T140" s="12">
        <f>IF(T141&lt;&gt;""," -R","")</f>
        <v/>
      </c>
      <c r="V140" s="12">
        <f>IF(V141&lt;&gt;""," -R","")</f>
        <v/>
      </c>
      <c r="X140" s="12">
        <f>IF(X141&lt;&gt;""," -R","")</f>
        <v/>
      </c>
      <c r="Z140" s="12">
        <f>IF(Z141&lt;&gt;""," -R","")</f>
        <v/>
      </c>
      <c r="AB140" s="12">
        <f>IF(AB141&lt;&gt;""," -R","")</f>
        <v/>
      </c>
      <c r="AD140" s="12">
        <f>IF(AD141&lt;&gt;""," -R","")</f>
        <v/>
      </c>
      <c r="AF140" s="12">
        <f>IF(AF141&lt;&gt;""," -R","")</f>
        <v/>
      </c>
      <c r="AH140" s="12">
        <f>IF(AH141&lt;&gt;""," -R","")</f>
        <v/>
      </c>
      <c r="AJ140" s="12">
        <f>IF(AJ141&lt;&gt;""," -R","")</f>
        <v/>
      </c>
      <c r="AL140" s="12">
        <f>IF(AL141&lt;&gt;""," -R","")</f>
        <v/>
      </c>
      <c r="AN140" s="12">
        <f>IF(AN141&lt;&gt;""," -R","")</f>
        <v/>
      </c>
      <c r="AP140" s="12">
        <f>IF(AP141&lt;&gt;""," -R","")</f>
        <v/>
      </c>
      <c r="AR140" s="12">
        <f>IF(AR141&lt;&gt;""," -R","")</f>
        <v/>
      </c>
      <c r="AT140" s="12">
        <f>IF(AT141&lt;&gt;""," -R","")</f>
        <v/>
      </c>
      <c r="AV140" s="12">
        <f>IF(AV141&lt;&gt;""," -R","")</f>
        <v/>
      </c>
      <c r="AX140" s="12">
        <f>IF(AX141&lt;&gt;""," -R","")</f>
        <v/>
      </c>
      <c r="AZ140" s="12">
        <f>IF(AZ141&lt;&gt;""," -R","")</f>
        <v/>
      </c>
      <c r="BB140" s="12">
        <f>IF(BB141&lt;&gt;""," -R","")</f>
        <v/>
      </c>
      <c r="BD140" s="12">
        <f>IF(BD141&lt;&gt;""," -R","")</f>
        <v/>
      </c>
      <c r="BF140" s="12">
        <f>IF(BF141&lt;&gt;""," -R","")</f>
        <v/>
      </c>
      <c r="BH140" s="12">
        <f>IF(BH141&lt;&gt;""," -R","")</f>
        <v/>
      </c>
      <c r="BJ140" s="12">
        <f>IF(BJ141&lt;&gt;""," -R","")</f>
        <v/>
      </c>
    </row>
    <row r="141">
      <c r="M141" s="12" t="n">
        <v>1.66</v>
      </c>
      <c r="N141" s="12">
        <f>IFERROR(VLOOKUP(M141,'CRUCE RIESGOS'!$C$8:$D$37,2,FALSE),"")</f>
        <v/>
      </c>
      <c r="O141" s="12" t="n">
        <v>2.66000000000001</v>
      </c>
      <c r="P141" s="12">
        <f>IFERROR(VLOOKUP(O141,'CRUCE RIESGOS'!$C$8:$D$37,2,FALSE),"")</f>
        <v/>
      </c>
      <c r="Q141" s="12" t="n">
        <v>3.66000000000002</v>
      </c>
      <c r="R141" s="12">
        <f>IFERROR(VLOOKUP(Q141,'CRUCE RIESGOS'!$C$8:$D$37,2,FALSE),"")</f>
        <v/>
      </c>
      <c r="S141" s="12" t="n">
        <v>4.66000000000003</v>
      </c>
      <c r="T141" s="12">
        <f>IFERROR(VLOOKUP(S141,'CRUCE RIESGOS'!$C$8:$D$37,2,FALSE),"")</f>
        <v/>
      </c>
      <c r="U141" s="12" t="n">
        <v>5.66000000000004</v>
      </c>
      <c r="V141" s="12">
        <f>IFERROR(VLOOKUP(U141,'CRUCE RIESGOS'!$C$8:$D$37,2,FALSE),"")</f>
        <v/>
      </c>
      <c r="W141" s="12" t="n">
        <v>6.66000000000005</v>
      </c>
      <c r="X141" s="12">
        <f>IFERROR(VLOOKUP(W141,'CRUCE RIESGOS'!$C$8:$D$37,2,FALSE),"")</f>
        <v/>
      </c>
      <c r="Y141" s="12" t="n">
        <v>7.66000000000006</v>
      </c>
      <c r="Z141" s="12">
        <f>IFERROR(VLOOKUP(Y141,'CRUCE RIESGOS'!$C$8:$D$37,2,FALSE),"")</f>
        <v/>
      </c>
      <c r="AA141" s="12" t="n">
        <v>8.660000000000069</v>
      </c>
      <c r="AB141" s="12">
        <f>IFERROR(VLOOKUP(AA141,'CRUCE RIESGOS'!$C$8:$D$37,2,FALSE),"")</f>
        <v/>
      </c>
      <c r="AC141" s="12" t="n">
        <v>9.66000000000008</v>
      </c>
      <c r="AD141" s="12">
        <f>IFERROR(VLOOKUP(AC141,'CRUCE RIESGOS'!$C$8:$D$37,2,FALSE),"")</f>
        <v/>
      </c>
      <c r="AE141" s="12" t="n">
        <v>10.6600000000001</v>
      </c>
      <c r="AF141" s="12">
        <f>IFERROR(VLOOKUP(AE141,'CRUCE RIESGOS'!$C$8:$D$37,2,FALSE),"")</f>
        <v/>
      </c>
      <c r="AG141" s="12" t="n">
        <v>11.6600000000001</v>
      </c>
      <c r="AH141" s="12">
        <f>IFERROR(VLOOKUP(AG141,'CRUCE RIESGOS'!$C$8:$D$37,2,FALSE),"")</f>
        <v/>
      </c>
      <c r="AI141" s="12" t="n">
        <v>12.6600000000001</v>
      </c>
      <c r="AJ141" s="12">
        <f>IFERROR(VLOOKUP(AI141,'CRUCE RIESGOS'!$C$8:$D$37,2,FALSE),"")</f>
        <v/>
      </c>
      <c r="AK141" s="12" t="n">
        <v>13.6600000000001</v>
      </c>
      <c r="AL141" s="12">
        <f>IFERROR(VLOOKUP(AK141,'CRUCE RIESGOS'!$C$8:$D$37,2,FALSE),"")</f>
        <v/>
      </c>
      <c r="AM141" s="12" t="n">
        <v>14.6600000000001</v>
      </c>
      <c r="AN141" s="12">
        <f>IFERROR(VLOOKUP(AM141,'CRUCE RIESGOS'!$C$8:$D$37,2,FALSE),"")</f>
        <v/>
      </c>
      <c r="AO141" s="12" t="n">
        <v>15.6600000000001</v>
      </c>
      <c r="AP141" s="12">
        <f>IFERROR(VLOOKUP(AO141,'CRUCE RIESGOS'!$C$8:$D$37,2,FALSE),"")</f>
        <v/>
      </c>
      <c r="AQ141" s="12" t="n">
        <v>16.6600000000001</v>
      </c>
      <c r="AR141" s="12">
        <f>IFERROR(VLOOKUP(AQ141,'CRUCE RIESGOS'!$C$8:$D$37,2,FALSE),"")</f>
        <v/>
      </c>
      <c r="AS141" s="12" t="n">
        <v>17.6600000000002</v>
      </c>
      <c r="AT141" s="12">
        <f>IFERROR(VLOOKUP(AS141,'CRUCE RIESGOS'!$C$8:$D$37,2,FALSE),"")</f>
        <v/>
      </c>
      <c r="AU141" s="12" t="n">
        <v>18.6600000000002</v>
      </c>
      <c r="AV141" s="12">
        <f>IFERROR(VLOOKUP(AU141,'CRUCE RIESGOS'!$C$8:$D$37,2,FALSE),"")</f>
        <v/>
      </c>
      <c r="AW141" s="12" t="n">
        <v>19.6600000000002</v>
      </c>
      <c r="AX141" s="12">
        <f>IFERROR(VLOOKUP(AW141,'CRUCE RIESGOS'!$C$8:$D$37,2,FALSE),"")</f>
        <v/>
      </c>
      <c r="AY141" s="12" t="n">
        <v>20.6600000000002</v>
      </c>
      <c r="AZ141" s="12">
        <f>IFERROR(VLOOKUP(AY141,'CRUCE RIESGOS'!$C$8:$D$37,2,FALSE),"")</f>
        <v/>
      </c>
      <c r="BA141" s="12" t="n">
        <v>21.6600000000002</v>
      </c>
      <c r="BB141" s="12">
        <f>IFERROR(VLOOKUP(BA141,'CRUCE RIESGOS'!$C$8:$D$37,2,FALSE),"")</f>
        <v/>
      </c>
      <c r="BC141" s="12" t="n">
        <v>22.6600000000002</v>
      </c>
      <c r="BD141" s="12">
        <f>IFERROR(VLOOKUP(BC141,'CRUCE RIESGOS'!$C$8:$D$37,2,FALSE),"")</f>
        <v/>
      </c>
      <c r="BE141" s="12" t="n">
        <v>23.6600000000002</v>
      </c>
      <c r="BF141" s="12">
        <f>IFERROR(VLOOKUP(BE141,'CRUCE RIESGOS'!$C$8:$D$37,2,FALSE),"")</f>
        <v/>
      </c>
      <c r="BG141" s="12" t="n">
        <v>24.6600000000002</v>
      </c>
      <c r="BH141" s="12">
        <f>IFERROR(VLOOKUP(BG141,'CRUCE RIESGOS'!$C$8:$D$37,2,FALSE),"")</f>
        <v/>
      </c>
      <c r="BI141" s="12" t="n">
        <v>25.6600000000002</v>
      </c>
      <c r="BJ141" s="12">
        <f>IFERROR(VLOOKUP(BI141,'CRUCE RIESGOS'!$C$8:$D$37,2,FALSE),"")</f>
        <v/>
      </c>
    </row>
    <row r="142">
      <c r="N142" s="12">
        <f>IF(N143&lt;&gt;""," -R","")</f>
        <v/>
      </c>
      <c r="P142" s="12">
        <f>IF(P143&lt;&gt;""," -R","")</f>
        <v/>
      </c>
      <c r="R142" s="12">
        <f>IF(R143&lt;&gt;""," -R","")</f>
        <v/>
      </c>
      <c r="T142" s="12">
        <f>IF(T143&lt;&gt;""," -R","")</f>
        <v/>
      </c>
      <c r="V142" s="12">
        <f>IF(V143&lt;&gt;""," -R","")</f>
        <v/>
      </c>
      <c r="X142" s="12">
        <f>IF(X143&lt;&gt;""," -R","")</f>
        <v/>
      </c>
      <c r="Z142" s="12">
        <f>IF(Z143&lt;&gt;""," -R","")</f>
        <v/>
      </c>
      <c r="AB142" s="12">
        <f>IF(AB143&lt;&gt;""," -R","")</f>
        <v/>
      </c>
      <c r="AD142" s="12">
        <f>IF(AD143&lt;&gt;""," -R","")</f>
        <v/>
      </c>
      <c r="AF142" s="12">
        <f>IF(AF143&lt;&gt;""," -R","")</f>
        <v/>
      </c>
      <c r="AH142" s="12">
        <f>IF(AH143&lt;&gt;""," -R","")</f>
        <v/>
      </c>
      <c r="AJ142" s="12">
        <f>IF(AJ143&lt;&gt;""," -R","")</f>
        <v/>
      </c>
      <c r="AL142" s="12">
        <f>IF(AL143&lt;&gt;""," -R","")</f>
        <v/>
      </c>
      <c r="AN142" s="12">
        <f>IF(AN143&lt;&gt;""," -R","")</f>
        <v/>
      </c>
      <c r="AP142" s="12">
        <f>IF(AP143&lt;&gt;""," -R","")</f>
        <v/>
      </c>
      <c r="AR142" s="12">
        <f>IF(AR143&lt;&gt;""," -R","")</f>
        <v/>
      </c>
      <c r="AT142" s="12">
        <f>IF(AT143&lt;&gt;""," -R","")</f>
        <v/>
      </c>
      <c r="AV142" s="12">
        <f>IF(AV143&lt;&gt;""," -R","")</f>
        <v/>
      </c>
      <c r="AX142" s="12">
        <f>IF(AX143&lt;&gt;""," -R","")</f>
        <v/>
      </c>
      <c r="AZ142" s="12">
        <f>IF(AZ143&lt;&gt;""," -R","")</f>
        <v/>
      </c>
      <c r="BB142" s="12">
        <f>IF(BB143&lt;&gt;""," -R","")</f>
        <v/>
      </c>
      <c r="BD142" s="12">
        <f>IF(BD143&lt;&gt;""," -R","")</f>
        <v/>
      </c>
      <c r="BF142" s="12">
        <f>IF(BF143&lt;&gt;""," -R","")</f>
        <v/>
      </c>
      <c r="BH142" s="12">
        <f>IF(BH143&lt;&gt;""," -R","")</f>
        <v/>
      </c>
      <c r="BJ142" s="12">
        <f>IF(BJ143&lt;&gt;""," -R","")</f>
        <v/>
      </c>
    </row>
    <row r="143">
      <c r="M143" s="12" t="n">
        <v>1.67</v>
      </c>
      <c r="N143" s="12">
        <f>IFERROR(VLOOKUP(M143,'CRUCE RIESGOS'!$C$8:$D$37,2,FALSE),"")</f>
        <v/>
      </c>
      <c r="O143" s="12" t="n">
        <v>2.67000000000002</v>
      </c>
      <c r="P143" s="12">
        <f>IFERROR(VLOOKUP(O143,'CRUCE RIESGOS'!$C$8:$D$37,2,FALSE),"")</f>
        <v/>
      </c>
      <c r="Q143" s="12" t="n">
        <v>3.67000000000004</v>
      </c>
      <c r="R143" s="12">
        <f>IFERROR(VLOOKUP(Q143,'CRUCE RIESGOS'!$C$8:$D$37,2,FALSE),"")</f>
        <v/>
      </c>
      <c r="S143" s="12" t="n">
        <v>4.67000000000006</v>
      </c>
      <c r="T143" s="12">
        <f>IFERROR(VLOOKUP(S143,'CRUCE RIESGOS'!$C$8:$D$37,2,FALSE),"")</f>
        <v/>
      </c>
      <c r="U143" s="12" t="n">
        <v>5.67000000000008</v>
      </c>
      <c r="V143" s="12">
        <f>IFERROR(VLOOKUP(U143,'CRUCE RIESGOS'!$C$8:$D$37,2,FALSE),"")</f>
        <v/>
      </c>
      <c r="W143" s="12" t="n">
        <v>6.6700000000001</v>
      </c>
      <c r="X143" s="12">
        <f>IFERROR(VLOOKUP(W143,'CRUCE RIESGOS'!$C$8:$D$37,2,FALSE),"")</f>
        <v/>
      </c>
      <c r="Y143" s="12" t="n">
        <v>7.67000000000012</v>
      </c>
      <c r="Z143" s="12">
        <f>IFERROR(VLOOKUP(Y143,'CRUCE RIESGOS'!$C$8:$D$37,2,FALSE),"")</f>
        <v/>
      </c>
      <c r="AA143" s="12" t="n">
        <v>8.67000000000014</v>
      </c>
      <c r="AB143" s="12">
        <f>IFERROR(VLOOKUP(AA143,'CRUCE RIESGOS'!$C$8:$D$37,2,FALSE),"")</f>
        <v/>
      </c>
      <c r="AC143" s="12" t="n">
        <v>9.67000000000016</v>
      </c>
      <c r="AD143" s="12">
        <f>IFERROR(VLOOKUP(AC143,'CRUCE RIESGOS'!$C$8:$D$37,2,FALSE),"")</f>
        <v/>
      </c>
      <c r="AE143" s="12" t="n">
        <v>10.6700000000002</v>
      </c>
      <c r="AF143" s="12">
        <f>IFERROR(VLOOKUP(AE143,'CRUCE RIESGOS'!$C$8:$D$37,2,FALSE),"")</f>
        <v/>
      </c>
      <c r="AG143" s="12" t="n">
        <v>11.6700000000002</v>
      </c>
      <c r="AH143" s="12">
        <f>IFERROR(VLOOKUP(AG143,'CRUCE RIESGOS'!$C$8:$D$37,2,FALSE),"")</f>
        <v/>
      </c>
      <c r="AI143" s="12" t="n">
        <v>12.6700000000002</v>
      </c>
      <c r="AJ143" s="12">
        <f>IFERROR(VLOOKUP(AI143,'CRUCE RIESGOS'!$C$8:$D$37,2,FALSE),"")</f>
        <v/>
      </c>
      <c r="AK143" s="12" t="n">
        <v>13.6700000000002</v>
      </c>
      <c r="AL143" s="12">
        <f>IFERROR(VLOOKUP(AK143,'CRUCE RIESGOS'!$C$8:$D$37,2,FALSE),"")</f>
        <v/>
      </c>
      <c r="AM143" s="12" t="n">
        <v>14.6700000000003</v>
      </c>
      <c r="AN143" s="12">
        <f>IFERROR(VLOOKUP(AM143,'CRUCE RIESGOS'!$C$8:$D$37,2,FALSE),"")</f>
        <v/>
      </c>
      <c r="AO143" s="12" t="n">
        <v>15.6700000000003</v>
      </c>
      <c r="AP143" s="12">
        <f>IFERROR(VLOOKUP(AO143,'CRUCE RIESGOS'!$C$8:$D$37,2,FALSE),"")</f>
        <v/>
      </c>
      <c r="AQ143" s="12" t="n">
        <v>16.6700000000003</v>
      </c>
      <c r="AR143" s="12">
        <f>IFERROR(VLOOKUP(AQ143,'CRUCE RIESGOS'!$C$8:$D$37,2,FALSE),"")</f>
        <v/>
      </c>
      <c r="AS143" s="12" t="n">
        <v>17.6700000000003</v>
      </c>
      <c r="AT143" s="12">
        <f>IFERROR(VLOOKUP(AS143,'CRUCE RIESGOS'!$C$8:$D$37,2,FALSE),"")</f>
        <v/>
      </c>
      <c r="AU143" s="12" t="n">
        <v>18.6700000000003</v>
      </c>
      <c r="AV143" s="12">
        <f>IFERROR(VLOOKUP(AU143,'CRUCE RIESGOS'!$C$8:$D$37,2,FALSE),"")</f>
        <v/>
      </c>
      <c r="AW143" s="12" t="n">
        <v>19.6700000000004</v>
      </c>
      <c r="AX143" s="12">
        <f>IFERROR(VLOOKUP(AW143,'CRUCE RIESGOS'!$C$8:$D$37,2,FALSE),"")</f>
        <v/>
      </c>
      <c r="AY143" s="12" t="n">
        <v>20.6700000000004</v>
      </c>
      <c r="AZ143" s="12">
        <f>IFERROR(VLOOKUP(AY143,'CRUCE RIESGOS'!$C$8:$D$37,2,FALSE),"")</f>
        <v/>
      </c>
      <c r="BA143" s="12" t="n">
        <v>21.6700000000004</v>
      </c>
      <c r="BB143" s="12">
        <f>IFERROR(VLOOKUP(BA143,'CRUCE RIESGOS'!$C$8:$D$37,2,FALSE),"")</f>
        <v/>
      </c>
      <c r="BC143" s="12" t="n">
        <v>22.6700000000004</v>
      </c>
      <c r="BD143" s="12">
        <f>IFERROR(VLOOKUP(BC143,'CRUCE RIESGOS'!$C$8:$D$37,2,FALSE),"")</f>
        <v/>
      </c>
      <c r="BE143" s="12" t="n">
        <v>23.6700000000004</v>
      </c>
      <c r="BF143" s="12">
        <f>IFERROR(VLOOKUP(BE143,'CRUCE RIESGOS'!$C$8:$D$37,2,FALSE),"")</f>
        <v/>
      </c>
      <c r="BG143" s="12" t="n">
        <v>24.6700000000005</v>
      </c>
      <c r="BH143" s="12">
        <f>IFERROR(VLOOKUP(BG143,'CRUCE RIESGOS'!$C$8:$D$37,2,FALSE),"")</f>
        <v/>
      </c>
      <c r="BI143" s="12" t="n">
        <v>25.6700000000005</v>
      </c>
      <c r="BJ143" s="12">
        <f>IFERROR(VLOOKUP(BI143,'CRUCE RIESGOS'!$C$8:$D$37,2,FALSE),"")</f>
        <v/>
      </c>
    </row>
    <row r="144">
      <c r="N144" s="12">
        <f>IF(N145&lt;&gt;""," -R","")</f>
        <v/>
      </c>
      <c r="P144" s="12">
        <f>IF(P145&lt;&gt;""," -R","")</f>
        <v/>
      </c>
      <c r="R144" s="12">
        <f>IF(R145&lt;&gt;""," -R","")</f>
        <v/>
      </c>
      <c r="T144" s="12">
        <f>IF(T145&lt;&gt;""," -R","")</f>
        <v/>
      </c>
      <c r="V144" s="12">
        <f>IF(V145&lt;&gt;""," -R","")</f>
        <v/>
      </c>
      <c r="X144" s="12">
        <f>IF(X145&lt;&gt;""," -R","")</f>
        <v/>
      </c>
      <c r="Z144" s="12">
        <f>IF(Z145&lt;&gt;""," -R","")</f>
        <v/>
      </c>
      <c r="AB144" s="12">
        <f>IF(AB145&lt;&gt;""," -R","")</f>
        <v/>
      </c>
      <c r="AD144" s="12">
        <f>IF(AD145&lt;&gt;""," -R","")</f>
        <v/>
      </c>
      <c r="AF144" s="12">
        <f>IF(AF145&lt;&gt;""," -R","")</f>
        <v/>
      </c>
      <c r="AH144" s="12">
        <f>IF(AH145&lt;&gt;""," -R","")</f>
        <v/>
      </c>
      <c r="AJ144" s="12">
        <f>IF(AJ145&lt;&gt;""," -R","")</f>
        <v/>
      </c>
      <c r="AL144" s="12">
        <f>IF(AL145&lt;&gt;""," -R","")</f>
        <v/>
      </c>
      <c r="AN144" s="12">
        <f>IF(AN145&lt;&gt;""," -R","")</f>
        <v/>
      </c>
      <c r="AP144" s="12">
        <f>IF(AP145&lt;&gt;""," -R","")</f>
        <v/>
      </c>
      <c r="AR144" s="12">
        <f>IF(AR145&lt;&gt;""," -R","")</f>
        <v/>
      </c>
      <c r="AT144" s="12">
        <f>IF(AT145&lt;&gt;""," -R","")</f>
        <v/>
      </c>
      <c r="AV144" s="12">
        <f>IF(AV145&lt;&gt;""," -R","")</f>
        <v/>
      </c>
      <c r="AX144" s="12">
        <f>IF(AX145&lt;&gt;""," -R","")</f>
        <v/>
      </c>
      <c r="AZ144" s="12">
        <f>IF(AZ145&lt;&gt;""," -R","")</f>
        <v/>
      </c>
      <c r="BB144" s="12">
        <f>IF(BB145&lt;&gt;""," -R","")</f>
        <v/>
      </c>
      <c r="BD144" s="12">
        <f>IF(BD145&lt;&gt;""," -R","")</f>
        <v/>
      </c>
      <c r="BF144" s="12">
        <f>IF(BF145&lt;&gt;""," -R","")</f>
        <v/>
      </c>
      <c r="BH144" s="12">
        <f>IF(BH145&lt;&gt;""," -R","")</f>
        <v/>
      </c>
      <c r="BJ144" s="12">
        <f>IF(BJ145&lt;&gt;""," -R","")</f>
        <v/>
      </c>
    </row>
    <row r="145">
      <c r="M145" s="12" t="n">
        <v>1.68</v>
      </c>
      <c r="N145" s="12">
        <f>IFERROR(VLOOKUP(M145,'CRUCE RIESGOS'!$C$8:$D$37,2,FALSE),"")</f>
        <v/>
      </c>
      <c r="O145" s="12" t="n">
        <v>2.68000000000001</v>
      </c>
      <c r="P145" s="12">
        <f>IFERROR(VLOOKUP(O145,'CRUCE RIESGOS'!$C$8:$D$37,2,FALSE),"")</f>
        <v/>
      </c>
      <c r="Q145" s="12" t="n">
        <v>3.68000000000002</v>
      </c>
      <c r="R145" s="12">
        <f>IFERROR(VLOOKUP(Q145,'CRUCE RIESGOS'!$C$8:$D$37,2,FALSE),"")</f>
        <v/>
      </c>
      <c r="S145" s="12" t="n">
        <v>4.68000000000003</v>
      </c>
      <c r="T145" s="12">
        <f>IFERROR(VLOOKUP(S145,'CRUCE RIESGOS'!$C$8:$D$37,2,FALSE),"")</f>
        <v/>
      </c>
      <c r="U145" s="12" t="n">
        <v>5.68000000000004</v>
      </c>
      <c r="V145" s="12">
        <f>IFERROR(VLOOKUP(U145,'CRUCE RIESGOS'!$C$8:$D$37,2,FALSE),"")</f>
        <v/>
      </c>
      <c r="W145" s="12" t="n">
        <v>6.68000000000005</v>
      </c>
      <c r="X145" s="12">
        <f>IFERROR(VLOOKUP(W145,'CRUCE RIESGOS'!$C$8:$D$37,2,FALSE),"")</f>
        <v/>
      </c>
      <c r="Y145" s="12" t="n">
        <v>7.68000000000006</v>
      </c>
      <c r="Z145" s="12">
        <f>IFERROR(VLOOKUP(Y145,'CRUCE RIESGOS'!$C$8:$D$37,2,FALSE),"")</f>
        <v/>
      </c>
      <c r="AA145" s="12" t="n">
        <v>8.680000000000071</v>
      </c>
      <c r="AB145" s="12">
        <f>IFERROR(VLOOKUP(AA145,'CRUCE RIESGOS'!$C$8:$D$37,2,FALSE),"")</f>
        <v/>
      </c>
      <c r="AC145" s="12" t="n">
        <v>9.68000000000008</v>
      </c>
      <c r="AD145" s="12">
        <f>IFERROR(VLOOKUP(AC145,'CRUCE RIESGOS'!$C$8:$D$37,2,FALSE),"")</f>
        <v/>
      </c>
      <c r="AE145" s="12" t="n">
        <v>10.6800000000001</v>
      </c>
      <c r="AF145" s="12">
        <f>IFERROR(VLOOKUP(AE145,'CRUCE RIESGOS'!$C$8:$D$37,2,FALSE),"")</f>
        <v/>
      </c>
      <c r="AG145" s="12" t="n">
        <v>11.6800000000001</v>
      </c>
      <c r="AH145" s="12">
        <f>IFERROR(VLOOKUP(AG145,'CRUCE RIESGOS'!$C$8:$D$37,2,FALSE),"")</f>
        <v/>
      </c>
      <c r="AI145" s="12" t="n">
        <v>12.6800000000001</v>
      </c>
      <c r="AJ145" s="12">
        <f>IFERROR(VLOOKUP(AI145,'CRUCE RIESGOS'!$C$8:$D$37,2,FALSE),"")</f>
        <v/>
      </c>
      <c r="AK145" s="12" t="n">
        <v>13.6800000000001</v>
      </c>
      <c r="AL145" s="12">
        <f>IFERROR(VLOOKUP(AK145,'CRUCE RIESGOS'!$C$8:$D$37,2,FALSE),"")</f>
        <v/>
      </c>
      <c r="AM145" s="12" t="n">
        <v>14.6800000000001</v>
      </c>
      <c r="AN145" s="12">
        <f>IFERROR(VLOOKUP(AM145,'CRUCE RIESGOS'!$C$8:$D$37,2,FALSE),"")</f>
        <v/>
      </c>
      <c r="AO145" s="12" t="n">
        <v>15.6800000000001</v>
      </c>
      <c r="AP145" s="12">
        <f>IFERROR(VLOOKUP(AO145,'CRUCE RIESGOS'!$C$8:$D$37,2,FALSE),"")</f>
        <v/>
      </c>
      <c r="AQ145" s="12" t="n">
        <v>16.6800000000001</v>
      </c>
      <c r="AR145" s="12">
        <f>IFERROR(VLOOKUP(AQ145,'CRUCE RIESGOS'!$C$8:$D$37,2,FALSE),"")</f>
        <v/>
      </c>
      <c r="AS145" s="12" t="n">
        <v>17.6800000000002</v>
      </c>
      <c r="AT145" s="12">
        <f>IFERROR(VLOOKUP(AS145,'CRUCE RIESGOS'!$C$8:$D$37,2,FALSE),"")</f>
        <v/>
      </c>
      <c r="AU145" s="12" t="n">
        <v>18.6800000000002</v>
      </c>
      <c r="AV145" s="12">
        <f>IFERROR(VLOOKUP(AU145,'CRUCE RIESGOS'!$C$8:$D$37,2,FALSE),"")</f>
        <v/>
      </c>
      <c r="AW145" s="12" t="n">
        <v>19.6800000000002</v>
      </c>
      <c r="AX145" s="12">
        <f>IFERROR(VLOOKUP(AW145,'CRUCE RIESGOS'!$C$8:$D$37,2,FALSE),"")</f>
        <v/>
      </c>
      <c r="AY145" s="12" t="n">
        <v>20.6800000000002</v>
      </c>
      <c r="AZ145" s="12">
        <f>IFERROR(VLOOKUP(AY145,'CRUCE RIESGOS'!$C$8:$D$37,2,FALSE),"")</f>
        <v/>
      </c>
      <c r="BA145" s="12" t="n">
        <v>21.6800000000002</v>
      </c>
      <c r="BB145" s="12">
        <f>IFERROR(VLOOKUP(BA145,'CRUCE RIESGOS'!$C$8:$D$37,2,FALSE),"")</f>
        <v/>
      </c>
      <c r="BC145" s="12" t="n">
        <v>22.6800000000002</v>
      </c>
      <c r="BD145" s="12">
        <f>IFERROR(VLOOKUP(BC145,'CRUCE RIESGOS'!$C$8:$D$37,2,FALSE),"")</f>
        <v/>
      </c>
      <c r="BE145" s="12" t="n">
        <v>23.6800000000002</v>
      </c>
      <c r="BF145" s="12">
        <f>IFERROR(VLOOKUP(BE145,'CRUCE RIESGOS'!$C$8:$D$37,2,FALSE),"")</f>
        <v/>
      </c>
      <c r="BG145" s="12" t="n">
        <v>24.6800000000002</v>
      </c>
      <c r="BH145" s="12">
        <f>IFERROR(VLOOKUP(BG145,'CRUCE RIESGOS'!$C$8:$D$37,2,FALSE),"")</f>
        <v/>
      </c>
      <c r="BI145" s="12" t="n">
        <v>25.6800000000002</v>
      </c>
      <c r="BJ145" s="12">
        <f>IFERROR(VLOOKUP(BI145,'CRUCE RIESGOS'!$C$8:$D$37,2,FALSE),"")</f>
        <v/>
      </c>
    </row>
    <row r="146">
      <c r="N146" s="12">
        <f>IF(N147&lt;&gt;""," -R","")</f>
        <v/>
      </c>
      <c r="P146" s="12">
        <f>IF(P147&lt;&gt;""," -R","")</f>
        <v/>
      </c>
      <c r="R146" s="12">
        <f>IF(R147&lt;&gt;""," -R","")</f>
        <v/>
      </c>
      <c r="T146" s="12">
        <f>IF(T147&lt;&gt;""," -R","")</f>
        <v/>
      </c>
      <c r="V146" s="12">
        <f>IF(V147&lt;&gt;""," -R","")</f>
        <v/>
      </c>
      <c r="X146" s="12">
        <f>IF(X147&lt;&gt;""," -R","")</f>
        <v/>
      </c>
      <c r="Z146" s="12">
        <f>IF(Z147&lt;&gt;""," -R","")</f>
        <v/>
      </c>
      <c r="AB146" s="12">
        <f>IF(AB147&lt;&gt;""," -R","")</f>
        <v/>
      </c>
      <c r="AD146" s="12">
        <f>IF(AD147&lt;&gt;""," -R","")</f>
        <v/>
      </c>
      <c r="AF146" s="12">
        <f>IF(AF147&lt;&gt;""," -R","")</f>
        <v/>
      </c>
      <c r="AH146" s="12">
        <f>IF(AH147&lt;&gt;""," -R","")</f>
        <v/>
      </c>
      <c r="AJ146" s="12">
        <f>IF(AJ147&lt;&gt;""," -R","")</f>
        <v/>
      </c>
      <c r="AL146" s="12">
        <f>IF(AL147&lt;&gt;""," -R","")</f>
        <v/>
      </c>
      <c r="AN146" s="12">
        <f>IF(AN147&lt;&gt;""," -R","")</f>
        <v/>
      </c>
      <c r="AP146" s="12">
        <f>IF(AP147&lt;&gt;""," -R","")</f>
        <v/>
      </c>
      <c r="AR146" s="12">
        <f>IF(AR147&lt;&gt;""," -R","")</f>
        <v/>
      </c>
      <c r="AT146" s="12">
        <f>IF(AT147&lt;&gt;""," -R","")</f>
        <v/>
      </c>
      <c r="AV146" s="12">
        <f>IF(AV147&lt;&gt;""," -R","")</f>
        <v/>
      </c>
      <c r="AX146" s="12">
        <f>IF(AX147&lt;&gt;""," -R","")</f>
        <v/>
      </c>
      <c r="AZ146" s="12">
        <f>IF(AZ147&lt;&gt;""," -R","")</f>
        <v/>
      </c>
      <c r="BB146" s="12">
        <f>IF(BB147&lt;&gt;""," -R","")</f>
        <v/>
      </c>
      <c r="BD146" s="12">
        <f>IF(BD147&lt;&gt;""," -R","")</f>
        <v/>
      </c>
      <c r="BF146" s="12">
        <f>IF(BF147&lt;&gt;""," -R","")</f>
        <v/>
      </c>
      <c r="BH146" s="12">
        <f>IF(BH147&lt;&gt;""," -R","")</f>
        <v/>
      </c>
      <c r="BJ146" s="12">
        <f>IF(BJ147&lt;&gt;""," -R","")</f>
        <v/>
      </c>
    </row>
    <row r="147">
      <c r="M147" s="12" t="n">
        <v>1.69</v>
      </c>
      <c r="N147" s="12">
        <f>IFERROR(VLOOKUP(M147,'CRUCE RIESGOS'!$C$8:$D$37,2,FALSE),"")</f>
        <v/>
      </c>
      <c r="O147" s="12" t="n">
        <v>2.69000000000001</v>
      </c>
      <c r="P147" s="12">
        <f>IFERROR(VLOOKUP(O147,'CRUCE RIESGOS'!$C$8:$D$37,2,FALSE),"")</f>
        <v/>
      </c>
      <c r="Q147" s="12" t="n">
        <v>3.69000000000002</v>
      </c>
      <c r="R147" s="12">
        <f>IFERROR(VLOOKUP(Q147,'CRUCE RIESGOS'!$C$8:$D$37,2,FALSE),"")</f>
        <v/>
      </c>
      <c r="S147" s="12" t="n">
        <v>4.69000000000003</v>
      </c>
      <c r="T147" s="12">
        <f>IFERROR(VLOOKUP(S147,'CRUCE RIESGOS'!$C$8:$D$37,2,FALSE),"")</f>
        <v/>
      </c>
      <c r="U147" s="12" t="n">
        <v>5.69000000000004</v>
      </c>
      <c r="V147" s="12">
        <f>IFERROR(VLOOKUP(U147,'CRUCE RIESGOS'!$C$8:$D$37,2,FALSE),"")</f>
        <v/>
      </c>
      <c r="W147" s="12" t="n">
        <v>6.69000000000005</v>
      </c>
      <c r="X147" s="12">
        <f>IFERROR(VLOOKUP(W147,'CRUCE RIESGOS'!$C$8:$D$37,2,FALSE),"")</f>
        <v/>
      </c>
      <c r="Y147" s="12" t="n">
        <v>7.69000000000006</v>
      </c>
      <c r="Z147" s="12">
        <f>IFERROR(VLOOKUP(Y147,'CRUCE RIESGOS'!$C$8:$D$37,2,FALSE),"")</f>
        <v/>
      </c>
      <c r="AA147" s="12" t="n">
        <v>8.690000000000071</v>
      </c>
      <c r="AB147" s="12">
        <f>IFERROR(VLOOKUP(AA147,'CRUCE RIESGOS'!$C$8:$D$37,2,FALSE),"")</f>
        <v/>
      </c>
      <c r="AC147" s="12" t="n">
        <v>9.690000000000079</v>
      </c>
      <c r="AD147" s="12">
        <f>IFERROR(VLOOKUP(AC147,'CRUCE RIESGOS'!$C$8:$D$37,2,FALSE),"")</f>
        <v/>
      </c>
      <c r="AE147" s="12" t="n">
        <v>10.6900000000001</v>
      </c>
      <c r="AF147" s="12">
        <f>IFERROR(VLOOKUP(AE147,'CRUCE RIESGOS'!$C$8:$D$37,2,FALSE),"")</f>
        <v/>
      </c>
      <c r="AG147" s="12" t="n">
        <v>11.6900000000001</v>
      </c>
      <c r="AH147" s="12">
        <f>IFERROR(VLOOKUP(AG147,'CRUCE RIESGOS'!$C$8:$D$37,2,FALSE),"")</f>
        <v/>
      </c>
      <c r="AI147" s="12" t="n">
        <v>12.6900000000001</v>
      </c>
      <c r="AJ147" s="12">
        <f>IFERROR(VLOOKUP(AI147,'CRUCE RIESGOS'!$C$8:$D$37,2,FALSE),"")</f>
        <v/>
      </c>
      <c r="AK147" s="12" t="n">
        <v>13.6900000000001</v>
      </c>
      <c r="AL147" s="12">
        <f>IFERROR(VLOOKUP(AK147,'CRUCE RIESGOS'!$C$8:$D$37,2,FALSE),"")</f>
        <v/>
      </c>
      <c r="AM147" s="12" t="n">
        <v>14.6900000000001</v>
      </c>
      <c r="AN147" s="12">
        <f>IFERROR(VLOOKUP(AM147,'CRUCE RIESGOS'!$C$8:$D$37,2,FALSE),"")</f>
        <v/>
      </c>
      <c r="AO147" s="12" t="n">
        <v>15.6900000000001</v>
      </c>
      <c r="AP147" s="12">
        <f>IFERROR(VLOOKUP(AO147,'CRUCE RIESGOS'!$C$8:$D$37,2,FALSE),"")</f>
        <v/>
      </c>
      <c r="AQ147" s="12" t="n">
        <v>16.6900000000002</v>
      </c>
      <c r="AR147" s="12">
        <f>IFERROR(VLOOKUP(AQ147,'CRUCE RIESGOS'!$C$8:$D$37,2,FALSE),"")</f>
        <v/>
      </c>
      <c r="AS147" s="12" t="n">
        <v>17.6900000000002</v>
      </c>
      <c r="AT147" s="12">
        <f>IFERROR(VLOOKUP(AS147,'CRUCE RIESGOS'!$C$8:$D$37,2,FALSE),"")</f>
        <v/>
      </c>
      <c r="AU147" s="12" t="n">
        <v>18.6900000000002</v>
      </c>
      <c r="AV147" s="12">
        <f>IFERROR(VLOOKUP(AU147,'CRUCE RIESGOS'!$C$8:$D$37,2,FALSE),"")</f>
        <v/>
      </c>
      <c r="AW147" s="12" t="n">
        <v>19.6900000000002</v>
      </c>
      <c r="AX147" s="12">
        <f>IFERROR(VLOOKUP(AW147,'CRUCE RIESGOS'!$C$8:$D$37,2,FALSE),"")</f>
        <v/>
      </c>
      <c r="AY147" s="12" t="n">
        <v>20.6900000000002</v>
      </c>
      <c r="AZ147" s="12">
        <f>IFERROR(VLOOKUP(AY147,'CRUCE RIESGOS'!$C$8:$D$37,2,FALSE),"")</f>
        <v/>
      </c>
      <c r="BA147" s="12" t="n">
        <v>21.6900000000002</v>
      </c>
      <c r="BB147" s="12">
        <f>IFERROR(VLOOKUP(BA147,'CRUCE RIESGOS'!$C$8:$D$37,2,FALSE),"")</f>
        <v/>
      </c>
      <c r="BC147" s="12" t="n">
        <v>22.6900000000002</v>
      </c>
      <c r="BD147" s="12">
        <f>IFERROR(VLOOKUP(BC147,'CRUCE RIESGOS'!$C$8:$D$37,2,FALSE),"")</f>
        <v/>
      </c>
      <c r="BE147" s="12" t="n">
        <v>23.6900000000002</v>
      </c>
      <c r="BF147" s="12">
        <f>IFERROR(VLOOKUP(BE147,'CRUCE RIESGOS'!$C$8:$D$37,2,FALSE),"")</f>
        <v/>
      </c>
      <c r="BG147" s="12" t="n">
        <v>24.6900000000002</v>
      </c>
      <c r="BH147" s="12">
        <f>IFERROR(VLOOKUP(BG147,'CRUCE RIESGOS'!$C$8:$D$37,2,FALSE),"")</f>
        <v/>
      </c>
      <c r="BI147" s="12" t="n">
        <v>25.6900000000002</v>
      </c>
      <c r="BJ147" s="12">
        <f>IFERROR(VLOOKUP(BI147,'CRUCE RIESGOS'!$C$8:$D$37,2,FALSE),"")</f>
        <v/>
      </c>
    </row>
    <row r="148">
      <c r="N148" s="12">
        <f>IF(N149&lt;&gt;""," -R","")</f>
        <v/>
      </c>
      <c r="P148" s="12">
        <f>IF(P149&lt;&gt;""," -R","")</f>
        <v/>
      </c>
      <c r="R148" s="12">
        <f>IF(R149&lt;&gt;""," -R","")</f>
        <v/>
      </c>
      <c r="T148" s="12">
        <f>IF(T149&lt;&gt;""," -R","")</f>
        <v/>
      </c>
      <c r="V148" s="12">
        <f>IF(V149&lt;&gt;""," -R","")</f>
        <v/>
      </c>
      <c r="X148" s="12">
        <f>IF(X149&lt;&gt;""," -R","")</f>
        <v/>
      </c>
      <c r="Z148" s="12">
        <f>IF(Z149&lt;&gt;""," -R","")</f>
        <v/>
      </c>
      <c r="AB148" s="12">
        <f>IF(AB149&lt;&gt;""," -R","")</f>
        <v/>
      </c>
      <c r="AD148" s="12">
        <f>IF(AD149&lt;&gt;""," -R","")</f>
        <v/>
      </c>
      <c r="AF148" s="12">
        <f>IF(AF149&lt;&gt;""," -R","")</f>
        <v/>
      </c>
      <c r="AH148" s="12">
        <f>IF(AH149&lt;&gt;""," -R","")</f>
        <v/>
      </c>
      <c r="AJ148" s="12">
        <f>IF(AJ149&lt;&gt;""," -R","")</f>
        <v/>
      </c>
      <c r="AL148" s="12">
        <f>IF(AL149&lt;&gt;""," -R","")</f>
        <v/>
      </c>
      <c r="AN148" s="12">
        <f>IF(AN149&lt;&gt;""," -R","")</f>
        <v/>
      </c>
      <c r="AP148" s="12">
        <f>IF(AP149&lt;&gt;""," -R","")</f>
        <v/>
      </c>
      <c r="AR148" s="12">
        <f>IF(AR149&lt;&gt;""," -R","")</f>
        <v/>
      </c>
      <c r="AT148" s="12">
        <f>IF(AT149&lt;&gt;""," -R","")</f>
        <v/>
      </c>
      <c r="AV148" s="12">
        <f>IF(AV149&lt;&gt;""," -R","")</f>
        <v/>
      </c>
      <c r="AX148" s="12">
        <f>IF(AX149&lt;&gt;""," -R","")</f>
        <v/>
      </c>
      <c r="AZ148" s="12">
        <f>IF(AZ149&lt;&gt;""," -R","")</f>
        <v/>
      </c>
      <c r="BB148" s="12">
        <f>IF(BB149&lt;&gt;""," -R","")</f>
        <v/>
      </c>
      <c r="BD148" s="12">
        <f>IF(BD149&lt;&gt;""," -R","")</f>
        <v/>
      </c>
      <c r="BF148" s="12">
        <f>IF(BF149&lt;&gt;""," -R","")</f>
        <v/>
      </c>
      <c r="BH148" s="12">
        <f>IF(BH149&lt;&gt;""," -R","")</f>
        <v/>
      </c>
      <c r="BJ148" s="12">
        <f>IF(BJ149&lt;&gt;""," -R","")</f>
        <v/>
      </c>
    </row>
    <row r="149">
      <c r="M149" s="12" t="n">
        <v>1.7</v>
      </c>
      <c r="N149" s="12">
        <f>IFERROR(VLOOKUP(M149,'CRUCE RIESGOS'!$C$8:$D$37,2,FALSE),"")</f>
        <v/>
      </c>
      <c r="O149" s="12" t="n">
        <v>2.70000000000001</v>
      </c>
      <c r="P149" s="12">
        <f>IFERROR(VLOOKUP(O149,'CRUCE RIESGOS'!$C$8:$D$37,2,FALSE),"")</f>
        <v/>
      </c>
      <c r="Q149" s="12" t="n">
        <v>3.70000000000002</v>
      </c>
      <c r="R149" s="12">
        <f>IFERROR(VLOOKUP(Q149,'CRUCE RIESGOS'!$C$8:$D$37,2,FALSE),"")</f>
        <v/>
      </c>
      <c r="S149" s="12" t="n">
        <v>4.70000000000003</v>
      </c>
      <c r="T149" s="12">
        <f>IFERROR(VLOOKUP(S149,'CRUCE RIESGOS'!$C$8:$D$37,2,FALSE),"")</f>
        <v/>
      </c>
      <c r="U149" s="12" t="n">
        <v>5.70000000000004</v>
      </c>
      <c r="V149" s="12">
        <f>IFERROR(VLOOKUP(U149,'CRUCE RIESGOS'!$C$8:$D$37,2,FALSE),"")</f>
        <v/>
      </c>
      <c r="W149" s="12" t="n">
        <v>6.70000000000005</v>
      </c>
      <c r="X149" s="12">
        <f>IFERROR(VLOOKUP(W149,'CRUCE RIESGOS'!$C$8:$D$37,2,FALSE),"")</f>
        <v/>
      </c>
      <c r="Y149" s="12" t="n">
        <v>7.70000000000006</v>
      </c>
      <c r="Z149" s="12">
        <f>IFERROR(VLOOKUP(Y149,'CRUCE RIESGOS'!$C$8:$D$37,2,FALSE),"")</f>
        <v/>
      </c>
      <c r="AA149" s="12" t="n">
        <v>8.70000000000007</v>
      </c>
      <c r="AB149" s="12">
        <f>IFERROR(VLOOKUP(AA149,'CRUCE RIESGOS'!$C$8:$D$37,2,FALSE),"")</f>
        <v/>
      </c>
      <c r="AC149" s="12" t="n">
        <v>9.700000000000079</v>
      </c>
      <c r="AD149" s="12">
        <f>IFERROR(VLOOKUP(AC149,'CRUCE RIESGOS'!$C$8:$D$37,2,FALSE),"")</f>
        <v/>
      </c>
      <c r="AE149" s="12" t="n">
        <v>10.7000000000001</v>
      </c>
      <c r="AF149" s="12">
        <f>IFERROR(VLOOKUP(AE149,'CRUCE RIESGOS'!$C$8:$D$37,2,FALSE),"")</f>
        <v/>
      </c>
      <c r="AG149" s="12" t="n">
        <v>11.7000000000001</v>
      </c>
      <c r="AH149" s="12">
        <f>IFERROR(VLOOKUP(AG149,'CRUCE RIESGOS'!$C$8:$D$37,2,FALSE),"")</f>
        <v/>
      </c>
      <c r="AI149" s="12" t="n">
        <v>12.7000000000001</v>
      </c>
      <c r="AJ149" s="12">
        <f>IFERROR(VLOOKUP(AI149,'CRUCE RIESGOS'!$C$8:$D$37,2,FALSE),"")</f>
        <v/>
      </c>
      <c r="AK149" s="12" t="n">
        <v>13.7000000000001</v>
      </c>
      <c r="AL149" s="12">
        <f>IFERROR(VLOOKUP(AK149,'CRUCE RIESGOS'!$C$8:$D$37,2,FALSE),"")</f>
        <v/>
      </c>
      <c r="AM149" s="12" t="n">
        <v>14.7000000000001</v>
      </c>
      <c r="AN149" s="12">
        <f>IFERROR(VLOOKUP(AM149,'CRUCE RIESGOS'!$C$8:$D$37,2,FALSE),"")</f>
        <v/>
      </c>
      <c r="AO149" s="12" t="n">
        <v>15.7000000000001</v>
      </c>
      <c r="AP149" s="12">
        <f>IFERROR(VLOOKUP(AO149,'CRUCE RIESGOS'!$C$8:$D$37,2,FALSE),"")</f>
        <v/>
      </c>
      <c r="AQ149" s="12" t="n">
        <v>16.7000000000001</v>
      </c>
      <c r="AR149" s="12">
        <f>IFERROR(VLOOKUP(AQ149,'CRUCE RIESGOS'!$C$8:$D$37,2,FALSE),"")</f>
        <v/>
      </c>
      <c r="AS149" s="12" t="n">
        <v>17.7000000000002</v>
      </c>
      <c r="AT149" s="12">
        <f>IFERROR(VLOOKUP(AS149,'CRUCE RIESGOS'!$C$8:$D$37,2,FALSE),"")</f>
        <v/>
      </c>
      <c r="AU149" s="12" t="n">
        <v>18.7000000000002</v>
      </c>
      <c r="AV149" s="12">
        <f>IFERROR(VLOOKUP(AU149,'CRUCE RIESGOS'!$C$8:$D$37,2,FALSE),"")</f>
        <v/>
      </c>
      <c r="AW149" s="12" t="n">
        <v>19.7000000000002</v>
      </c>
      <c r="AX149" s="12">
        <f>IFERROR(VLOOKUP(AW149,'CRUCE RIESGOS'!$C$8:$D$37,2,FALSE),"")</f>
        <v/>
      </c>
      <c r="AY149" s="12" t="n">
        <v>20.7000000000002</v>
      </c>
      <c r="AZ149" s="12">
        <f>IFERROR(VLOOKUP(AY149,'CRUCE RIESGOS'!$C$8:$D$37,2,FALSE),"")</f>
        <v/>
      </c>
      <c r="BA149" s="12" t="n">
        <v>21.7000000000002</v>
      </c>
      <c r="BB149" s="12">
        <f>IFERROR(VLOOKUP(BA149,'CRUCE RIESGOS'!$C$8:$D$37,2,FALSE),"")</f>
        <v/>
      </c>
      <c r="BC149" s="12" t="n">
        <v>22.7000000000002</v>
      </c>
      <c r="BD149" s="12">
        <f>IFERROR(VLOOKUP(BC149,'CRUCE RIESGOS'!$C$8:$D$37,2,FALSE),"")</f>
        <v/>
      </c>
      <c r="BE149" s="12" t="n">
        <v>23.7000000000002</v>
      </c>
      <c r="BF149" s="12">
        <f>IFERROR(VLOOKUP(BE149,'CRUCE RIESGOS'!$C$8:$D$37,2,FALSE),"")</f>
        <v/>
      </c>
      <c r="BG149" s="12" t="n">
        <v>24.7000000000002</v>
      </c>
      <c r="BH149" s="12">
        <f>IFERROR(VLOOKUP(BG149,'CRUCE RIESGOS'!$C$8:$D$37,2,FALSE),"")</f>
        <v/>
      </c>
      <c r="BI149" s="12" t="n">
        <v>25.7000000000002</v>
      </c>
      <c r="BJ149" s="12">
        <f>IFERROR(VLOOKUP(BI149,'CRUCE RIESGOS'!$C$8:$D$37,2,FALSE),"")</f>
        <v/>
      </c>
    </row>
    <row r="150">
      <c r="N150" s="12">
        <f>IF(N151&lt;&gt;""," -R","")</f>
        <v/>
      </c>
      <c r="P150" s="12">
        <f>IF(P151&lt;&gt;""," -R","")</f>
        <v/>
      </c>
      <c r="R150" s="12">
        <f>IF(R151&lt;&gt;""," -R","")</f>
        <v/>
      </c>
      <c r="T150" s="12">
        <f>IF(T151&lt;&gt;""," -R","")</f>
        <v/>
      </c>
      <c r="V150" s="12">
        <f>IF(V151&lt;&gt;""," -R","")</f>
        <v/>
      </c>
      <c r="X150" s="12">
        <f>IF(X151&lt;&gt;""," -R","")</f>
        <v/>
      </c>
      <c r="Z150" s="12">
        <f>IF(Z151&lt;&gt;""," -R","")</f>
        <v/>
      </c>
      <c r="AB150" s="12">
        <f>IF(AB151&lt;&gt;""," -R","")</f>
        <v/>
      </c>
      <c r="AD150" s="12">
        <f>IF(AD151&lt;&gt;""," -R","")</f>
        <v/>
      </c>
      <c r="AF150" s="12">
        <f>IF(AF151&lt;&gt;""," -R","")</f>
        <v/>
      </c>
      <c r="AH150" s="12">
        <f>IF(AH151&lt;&gt;""," -R","")</f>
        <v/>
      </c>
      <c r="AJ150" s="12">
        <f>IF(AJ151&lt;&gt;""," -R","")</f>
        <v/>
      </c>
      <c r="AL150" s="12">
        <f>IF(AL151&lt;&gt;""," -R","")</f>
        <v/>
      </c>
      <c r="AN150" s="12">
        <f>IF(AN151&lt;&gt;""," -R","")</f>
        <v/>
      </c>
      <c r="AP150" s="12">
        <f>IF(AP151&lt;&gt;""," -R","")</f>
        <v/>
      </c>
      <c r="AR150" s="12">
        <f>IF(AR151&lt;&gt;""," -R","")</f>
        <v/>
      </c>
      <c r="AT150" s="12">
        <f>IF(AT151&lt;&gt;""," -R","")</f>
        <v/>
      </c>
      <c r="AV150" s="12">
        <f>IF(AV151&lt;&gt;""," -R","")</f>
        <v/>
      </c>
      <c r="AX150" s="12">
        <f>IF(AX151&lt;&gt;""," -R","")</f>
        <v/>
      </c>
      <c r="AZ150" s="12">
        <f>IF(AZ151&lt;&gt;""," -R","")</f>
        <v/>
      </c>
      <c r="BB150" s="12">
        <f>IF(BB151&lt;&gt;""," -R","")</f>
        <v/>
      </c>
      <c r="BD150" s="12">
        <f>IF(BD151&lt;&gt;""," -R","")</f>
        <v/>
      </c>
      <c r="BF150" s="12">
        <f>IF(BF151&lt;&gt;""," -R","")</f>
        <v/>
      </c>
      <c r="BH150" s="12">
        <f>IF(BH151&lt;&gt;""," -R","")</f>
        <v/>
      </c>
      <c r="BJ150" s="12">
        <f>IF(BJ151&lt;&gt;""," -R","")</f>
        <v/>
      </c>
    </row>
    <row r="151">
      <c r="M151" s="12" t="n">
        <v>1.71</v>
      </c>
      <c r="N151" s="12">
        <f>IFERROR(VLOOKUP(M151,'CRUCE RIESGOS'!$C$8:$D$37,2,FALSE),"")</f>
        <v/>
      </c>
      <c r="O151" s="12" t="n">
        <v>2.71000000000002</v>
      </c>
      <c r="P151" s="12">
        <f>IFERROR(VLOOKUP(O151,'CRUCE RIESGOS'!$C$8:$D$37,2,FALSE),"")</f>
        <v/>
      </c>
      <c r="Q151" s="12" t="n">
        <v>3.71000000000004</v>
      </c>
      <c r="R151" s="12">
        <f>IFERROR(VLOOKUP(Q151,'CRUCE RIESGOS'!$C$8:$D$37,2,FALSE),"")</f>
        <v/>
      </c>
      <c r="S151" s="12" t="n">
        <v>4.71000000000006</v>
      </c>
      <c r="T151" s="12">
        <f>IFERROR(VLOOKUP(S151,'CRUCE RIESGOS'!$C$8:$D$37,2,FALSE),"")</f>
        <v/>
      </c>
      <c r="U151" s="12" t="n">
        <v>5.71000000000008</v>
      </c>
      <c r="V151" s="12">
        <f>IFERROR(VLOOKUP(U151,'CRUCE RIESGOS'!$C$8:$D$37,2,FALSE),"")</f>
        <v/>
      </c>
      <c r="W151" s="12" t="n">
        <v>6.7100000000001</v>
      </c>
      <c r="X151" s="12">
        <f>IFERROR(VLOOKUP(W151,'CRUCE RIESGOS'!$C$8:$D$37,2,FALSE),"")</f>
        <v/>
      </c>
      <c r="Y151" s="12" t="n">
        <v>7.71000000000012</v>
      </c>
      <c r="Z151" s="12">
        <f>IFERROR(VLOOKUP(Y151,'CRUCE RIESGOS'!$C$8:$D$37,2,FALSE),"")</f>
        <v/>
      </c>
      <c r="AA151" s="12" t="n">
        <v>8.710000000000139</v>
      </c>
      <c r="AB151" s="12">
        <f>IFERROR(VLOOKUP(AA151,'CRUCE RIESGOS'!$C$8:$D$37,2,FALSE),"")</f>
        <v/>
      </c>
      <c r="AC151" s="12" t="n">
        <v>9.710000000000161</v>
      </c>
      <c r="AD151" s="12">
        <f>IFERROR(VLOOKUP(AC151,'CRUCE RIESGOS'!$C$8:$D$37,2,FALSE),"")</f>
        <v/>
      </c>
      <c r="AE151" s="12" t="n">
        <v>10.7100000000002</v>
      </c>
      <c r="AF151" s="12">
        <f>IFERROR(VLOOKUP(AE151,'CRUCE RIESGOS'!$C$8:$D$37,2,FALSE),"")</f>
        <v/>
      </c>
      <c r="AG151" s="12" t="n">
        <v>11.7100000000002</v>
      </c>
      <c r="AH151" s="12">
        <f>IFERROR(VLOOKUP(AG151,'CRUCE RIESGOS'!$C$8:$D$37,2,FALSE),"")</f>
        <v/>
      </c>
      <c r="AI151" s="12" t="n">
        <v>12.7100000000002</v>
      </c>
      <c r="AJ151" s="12">
        <f>IFERROR(VLOOKUP(AI151,'CRUCE RIESGOS'!$C$8:$D$37,2,FALSE),"")</f>
        <v/>
      </c>
      <c r="AK151" s="12" t="n">
        <v>13.7100000000002</v>
      </c>
      <c r="AL151" s="12">
        <f>IFERROR(VLOOKUP(AK151,'CRUCE RIESGOS'!$C$8:$D$37,2,FALSE),"")</f>
        <v/>
      </c>
      <c r="AM151" s="12" t="n">
        <v>14.7100000000003</v>
      </c>
      <c r="AN151" s="12">
        <f>IFERROR(VLOOKUP(AM151,'CRUCE RIESGOS'!$C$8:$D$37,2,FALSE),"")</f>
        <v/>
      </c>
      <c r="AO151" s="12" t="n">
        <v>15.7100000000003</v>
      </c>
      <c r="AP151" s="12">
        <f>IFERROR(VLOOKUP(AO151,'CRUCE RIESGOS'!$C$8:$D$37,2,FALSE),"")</f>
        <v/>
      </c>
      <c r="AQ151" s="12" t="n">
        <v>16.7100000000003</v>
      </c>
      <c r="AR151" s="12">
        <f>IFERROR(VLOOKUP(AQ151,'CRUCE RIESGOS'!$C$8:$D$37,2,FALSE),"")</f>
        <v/>
      </c>
      <c r="AS151" s="12" t="n">
        <v>17.7100000000003</v>
      </c>
      <c r="AT151" s="12">
        <f>IFERROR(VLOOKUP(AS151,'CRUCE RIESGOS'!$C$8:$D$37,2,FALSE),"")</f>
        <v/>
      </c>
      <c r="AU151" s="12" t="n">
        <v>18.7100000000003</v>
      </c>
      <c r="AV151" s="12">
        <f>IFERROR(VLOOKUP(AU151,'CRUCE RIESGOS'!$C$8:$D$37,2,FALSE),"")</f>
        <v/>
      </c>
      <c r="AW151" s="12" t="n">
        <v>19.7100000000004</v>
      </c>
      <c r="AX151" s="12">
        <f>IFERROR(VLOOKUP(AW151,'CRUCE RIESGOS'!$C$8:$D$37,2,FALSE),"")</f>
        <v/>
      </c>
      <c r="AY151" s="12" t="n">
        <v>20.7100000000004</v>
      </c>
      <c r="AZ151" s="12">
        <f>IFERROR(VLOOKUP(AY151,'CRUCE RIESGOS'!$C$8:$D$37,2,FALSE),"")</f>
        <v/>
      </c>
      <c r="BA151" s="12" t="n">
        <v>21.7100000000004</v>
      </c>
      <c r="BB151" s="12">
        <f>IFERROR(VLOOKUP(BA151,'CRUCE RIESGOS'!$C$8:$D$37,2,FALSE),"")</f>
        <v/>
      </c>
      <c r="BC151" s="12" t="n">
        <v>22.7100000000004</v>
      </c>
      <c r="BD151" s="12">
        <f>IFERROR(VLOOKUP(BC151,'CRUCE RIESGOS'!$C$8:$D$37,2,FALSE),"")</f>
        <v/>
      </c>
      <c r="BE151" s="12" t="n">
        <v>23.7100000000004</v>
      </c>
      <c r="BF151" s="12">
        <f>IFERROR(VLOOKUP(BE151,'CRUCE RIESGOS'!$C$8:$D$37,2,FALSE),"")</f>
        <v/>
      </c>
      <c r="BG151" s="12" t="n">
        <v>24.7100000000005</v>
      </c>
      <c r="BH151" s="12">
        <f>IFERROR(VLOOKUP(BG151,'CRUCE RIESGOS'!$C$8:$D$37,2,FALSE),"")</f>
        <v/>
      </c>
      <c r="BI151" s="12" t="n">
        <v>25.7100000000005</v>
      </c>
      <c r="BJ151" s="12">
        <f>IFERROR(VLOOKUP(BI151,'CRUCE RIESGOS'!$C$8:$D$37,2,FALSE),"")</f>
        <v/>
      </c>
    </row>
    <row r="152">
      <c r="N152" s="12">
        <f>IF(N153&lt;&gt;""," -R","")</f>
        <v/>
      </c>
      <c r="P152" s="12">
        <f>IF(P153&lt;&gt;""," -R","")</f>
        <v/>
      </c>
      <c r="R152" s="12">
        <f>IF(R153&lt;&gt;""," -R","")</f>
        <v/>
      </c>
      <c r="T152" s="12">
        <f>IF(T153&lt;&gt;""," -R","")</f>
        <v/>
      </c>
      <c r="V152" s="12">
        <f>IF(V153&lt;&gt;""," -R","")</f>
        <v/>
      </c>
      <c r="X152" s="12">
        <f>IF(X153&lt;&gt;""," -R","")</f>
        <v/>
      </c>
      <c r="Z152" s="12">
        <f>IF(Z153&lt;&gt;""," -R","")</f>
        <v/>
      </c>
      <c r="AB152" s="12">
        <f>IF(AB153&lt;&gt;""," -R","")</f>
        <v/>
      </c>
      <c r="AD152" s="12">
        <f>IF(AD153&lt;&gt;""," -R","")</f>
        <v/>
      </c>
      <c r="AF152" s="12">
        <f>IF(AF153&lt;&gt;""," -R","")</f>
        <v/>
      </c>
      <c r="AH152" s="12">
        <f>IF(AH153&lt;&gt;""," -R","")</f>
        <v/>
      </c>
      <c r="AJ152" s="12">
        <f>IF(AJ153&lt;&gt;""," -R","")</f>
        <v/>
      </c>
      <c r="AL152" s="12">
        <f>IF(AL153&lt;&gt;""," -R","")</f>
        <v/>
      </c>
      <c r="AN152" s="12">
        <f>IF(AN153&lt;&gt;""," -R","")</f>
        <v/>
      </c>
      <c r="AP152" s="12">
        <f>IF(AP153&lt;&gt;""," -R","")</f>
        <v/>
      </c>
      <c r="AR152" s="12">
        <f>IF(AR153&lt;&gt;""," -R","")</f>
        <v/>
      </c>
      <c r="AT152" s="12">
        <f>IF(AT153&lt;&gt;""," -R","")</f>
        <v/>
      </c>
      <c r="AV152" s="12">
        <f>IF(AV153&lt;&gt;""," -R","")</f>
        <v/>
      </c>
      <c r="AX152" s="12">
        <f>IF(AX153&lt;&gt;""," -R","")</f>
        <v/>
      </c>
      <c r="AZ152" s="12">
        <f>IF(AZ153&lt;&gt;""," -R","")</f>
        <v/>
      </c>
      <c r="BB152" s="12">
        <f>IF(BB153&lt;&gt;""," -R","")</f>
        <v/>
      </c>
      <c r="BD152" s="12">
        <f>IF(BD153&lt;&gt;""," -R","")</f>
        <v/>
      </c>
      <c r="BF152" s="12">
        <f>IF(BF153&lt;&gt;""," -R","")</f>
        <v/>
      </c>
      <c r="BH152" s="12">
        <f>IF(BH153&lt;&gt;""," -R","")</f>
        <v/>
      </c>
      <c r="BJ152" s="12">
        <f>IF(BJ153&lt;&gt;""," -R","")</f>
        <v/>
      </c>
    </row>
    <row r="153">
      <c r="M153" s="12" t="n">
        <v>1.72</v>
      </c>
      <c r="N153" s="12">
        <f>IFERROR(VLOOKUP(M153,'CRUCE RIESGOS'!$C$8:$D$37,2,FALSE),"")</f>
        <v/>
      </c>
      <c r="O153" s="12" t="n">
        <v>2.72000000000002</v>
      </c>
      <c r="P153" s="12">
        <f>IFERROR(VLOOKUP(O153,'CRUCE RIESGOS'!$C$8:$D$37,2,FALSE),"")</f>
        <v/>
      </c>
      <c r="Q153" s="12" t="n">
        <v>3.72000000000004</v>
      </c>
      <c r="R153" s="12">
        <f>IFERROR(VLOOKUP(Q153,'CRUCE RIESGOS'!$C$8:$D$37,2,FALSE),"")</f>
        <v/>
      </c>
      <c r="S153" s="12" t="n">
        <v>4.72000000000006</v>
      </c>
      <c r="T153" s="12">
        <f>IFERROR(VLOOKUP(S153,'CRUCE RIESGOS'!$C$8:$D$37,2,FALSE),"")</f>
        <v/>
      </c>
      <c r="U153" s="12" t="n">
        <v>5.72000000000008</v>
      </c>
      <c r="V153" s="12">
        <f>IFERROR(VLOOKUP(U153,'CRUCE RIESGOS'!$C$8:$D$37,2,FALSE),"")</f>
        <v/>
      </c>
      <c r="W153" s="12" t="n">
        <v>6.7200000000001</v>
      </c>
      <c r="X153" s="12">
        <f>IFERROR(VLOOKUP(W153,'CRUCE RIESGOS'!$C$8:$D$37,2,FALSE),"")</f>
        <v/>
      </c>
      <c r="Y153" s="12" t="n">
        <v>7.72000000000012</v>
      </c>
      <c r="Z153" s="12">
        <f>IFERROR(VLOOKUP(Y153,'CRUCE RIESGOS'!$C$8:$D$37,2,FALSE),"")</f>
        <v/>
      </c>
      <c r="AA153" s="12" t="n">
        <v>8.720000000000139</v>
      </c>
      <c r="AB153" s="12">
        <f>IFERROR(VLOOKUP(AA153,'CRUCE RIESGOS'!$C$8:$D$37,2,FALSE),"")</f>
        <v/>
      </c>
      <c r="AC153" s="12" t="n">
        <v>9.720000000000161</v>
      </c>
      <c r="AD153" s="12">
        <f>IFERROR(VLOOKUP(AC153,'CRUCE RIESGOS'!$C$8:$D$37,2,FALSE),"")</f>
        <v/>
      </c>
      <c r="AE153" s="12" t="n">
        <v>10.7200000000002</v>
      </c>
      <c r="AF153" s="12">
        <f>IFERROR(VLOOKUP(AE153,'CRUCE RIESGOS'!$C$8:$D$37,2,FALSE),"")</f>
        <v/>
      </c>
      <c r="AG153" s="12" t="n">
        <v>11.7200000000002</v>
      </c>
      <c r="AH153" s="12">
        <f>IFERROR(VLOOKUP(AG153,'CRUCE RIESGOS'!$C$8:$D$37,2,FALSE),"")</f>
        <v/>
      </c>
      <c r="AI153" s="12" t="n">
        <v>12.7200000000002</v>
      </c>
      <c r="AJ153" s="12">
        <f>IFERROR(VLOOKUP(AI153,'CRUCE RIESGOS'!$C$8:$D$37,2,FALSE),"")</f>
        <v/>
      </c>
      <c r="AK153" s="12" t="n">
        <v>13.7200000000002</v>
      </c>
      <c r="AL153" s="12">
        <f>IFERROR(VLOOKUP(AK153,'CRUCE RIESGOS'!$C$8:$D$37,2,FALSE),"")</f>
        <v/>
      </c>
      <c r="AM153" s="12" t="n">
        <v>14.7200000000003</v>
      </c>
      <c r="AN153" s="12">
        <f>IFERROR(VLOOKUP(AM153,'CRUCE RIESGOS'!$C$8:$D$37,2,FALSE),"")</f>
        <v/>
      </c>
      <c r="AO153" s="12" t="n">
        <v>15.7200000000003</v>
      </c>
      <c r="AP153" s="12">
        <f>IFERROR(VLOOKUP(AO153,'CRUCE RIESGOS'!$C$8:$D$37,2,FALSE),"")</f>
        <v/>
      </c>
      <c r="AQ153" s="12" t="n">
        <v>16.7200000000003</v>
      </c>
      <c r="AR153" s="12">
        <f>IFERROR(VLOOKUP(AQ153,'CRUCE RIESGOS'!$C$8:$D$37,2,FALSE),"")</f>
        <v/>
      </c>
      <c r="AS153" s="12" t="n">
        <v>17.7200000000003</v>
      </c>
      <c r="AT153" s="12">
        <f>IFERROR(VLOOKUP(AS153,'CRUCE RIESGOS'!$C$8:$D$37,2,FALSE),"")</f>
        <v/>
      </c>
      <c r="AU153" s="12" t="n">
        <v>18.7200000000003</v>
      </c>
      <c r="AV153" s="12">
        <f>IFERROR(VLOOKUP(AU153,'CRUCE RIESGOS'!$C$8:$D$37,2,FALSE),"")</f>
        <v/>
      </c>
      <c r="AW153" s="12" t="n">
        <v>19.7200000000004</v>
      </c>
      <c r="AX153" s="12">
        <f>IFERROR(VLOOKUP(AW153,'CRUCE RIESGOS'!$C$8:$D$37,2,FALSE),"")</f>
        <v/>
      </c>
      <c r="AY153" s="12" t="n">
        <v>20.7200000000004</v>
      </c>
      <c r="AZ153" s="12">
        <f>IFERROR(VLOOKUP(AY153,'CRUCE RIESGOS'!$C$8:$D$37,2,FALSE),"")</f>
        <v/>
      </c>
      <c r="BA153" s="12" t="n">
        <v>21.7200000000004</v>
      </c>
      <c r="BB153" s="12">
        <f>IFERROR(VLOOKUP(BA153,'CRUCE RIESGOS'!$C$8:$D$37,2,FALSE),"")</f>
        <v/>
      </c>
      <c r="BC153" s="12" t="n">
        <v>22.7200000000004</v>
      </c>
      <c r="BD153" s="12">
        <f>IFERROR(VLOOKUP(BC153,'CRUCE RIESGOS'!$C$8:$D$37,2,FALSE),"")</f>
        <v/>
      </c>
      <c r="BE153" s="12" t="n">
        <v>23.7200000000004</v>
      </c>
      <c r="BF153" s="12">
        <f>IFERROR(VLOOKUP(BE153,'CRUCE RIESGOS'!$C$8:$D$37,2,FALSE),"")</f>
        <v/>
      </c>
      <c r="BG153" s="12" t="n">
        <v>24.7200000000005</v>
      </c>
      <c r="BH153" s="12">
        <f>IFERROR(VLOOKUP(BG153,'CRUCE RIESGOS'!$C$8:$D$37,2,FALSE),"")</f>
        <v/>
      </c>
      <c r="BI153" s="12" t="n">
        <v>25.7200000000005</v>
      </c>
      <c r="BJ153" s="12">
        <f>IFERROR(VLOOKUP(BI153,'CRUCE RIESGOS'!$C$8:$D$37,2,FALSE),"")</f>
        <v/>
      </c>
    </row>
    <row r="154">
      <c r="N154" s="12">
        <f>IF(N155&lt;&gt;""," -R","")</f>
        <v/>
      </c>
      <c r="P154" s="12">
        <f>IF(P155&lt;&gt;""," -R","")</f>
        <v/>
      </c>
      <c r="R154" s="12">
        <f>IF(R155&lt;&gt;""," -R","")</f>
        <v/>
      </c>
      <c r="T154" s="12">
        <f>IF(T155&lt;&gt;""," -R","")</f>
        <v/>
      </c>
      <c r="V154" s="12">
        <f>IF(V155&lt;&gt;""," -R","")</f>
        <v/>
      </c>
      <c r="X154" s="12">
        <f>IF(X155&lt;&gt;""," -R","")</f>
        <v/>
      </c>
      <c r="Z154" s="12">
        <f>IF(Z155&lt;&gt;""," -R","")</f>
        <v/>
      </c>
      <c r="AB154" s="12">
        <f>IF(AB155&lt;&gt;""," -R","")</f>
        <v/>
      </c>
      <c r="AD154" s="12">
        <f>IF(AD155&lt;&gt;""," -R","")</f>
        <v/>
      </c>
      <c r="AF154" s="12">
        <f>IF(AF155&lt;&gt;""," -R","")</f>
        <v/>
      </c>
      <c r="AH154" s="12">
        <f>IF(AH155&lt;&gt;""," -R","")</f>
        <v/>
      </c>
      <c r="AJ154" s="12">
        <f>IF(AJ155&lt;&gt;""," -R","")</f>
        <v/>
      </c>
      <c r="AL154" s="12">
        <f>IF(AL155&lt;&gt;""," -R","")</f>
        <v/>
      </c>
      <c r="AN154" s="12">
        <f>IF(AN155&lt;&gt;""," -R","")</f>
        <v/>
      </c>
      <c r="AP154" s="12">
        <f>IF(AP155&lt;&gt;""," -R","")</f>
        <v/>
      </c>
      <c r="AR154" s="12">
        <f>IF(AR155&lt;&gt;""," -R","")</f>
        <v/>
      </c>
      <c r="AT154" s="12">
        <f>IF(AT155&lt;&gt;""," -R","")</f>
        <v/>
      </c>
      <c r="AV154" s="12">
        <f>IF(AV155&lt;&gt;""," -R","")</f>
        <v/>
      </c>
      <c r="AX154" s="12">
        <f>IF(AX155&lt;&gt;""," -R","")</f>
        <v/>
      </c>
      <c r="AZ154" s="12">
        <f>IF(AZ155&lt;&gt;""," -R","")</f>
        <v/>
      </c>
      <c r="BB154" s="12">
        <f>IF(BB155&lt;&gt;""," -R","")</f>
        <v/>
      </c>
      <c r="BD154" s="12">
        <f>IF(BD155&lt;&gt;""," -R","")</f>
        <v/>
      </c>
      <c r="BF154" s="12">
        <f>IF(BF155&lt;&gt;""," -R","")</f>
        <v/>
      </c>
      <c r="BH154" s="12">
        <f>IF(BH155&lt;&gt;""," -R","")</f>
        <v/>
      </c>
      <c r="BJ154" s="12">
        <f>IF(BJ155&lt;&gt;""," -R","")</f>
        <v/>
      </c>
    </row>
    <row r="155">
      <c r="M155" s="12" t="n">
        <v>1.73</v>
      </c>
      <c r="N155" s="12">
        <f>IFERROR(VLOOKUP(M155,'CRUCE RIESGOS'!$C$8:$D$37,2,FALSE),"")</f>
        <v/>
      </c>
      <c r="O155" s="12" t="n">
        <v>2.73000000000002</v>
      </c>
      <c r="P155" s="12">
        <f>IFERROR(VLOOKUP(O155,'CRUCE RIESGOS'!$C$8:$D$37,2,FALSE),"")</f>
        <v/>
      </c>
      <c r="Q155" s="12" t="n">
        <v>3.73000000000004</v>
      </c>
      <c r="R155" s="12">
        <f>IFERROR(VLOOKUP(Q155,'CRUCE RIESGOS'!$C$8:$D$37,2,FALSE),"")</f>
        <v/>
      </c>
      <c r="S155" s="12" t="n">
        <v>4.73000000000006</v>
      </c>
      <c r="T155" s="12">
        <f>IFERROR(VLOOKUP(S155,'CRUCE RIESGOS'!$C$8:$D$37,2,FALSE),"")</f>
        <v/>
      </c>
      <c r="U155" s="12" t="n">
        <v>5.73000000000008</v>
      </c>
      <c r="V155" s="12">
        <f>IFERROR(VLOOKUP(U155,'CRUCE RIESGOS'!$C$8:$D$37,2,FALSE),"")</f>
        <v/>
      </c>
      <c r="W155" s="12" t="n">
        <v>6.7300000000001</v>
      </c>
      <c r="X155" s="12">
        <f>IFERROR(VLOOKUP(W155,'CRUCE RIESGOS'!$C$8:$D$37,2,FALSE),"")</f>
        <v/>
      </c>
      <c r="Y155" s="12" t="n">
        <v>7.73000000000012</v>
      </c>
      <c r="Z155" s="12">
        <f>IFERROR(VLOOKUP(Y155,'CRUCE RIESGOS'!$C$8:$D$37,2,FALSE),"")</f>
        <v/>
      </c>
      <c r="AA155" s="12" t="n">
        <v>8.730000000000141</v>
      </c>
      <c r="AB155" s="12">
        <f>IFERROR(VLOOKUP(AA155,'CRUCE RIESGOS'!$C$8:$D$37,2,FALSE),"")</f>
        <v/>
      </c>
      <c r="AC155" s="12" t="n">
        <v>9.73000000000016</v>
      </c>
      <c r="AD155" s="12">
        <f>IFERROR(VLOOKUP(AC155,'CRUCE RIESGOS'!$C$8:$D$37,2,FALSE),"")</f>
        <v/>
      </c>
      <c r="AE155" s="12" t="n">
        <v>10.7300000000002</v>
      </c>
      <c r="AF155" s="12">
        <f>IFERROR(VLOOKUP(AE155,'CRUCE RIESGOS'!$C$8:$D$37,2,FALSE),"")</f>
        <v/>
      </c>
      <c r="AG155" s="12" t="n">
        <v>11.7300000000002</v>
      </c>
      <c r="AH155" s="12">
        <f>IFERROR(VLOOKUP(AG155,'CRUCE RIESGOS'!$C$8:$D$37,2,FALSE),"")</f>
        <v/>
      </c>
      <c r="AI155" s="12" t="n">
        <v>12.7300000000002</v>
      </c>
      <c r="AJ155" s="12">
        <f>IFERROR(VLOOKUP(AI155,'CRUCE RIESGOS'!$C$8:$D$37,2,FALSE),"")</f>
        <v/>
      </c>
      <c r="AK155" s="12" t="n">
        <v>13.7300000000002</v>
      </c>
      <c r="AL155" s="12">
        <f>IFERROR(VLOOKUP(AK155,'CRUCE RIESGOS'!$C$8:$D$37,2,FALSE),"")</f>
        <v/>
      </c>
      <c r="AM155" s="12" t="n">
        <v>14.7300000000003</v>
      </c>
      <c r="AN155" s="12">
        <f>IFERROR(VLOOKUP(AM155,'CRUCE RIESGOS'!$C$8:$D$37,2,FALSE),"")</f>
        <v/>
      </c>
      <c r="AO155" s="12" t="n">
        <v>15.7300000000003</v>
      </c>
      <c r="AP155" s="12">
        <f>IFERROR(VLOOKUP(AO155,'CRUCE RIESGOS'!$C$8:$D$37,2,FALSE),"")</f>
        <v/>
      </c>
      <c r="AQ155" s="12" t="n">
        <v>16.7300000000003</v>
      </c>
      <c r="AR155" s="12">
        <f>IFERROR(VLOOKUP(AQ155,'CRUCE RIESGOS'!$C$8:$D$37,2,FALSE),"")</f>
        <v/>
      </c>
      <c r="AS155" s="12" t="n">
        <v>17.7300000000003</v>
      </c>
      <c r="AT155" s="12">
        <f>IFERROR(VLOOKUP(AS155,'CRUCE RIESGOS'!$C$8:$D$37,2,FALSE),"")</f>
        <v/>
      </c>
      <c r="AU155" s="12" t="n">
        <v>18.7300000000003</v>
      </c>
      <c r="AV155" s="12">
        <f>IFERROR(VLOOKUP(AU155,'CRUCE RIESGOS'!$C$8:$D$37,2,FALSE),"")</f>
        <v/>
      </c>
      <c r="AW155" s="12" t="n">
        <v>19.7300000000004</v>
      </c>
      <c r="AX155" s="12">
        <f>IFERROR(VLOOKUP(AW155,'CRUCE RIESGOS'!$C$8:$D$37,2,FALSE),"")</f>
        <v/>
      </c>
      <c r="AY155" s="12" t="n">
        <v>20.7300000000004</v>
      </c>
      <c r="AZ155" s="12">
        <f>IFERROR(VLOOKUP(AY155,'CRUCE RIESGOS'!$C$8:$D$37,2,FALSE),"")</f>
        <v/>
      </c>
      <c r="BA155" s="12" t="n">
        <v>21.7300000000004</v>
      </c>
      <c r="BB155" s="12">
        <f>IFERROR(VLOOKUP(BA155,'CRUCE RIESGOS'!$C$8:$D$37,2,FALSE),"")</f>
        <v/>
      </c>
      <c r="BC155" s="12" t="n">
        <v>22.7300000000004</v>
      </c>
      <c r="BD155" s="12">
        <f>IFERROR(VLOOKUP(BC155,'CRUCE RIESGOS'!$C$8:$D$37,2,FALSE),"")</f>
        <v/>
      </c>
      <c r="BE155" s="12" t="n">
        <v>23.7300000000004</v>
      </c>
      <c r="BF155" s="12">
        <f>IFERROR(VLOOKUP(BE155,'CRUCE RIESGOS'!$C$8:$D$37,2,FALSE),"")</f>
        <v/>
      </c>
      <c r="BG155" s="12" t="n">
        <v>24.7300000000005</v>
      </c>
      <c r="BH155" s="12">
        <f>IFERROR(VLOOKUP(BG155,'CRUCE RIESGOS'!$C$8:$D$37,2,FALSE),"")</f>
        <v/>
      </c>
      <c r="BI155" s="12" t="n">
        <v>25.7300000000005</v>
      </c>
      <c r="BJ155" s="12">
        <f>IFERROR(VLOOKUP(BI155,'CRUCE RIESGOS'!$C$8:$D$37,2,FALSE),"")</f>
        <v/>
      </c>
    </row>
    <row r="156">
      <c r="N156" s="12">
        <f>IF(N157&lt;&gt;""," -R","")</f>
        <v/>
      </c>
      <c r="P156" s="12">
        <f>IF(P157&lt;&gt;""," -R","")</f>
        <v/>
      </c>
      <c r="R156" s="12">
        <f>IF(R157&lt;&gt;""," -R","")</f>
        <v/>
      </c>
      <c r="T156" s="12">
        <f>IF(T157&lt;&gt;""," -R","")</f>
        <v/>
      </c>
      <c r="V156" s="12">
        <f>IF(V157&lt;&gt;""," -R","")</f>
        <v/>
      </c>
      <c r="X156" s="12">
        <f>IF(X157&lt;&gt;""," -R","")</f>
        <v/>
      </c>
      <c r="Z156" s="12">
        <f>IF(Z157&lt;&gt;""," -R","")</f>
        <v/>
      </c>
      <c r="AB156" s="12">
        <f>IF(AB157&lt;&gt;""," -R","")</f>
        <v/>
      </c>
      <c r="AD156" s="12">
        <f>IF(AD157&lt;&gt;""," -R","")</f>
        <v/>
      </c>
      <c r="AF156" s="12">
        <f>IF(AF157&lt;&gt;""," -R","")</f>
        <v/>
      </c>
      <c r="AH156" s="12">
        <f>IF(AH157&lt;&gt;""," -R","")</f>
        <v/>
      </c>
      <c r="AJ156" s="12">
        <f>IF(AJ157&lt;&gt;""," -R","")</f>
        <v/>
      </c>
      <c r="AL156" s="12">
        <f>IF(AL157&lt;&gt;""," -R","")</f>
        <v/>
      </c>
      <c r="AN156" s="12">
        <f>IF(AN157&lt;&gt;""," -R","")</f>
        <v/>
      </c>
      <c r="AP156" s="12">
        <f>IF(AP157&lt;&gt;""," -R","")</f>
        <v/>
      </c>
      <c r="AR156" s="12">
        <f>IF(AR157&lt;&gt;""," -R","")</f>
        <v/>
      </c>
      <c r="AT156" s="12">
        <f>IF(AT157&lt;&gt;""," -R","")</f>
        <v/>
      </c>
      <c r="AV156" s="12">
        <f>IF(AV157&lt;&gt;""," -R","")</f>
        <v/>
      </c>
      <c r="AX156" s="12">
        <f>IF(AX157&lt;&gt;""," -R","")</f>
        <v/>
      </c>
      <c r="AZ156" s="12">
        <f>IF(AZ157&lt;&gt;""," -R","")</f>
        <v/>
      </c>
      <c r="BB156" s="12">
        <f>IF(BB157&lt;&gt;""," -R","")</f>
        <v/>
      </c>
      <c r="BD156" s="12">
        <f>IF(BD157&lt;&gt;""," -R","")</f>
        <v/>
      </c>
      <c r="BF156" s="12">
        <f>IF(BF157&lt;&gt;""," -R","")</f>
        <v/>
      </c>
      <c r="BH156" s="12">
        <f>IF(BH157&lt;&gt;""," -R","")</f>
        <v/>
      </c>
      <c r="BJ156" s="12">
        <f>IF(BJ157&lt;&gt;""," -R","")</f>
        <v/>
      </c>
    </row>
    <row r="157">
      <c r="M157" s="12" t="n">
        <v>1.74</v>
      </c>
      <c r="N157" s="12">
        <f>IFERROR(VLOOKUP(M157,'CRUCE RIESGOS'!$C$8:$D$37,2,FALSE),"")</f>
        <v/>
      </c>
      <c r="O157" s="12" t="n">
        <v>2.74000000000002</v>
      </c>
      <c r="P157" s="12">
        <f>IFERROR(VLOOKUP(O157,'CRUCE RIESGOS'!$C$8:$D$37,2,FALSE),"")</f>
        <v/>
      </c>
      <c r="Q157" s="12" t="n">
        <v>3.74000000000004</v>
      </c>
      <c r="R157" s="12">
        <f>IFERROR(VLOOKUP(Q157,'CRUCE RIESGOS'!$C$8:$D$37,2,FALSE),"")</f>
        <v/>
      </c>
      <c r="S157" s="12" t="n">
        <v>4.74000000000006</v>
      </c>
      <c r="T157" s="12">
        <f>IFERROR(VLOOKUP(S157,'CRUCE RIESGOS'!$C$8:$D$37,2,FALSE),"")</f>
        <v/>
      </c>
      <c r="U157" s="12" t="n">
        <v>5.74000000000008</v>
      </c>
      <c r="V157" s="12">
        <f>IFERROR(VLOOKUP(U157,'CRUCE RIESGOS'!$C$8:$D$37,2,FALSE),"")</f>
        <v/>
      </c>
      <c r="W157" s="12" t="n">
        <v>6.7400000000001</v>
      </c>
      <c r="X157" s="12">
        <f>IFERROR(VLOOKUP(W157,'CRUCE RIESGOS'!$C$8:$D$37,2,FALSE),"")</f>
        <v/>
      </c>
      <c r="Y157" s="12" t="n">
        <v>7.74000000000012</v>
      </c>
      <c r="Z157" s="12">
        <f>IFERROR(VLOOKUP(Y157,'CRUCE RIESGOS'!$C$8:$D$37,2,FALSE),"")</f>
        <v/>
      </c>
      <c r="AA157" s="12" t="n">
        <v>8.740000000000141</v>
      </c>
      <c r="AB157" s="12">
        <f>IFERROR(VLOOKUP(AA157,'CRUCE RIESGOS'!$C$8:$D$37,2,FALSE),"")</f>
        <v/>
      </c>
      <c r="AC157" s="12" t="n">
        <v>9.74000000000016</v>
      </c>
      <c r="AD157" s="12">
        <f>IFERROR(VLOOKUP(AC157,'CRUCE RIESGOS'!$C$8:$D$37,2,FALSE),"")</f>
        <v/>
      </c>
      <c r="AE157" s="12" t="n">
        <v>10.7400000000002</v>
      </c>
      <c r="AF157" s="12">
        <f>IFERROR(VLOOKUP(AE157,'CRUCE RIESGOS'!$C$8:$D$37,2,FALSE),"")</f>
        <v/>
      </c>
      <c r="AG157" s="12" t="n">
        <v>11.7400000000002</v>
      </c>
      <c r="AH157" s="12">
        <f>IFERROR(VLOOKUP(AG157,'CRUCE RIESGOS'!$C$8:$D$37,2,FALSE),"")</f>
        <v/>
      </c>
      <c r="AI157" s="12" t="n">
        <v>12.7400000000002</v>
      </c>
      <c r="AJ157" s="12">
        <f>IFERROR(VLOOKUP(AI157,'CRUCE RIESGOS'!$C$8:$D$37,2,FALSE),"")</f>
        <v/>
      </c>
      <c r="AK157" s="12" t="n">
        <v>13.7400000000002</v>
      </c>
      <c r="AL157" s="12">
        <f>IFERROR(VLOOKUP(AK157,'CRUCE RIESGOS'!$C$8:$D$37,2,FALSE),"")</f>
        <v/>
      </c>
      <c r="AM157" s="12" t="n">
        <v>14.7400000000003</v>
      </c>
      <c r="AN157" s="12">
        <f>IFERROR(VLOOKUP(AM157,'CRUCE RIESGOS'!$C$8:$D$37,2,FALSE),"")</f>
        <v/>
      </c>
      <c r="AO157" s="12" t="n">
        <v>15.7400000000003</v>
      </c>
      <c r="AP157" s="12">
        <f>IFERROR(VLOOKUP(AO157,'CRUCE RIESGOS'!$C$8:$D$37,2,FALSE),"")</f>
        <v/>
      </c>
      <c r="AQ157" s="12" t="n">
        <v>16.7400000000003</v>
      </c>
      <c r="AR157" s="12">
        <f>IFERROR(VLOOKUP(AQ157,'CRUCE RIESGOS'!$C$8:$D$37,2,FALSE),"")</f>
        <v/>
      </c>
      <c r="AS157" s="12" t="n">
        <v>17.7400000000003</v>
      </c>
      <c r="AT157" s="12">
        <f>IFERROR(VLOOKUP(AS157,'CRUCE RIESGOS'!$C$8:$D$37,2,FALSE),"")</f>
        <v/>
      </c>
      <c r="AU157" s="12" t="n">
        <v>18.7400000000003</v>
      </c>
      <c r="AV157" s="12">
        <f>IFERROR(VLOOKUP(AU157,'CRUCE RIESGOS'!$C$8:$D$37,2,FALSE),"")</f>
        <v/>
      </c>
      <c r="AW157" s="12" t="n">
        <v>19.7400000000004</v>
      </c>
      <c r="AX157" s="12">
        <f>IFERROR(VLOOKUP(AW157,'CRUCE RIESGOS'!$C$8:$D$37,2,FALSE),"")</f>
        <v/>
      </c>
      <c r="AY157" s="12" t="n">
        <v>20.7400000000004</v>
      </c>
      <c r="AZ157" s="12">
        <f>IFERROR(VLOOKUP(AY157,'CRUCE RIESGOS'!$C$8:$D$37,2,FALSE),"")</f>
        <v/>
      </c>
      <c r="BA157" s="12" t="n">
        <v>21.7400000000004</v>
      </c>
      <c r="BB157" s="12">
        <f>IFERROR(VLOOKUP(BA157,'CRUCE RIESGOS'!$C$8:$D$37,2,FALSE),"")</f>
        <v/>
      </c>
      <c r="BC157" s="12" t="n">
        <v>22.7400000000004</v>
      </c>
      <c r="BD157" s="12">
        <f>IFERROR(VLOOKUP(BC157,'CRUCE RIESGOS'!$C$8:$D$37,2,FALSE),"")</f>
        <v/>
      </c>
      <c r="BE157" s="12" t="n">
        <v>23.7400000000004</v>
      </c>
      <c r="BF157" s="12">
        <f>IFERROR(VLOOKUP(BE157,'CRUCE RIESGOS'!$C$8:$D$37,2,FALSE),"")</f>
        <v/>
      </c>
      <c r="BG157" s="12" t="n">
        <v>24.7400000000005</v>
      </c>
      <c r="BH157" s="12">
        <f>IFERROR(VLOOKUP(BG157,'CRUCE RIESGOS'!$C$8:$D$37,2,FALSE),"")</f>
        <v/>
      </c>
      <c r="BI157" s="12" t="n">
        <v>25.7400000000005</v>
      </c>
      <c r="BJ157" s="12">
        <f>IFERROR(VLOOKUP(BI157,'CRUCE RIESGOS'!$C$8:$D$37,2,FALSE),"")</f>
        <v/>
      </c>
    </row>
    <row r="158">
      <c r="N158" s="12">
        <f>IF(N159&lt;&gt;""," -R","")</f>
        <v/>
      </c>
      <c r="P158" s="12">
        <f>IF(P159&lt;&gt;""," -R","")</f>
        <v/>
      </c>
      <c r="R158" s="12">
        <f>IF(R159&lt;&gt;""," -R","")</f>
        <v/>
      </c>
      <c r="T158" s="12">
        <f>IF(T159&lt;&gt;""," -R","")</f>
        <v/>
      </c>
      <c r="V158" s="12">
        <f>IF(V159&lt;&gt;""," -R","")</f>
        <v/>
      </c>
      <c r="X158" s="12">
        <f>IF(X159&lt;&gt;""," -R","")</f>
        <v/>
      </c>
      <c r="Z158" s="12">
        <f>IF(Z159&lt;&gt;""," -R","")</f>
        <v/>
      </c>
      <c r="AB158" s="12">
        <f>IF(AB159&lt;&gt;""," -R","")</f>
        <v/>
      </c>
      <c r="AD158" s="12">
        <f>IF(AD159&lt;&gt;""," -R","")</f>
        <v/>
      </c>
      <c r="AF158" s="12">
        <f>IF(AF159&lt;&gt;""," -R","")</f>
        <v/>
      </c>
      <c r="AH158" s="12">
        <f>IF(AH159&lt;&gt;""," -R","")</f>
        <v/>
      </c>
      <c r="AJ158" s="12">
        <f>IF(AJ159&lt;&gt;""," -R","")</f>
        <v/>
      </c>
      <c r="AL158" s="12">
        <f>IF(AL159&lt;&gt;""," -R","")</f>
        <v/>
      </c>
      <c r="AN158" s="12">
        <f>IF(AN159&lt;&gt;""," -R","")</f>
        <v/>
      </c>
      <c r="AP158" s="12">
        <f>IF(AP159&lt;&gt;""," -R","")</f>
        <v/>
      </c>
      <c r="AR158" s="12">
        <f>IF(AR159&lt;&gt;""," -R","")</f>
        <v/>
      </c>
      <c r="AT158" s="12">
        <f>IF(AT159&lt;&gt;""," -R","")</f>
        <v/>
      </c>
      <c r="AV158" s="12">
        <f>IF(AV159&lt;&gt;""," -R","")</f>
        <v/>
      </c>
      <c r="AX158" s="12">
        <f>IF(AX159&lt;&gt;""," -R","")</f>
        <v/>
      </c>
      <c r="AZ158" s="12">
        <f>IF(AZ159&lt;&gt;""," -R","")</f>
        <v/>
      </c>
      <c r="BB158" s="12">
        <f>IF(BB159&lt;&gt;""," -R","")</f>
        <v/>
      </c>
      <c r="BD158" s="12">
        <f>IF(BD159&lt;&gt;""," -R","")</f>
        <v/>
      </c>
      <c r="BF158" s="12">
        <f>IF(BF159&lt;&gt;""," -R","")</f>
        <v/>
      </c>
      <c r="BH158" s="12">
        <f>IF(BH159&lt;&gt;""," -R","")</f>
        <v/>
      </c>
      <c r="BJ158" s="12">
        <f>IF(BJ159&lt;&gt;""," -R","")</f>
        <v/>
      </c>
    </row>
    <row r="159">
      <c r="M159" s="12" t="n">
        <v>1.75</v>
      </c>
      <c r="N159" s="12">
        <f>IFERROR(VLOOKUP(M159,'CRUCE RIESGOS'!$C$8:$D$37,2,FALSE),"")</f>
        <v/>
      </c>
      <c r="O159" s="12" t="n">
        <v>2.75000000000002</v>
      </c>
      <c r="P159" s="12">
        <f>IFERROR(VLOOKUP(O159,'CRUCE RIESGOS'!$C$8:$D$37,2,FALSE),"")</f>
        <v/>
      </c>
      <c r="Q159" s="12" t="n">
        <v>3.75000000000004</v>
      </c>
      <c r="R159" s="12">
        <f>IFERROR(VLOOKUP(Q159,'CRUCE RIESGOS'!$C$8:$D$37,2,FALSE),"")</f>
        <v/>
      </c>
      <c r="S159" s="12" t="n">
        <v>4.75000000000006</v>
      </c>
      <c r="T159" s="12">
        <f>IFERROR(VLOOKUP(S159,'CRUCE RIESGOS'!$C$8:$D$37,2,FALSE),"")</f>
        <v/>
      </c>
      <c r="U159" s="12" t="n">
        <v>5.75000000000008</v>
      </c>
      <c r="V159" s="12">
        <f>IFERROR(VLOOKUP(U159,'CRUCE RIESGOS'!$C$8:$D$37,2,FALSE),"")</f>
        <v/>
      </c>
      <c r="W159" s="12" t="n">
        <v>6.7500000000001</v>
      </c>
      <c r="X159" s="12">
        <f>IFERROR(VLOOKUP(W159,'CRUCE RIESGOS'!$C$8:$D$37,2,FALSE),"")</f>
        <v/>
      </c>
      <c r="Y159" s="12" t="n">
        <v>7.75000000000012</v>
      </c>
      <c r="Z159" s="12">
        <f>IFERROR(VLOOKUP(Y159,'CRUCE RIESGOS'!$C$8:$D$37,2,FALSE),"")</f>
        <v/>
      </c>
      <c r="AA159" s="12" t="n">
        <v>8.75000000000014</v>
      </c>
      <c r="AB159" s="12">
        <f>IFERROR(VLOOKUP(AA159,'CRUCE RIESGOS'!$C$8:$D$37,2,FALSE),"")</f>
        <v/>
      </c>
      <c r="AC159" s="12" t="n">
        <v>9.75000000000016</v>
      </c>
      <c r="AD159" s="12">
        <f>IFERROR(VLOOKUP(AC159,'CRUCE RIESGOS'!$C$8:$D$37,2,FALSE),"")</f>
        <v/>
      </c>
      <c r="AE159" s="12" t="n">
        <v>10.7500000000002</v>
      </c>
      <c r="AF159" s="12">
        <f>IFERROR(VLOOKUP(AE159,'CRUCE RIESGOS'!$C$8:$D$37,2,FALSE),"")</f>
        <v/>
      </c>
      <c r="AG159" s="12" t="n">
        <v>11.7500000000002</v>
      </c>
      <c r="AH159" s="12">
        <f>IFERROR(VLOOKUP(AG159,'CRUCE RIESGOS'!$C$8:$D$37,2,FALSE),"")</f>
        <v/>
      </c>
      <c r="AI159" s="12" t="n">
        <v>12.7500000000002</v>
      </c>
      <c r="AJ159" s="12">
        <f>IFERROR(VLOOKUP(AI159,'CRUCE RIESGOS'!$C$8:$D$37,2,FALSE),"")</f>
        <v/>
      </c>
      <c r="AK159" s="12" t="n">
        <v>13.7500000000002</v>
      </c>
      <c r="AL159" s="12">
        <f>IFERROR(VLOOKUP(AK159,'CRUCE RIESGOS'!$C$8:$D$37,2,FALSE),"")</f>
        <v/>
      </c>
      <c r="AM159" s="12" t="n">
        <v>14.7500000000003</v>
      </c>
      <c r="AN159" s="12">
        <f>IFERROR(VLOOKUP(AM159,'CRUCE RIESGOS'!$C$8:$D$37,2,FALSE),"")</f>
        <v/>
      </c>
      <c r="AO159" s="12" t="n">
        <v>15.7500000000003</v>
      </c>
      <c r="AP159" s="12">
        <f>IFERROR(VLOOKUP(AO159,'CRUCE RIESGOS'!$C$8:$D$37,2,FALSE),"")</f>
        <v/>
      </c>
      <c r="AQ159" s="12" t="n">
        <v>16.7500000000003</v>
      </c>
      <c r="AR159" s="12">
        <f>IFERROR(VLOOKUP(AQ159,'CRUCE RIESGOS'!$C$8:$D$37,2,FALSE),"")</f>
        <v/>
      </c>
      <c r="AS159" s="12" t="n">
        <v>17.7500000000003</v>
      </c>
      <c r="AT159" s="12">
        <f>IFERROR(VLOOKUP(AS159,'CRUCE RIESGOS'!$C$8:$D$37,2,FALSE),"")</f>
        <v/>
      </c>
      <c r="AU159" s="12" t="n">
        <v>18.7500000000003</v>
      </c>
      <c r="AV159" s="12">
        <f>IFERROR(VLOOKUP(AU159,'CRUCE RIESGOS'!$C$8:$D$37,2,FALSE),"")</f>
        <v/>
      </c>
      <c r="AW159" s="12" t="n">
        <v>19.7500000000004</v>
      </c>
      <c r="AX159" s="12">
        <f>IFERROR(VLOOKUP(AW159,'CRUCE RIESGOS'!$C$8:$D$37,2,FALSE),"")</f>
        <v/>
      </c>
      <c r="AY159" s="12" t="n">
        <v>20.7500000000004</v>
      </c>
      <c r="AZ159" s="12">
        <f>IFERROR(VLOOKUP(AY159,'CRUCE RIESGOS'!$C$8:$D$37,2,FALSE),"")</f>
        <v/>
      </c>
      <c r="BA159" s="12" t="n">
        <v>21.7500000000004</v>
      </c>
      <c r="BB159" s="12">
        <f>IFERROR(VLOOKUP(BA159,'CRUCE RIESGOS'!$C$8:$D$37,2,FALSE),"")</f>
        <v/>
      </c>
      <c r="BC159" s="12" t="n">
        <v>22.7500000000004</v>
      </c>
      <c r="BD159" s="12">
        <f>IFERROR(VLOOKUP(BC159,'CRUCE RIESGOS'!$C$8:$D$37,2,FALSE),"")</f>
        <v/>
      </c>
      <c r="BE159" s="12" t="n">
        <v>23.7500000000004</v>
      </c>
      <c r="BF159" s="12">
        <f>IFERROR(VLOOKUP(BE159,'CRUCE RIESGOS'!$C$8:$D$37,2,FALSE),"")</f>
        <v/>
      </c>
      <c r="BG159" s="12" t="n">
        <v>24.7500000000005</v>
      </c>
      <c r="BH159" s="12">
        <f>IFERROR(VLOOKUP(BG159,'CRUCE RIESGOS'!$C$8:$D$37,2,FALSE),"")</f>
        <v/>
      </c>
      <c r="BI159" s="12" t="n">
        <v>25.7500000000005</v>
      </c>
      <c r="BJ159" s="12">
        <f>IFERROR(VLOOKUP(BI159,'CRUCE RIESGOS'!$C$8:$D$37,2,FALSE),"")</f>
        <v/>
      </c>
    </row>
    <row r="160">
      <c r="N160" s="12">
        <f>IF(N161&lt;&gt;""," -R","")</f>
        <v/>
      </c>
      <c r="P160" s="12">
        <f>IF(P161&lt;&gt;""," -R","")</f>
        <v/>
      </c>
      <c r="R160" s="12">
        <f>IF(R161&lt;&gt;""," -R","")</f>
        <v/>
      </c>
      <c r="T160" s="12">
        <f>IF(T161&lt;&gt;""," -R","")</f>
        <v/>
      </c>
      <c r="V160" s="12">
        <f>IF(V161&lt;&gt;""," -R","")</f>
        <v/>
      </c>
      <c r="X160" s="12">
        <f>IF(X161&lt;&gt;""," -R","")</f>
        <v/>
      </c>
      <c r="Z160" s="12">
        <f>IF(Z161&lt;&gt;""," -R","")</f>
        <v/>
      </c>
      <c r="AB160" s="12">
        <f>IF(AB161&lt;&gt;""," -R","")</f>
        <v/>
      </c>
      <c r="AD160" s="12">
        <f>IF(AD161&lt;&gt;""," -R","")</f>
        <v/>
      </c>
      <c r="AF160" s="12">
        <f>IF(AF161&lt;&gt;""," -R","")</f>
        <v/>
      </c>
      <c r="AH160" s="12">
        <f>IF(AH161&lt;&gt;""," -R","")</f>
        <v/>
      </c>
      <c r="AJ160" s="12">
        <f>IF(AJ161&lt;&gt;""," -R","")</f>
        <v/>
      </c>
      <c r="AL160" s="12">
        <f>IF(AL161&lt;&gt;""," -R","")</f>
        <v/>
      </c>
      <c r="AN160" s="12">
        <f>IF(AN161&lt;&gt;""," -R","")</f>
        <v/>
      </c>
      <c r="AP160" s="12">
        <f>IF(AP161&lt;&gt;""," -R","")</f>
        <v/>
      </c>
      <c r="AR160" s="12">
        <f>IF(AR161&lt;&gt;""," -R","")</f>
        <v/>
      </c>
      <c r="AT160" s="12">
        <f>IF(AT161&lt;&gt;""," -R","")</f>
        <v/>
      </c>
      <c r="AV160" s="12">
        <f>IF(AV161&lt;&gt;""," -R","")</f>
        <v/>
      </c>
      <c r="AX160" s="12">
        <f>IF(AX161&lt;&gt;""," -R","")</f>
        <v/>
      </c>
      <c r="AZ160" s="12">
        <f>IF(AZ161&lt;&gt;""," -R","")</f>
        <v/>
      </c>
      <c r="BB160" s="12">
        <f>IF(BB161&lt;&gt;""," -R","")</f>
        <v/>
      </c>
      <c r="BD160" s="12">
        <f>IF(BD161&lt;&gt;""," -R","")</f>
        <v/>
      </c>
      <c r="BF160" s="12">
        <f>IF(BF161&lt;&gt;""," -R","")</f>
        <v/>
      </c>
      <c r="BH160" s="12">
        <f>IF(BH161&lt;&gt;""," -R","")</f>
        <v/>
      </c>
      <c r="BJ160" s="12">
        <f>IF(BJ161&lt;&gt;""," -R","")</f>
        <v/>
      </c>
    </row>
    <row r="161">
      <c r="M161" s="12" t="n">
        <v>1.76</v>
      </c>
      <c r="N161" s="12">
        <f>IFERROR(VLOOKUP(M161,'CRUCE RIESGOS'!$C$8:$D$37,2,FALSE),"")</f>
        <v/>
      </c>
      <c r="O161" s="12" t="n">
        <v>2.76000000000002</v>
      </c>
      <c r="P161" s="12">
        <f>IFERROR(VLOOKUP(O161,'CRUCE RIESGOS'!$C$8:$D$37,2,FALSE),"")</f>
        <v/>
      </c>
      <c r="Q161" s="12" t="n">
        <v>3.76000000000004</v>
      </c>
      <c r="R161" s="12">
        <f>IFERROR(VLOOKUP(Q161,'CRUCE RIESGOS'!$C$8:$D$37,2,FALSE),"")</f>
        <v/>
      </c>
      <c r="S161" s="12" t="n">
        <v>4.76000000000006</v>
      </c>
      <c r="T161" s="12">
        <f>IFERROR(VLOOKUP(S161,'CRUCE RIESGOS'!$C$8:$D$37,2,FALSE),"")</f>
        <v/>
      </c>
      <c r="U161" s="12" t="n">
        <v>5.76000000000008</v>
      </c>
      <c r="V161" s="12">
        <f>IFERROR(VLOOKUP(U161,'CRUCE RIESGOS'!$C$8:$D$37,2,FALSE),"")</f>
        <v/>
      </c>
      <c r="W161" s="12" t="n">
        <v>6.7600000000001</v>
      </c>
      <c r="X161" s="12">
        <f>IFERROR(VLOOKUP(W161,'CRUCE RIESGOS'!$C$8:$D$37,2,FALSE),"")</f>
        <v/>
      </c>
      <c r="Y161" s="12" t="n">
        <v>7.76000000000012</v>
      </c>
      <c r="Z161" s="12">
        <f>IFERROR(VLOOKUP(Y161,'CRUCE RIESGOS'!$C$8:$D$37,2,FALSE),"")</f>
        <v/>
      </c>
      <c r="AA161" s="12" t="n">
        <v>8.76000000000014</v>
      </c>
      <c r="AB161" s="12">
        <f>IFERROR(VLOOKUP(AA161,'CRUCE RIESGOS'!$C$8:$D$37,2,FALSE),"")</f>
        <v/>
      </c>
      <c r="AC161" s="12" t="n">
        <v>9.76000000000016</v>
      </c>
      <c r="AD161" s="12">
        <f>IFERROR(VLOOKUP(AC161,'CRUCE RIESGOS'!$C$8:$D$37,2,FALSE),"")</f>
        <v/>
      </c>
      <c r="AE161" s="12" t="n">
        <v>10.7600000000002</v>
      </c>
      <c r="AF161" s="12">
        <f>IFERROR(VLOOKUP(AE161,'CRUCE RIESGOS'!$C$8:$D$37,2,FALSE),"")</f>
        <v/>
      </c>
      <c r="AG161" s="12" t="n">
        <v>11.7600000000002</v>
      </c>
      <c r="AH161" s="12">
        <f>IFERROR(VLOOKUP(AG161,'CRUCE RIESGOS'!$C$8:$D$37,2,FALSE),"")</f>
        <v/>
      </c>
      <c r="AI161" s="12" t="n">
        <v>12.7600000000002</v>
      </c>
      <c r="AJ161" s="12">
        <f>IFERROR(VLOOKUP(AI161,'CRUCE RIESGOS'!$C$8:$D$37,2,FALSE),"")</f>
        <v/>
      </c>
      <c r="AK161" s="12" t="n">
        <v>13.7600000000002</v>
      </c>
      <c r="AL161" s="12">
        <f>IFERROR(VLOOKUP(AK161,'CRUCE RIESGOS'!$C$8:$D$37,2,FALSE),"")</f>
        <v/>
      </c>
      <c r="AM161" s="12" t="n">
        <v>14.7600000000003</v>
      </c>
      <c r="AN161" s="12">
        <f>IFERROR(VLOOKUP(AM161,'CRUCE RIESGOS'!$C$8:$D$37,2,FALSE),"")</f>
        <v/>
      </c>
      <c r="AO161" s="12" t="n">
        <v>15.7600000000003</v>
      </c>
      <c r="AP161" s="12">
        <f>IFERROR(VLOOKUP(AO161,'CRUCE RIESGOS'!$C$8:$D$37,2,FALSE),"")</f>
        <v/>
      </c>
      <c r="AQ161" s="12" t="n">
        <v>16.7600000000003</v>
      </c>
      <c r="AR161" s="12">
        <f>IFERROR(VLOOKUP(AQ161,'CRUCE RIESGOS'!$C$8:$D$37,2,FALSE),"")</f>
        <v/>
      </c>
      <c r="AS161" s="12" t="n">
        <v>17.7600000000003</v>
      </c>
      <c r="AT161" s="12">
        <f>IFERROR(VLOOKUP(AS161,'CRUCE RIESGOS'!$C$8:$D$37,2,FALSE),"")</f>
        <v/>
      </c>
      <c r="AU161" s="12" t="n">
        <v>18.7600000000003</v>
      </c>
      <c r="AV161" s="12">
        <f>IFERROR(VLOOKUP(AU161,'CRUCE RIESGOS'!$C$8:$D$37,2,FALSE),"")</f>
        <v/>
      </c>
      <c r="AW161" s="12" t="n">
        <v>19.7600000000004</v>
      </c>
      <c r="AX161" s="12">
        <f>IFERROR(VLOOKUP(AW161,'CRUCE RIESGOS'!$C$8:$D$37,2,FALSE),"")</f>
        <v/>
      </c>
      <c r="AY161" s="12" t="n">
        <v>20.7600000000004</v>
      </c>
      <c r="AZ161" s="12">
        <f>IFERROR(VLOOKUP(AY161,'CRUCE RIESGOS'!$C$8:$D$37,2,FALSE),"")</f>
        <v/>
      </c>
      <c r="BA161" s="12" t="n">
        <v>21.7600000000004</v>
      </c>
      <c r="BB161" s="12">
        <f>IFERROR(VLOOKUP(BA161,'CRUCE RIESGOS'!$C$8:$D$37,2,FALSE),"")</f>
        <v/>
      </c>
      <c r="BC161" s="12" t="n">
        <v>22.7600000000004</v>
      </c>
      <c r="BD161" s="12">
        <f>IFERROR(VLOOKUP(BC161,'CRUCE RIESGOS'!$C$8:$D$37,2,FALSE),"")</f>
        <v/>
      </c>
      <c r="BE161" s="12" t="n">
        <v>23.7600000000004</v>
      </c>
      <c r="BF161" s="12">
        <f>IFERROR(VLOOKUP(BE161,'CRUCE RIESGOS'!$C$8:$D$37,2,FALSE),"")</f>
        <v/>
      </c>
      <c r="BG161" s="12" t="n">
        <v>24.7600000000005</v>
      </c>
      <c r="BH161" s="12">
        <f>IFERROR(VLOOKUP(BG161,'CRUCE RIESGOS'!$C$8:$D$37,2,FALSE),"")</f>
        <v/>
      </c>
      <c r="BI161" s="12" t="n">
        <v>25.7600000000005</v>
      </c>
      <c r="BJ161" s="12">
        <f>IFERROR(VLOOKUP(BI161,'CRUCE RIESGOS'!$C$8:$D$37,2,FALSE),"")</f>
        <v/>
      </c>
    </row>
    <row r="162">
      <c r="N162" s="12">
        <f>IF(N163&lt;&gt;""," -R","")</f>
        <v/>
      </c>
      <c r="P162" s="12">
        <f>IF(P163&lt;&gt;""," -R","")</f>
        <v/>
      </c>
      <c r="R162" s="12">
        <f>IF(R163&lt;&gt;""," -R","")</f>
        <v/>
      </c>
      <c r="T162" s="12">
        <f>IF(T163&lt;&gt;""," -R","")</f>
        <v/>
      </c>
      <c r="V162" s="12">
        <f>IF(V163&lt;&gt;""," -R","")</f>
        <v/>
      </c>
      <c r="X162" s="12">
        <f>IF(X163&lt;&gt;""," -R","")</f>
        <v/>
      </c>
      <c r="Z162" s="12">
        <f>IF(Z163&lt;&gt;""," -R","")</f>
        <v/>
      </c>
      <c r="AB162" s="12">
        <f>IF(AB163&lt;&gt;""," -R","")</f>
        <v/>
      </c>
      <c r="AD162" s="12">
        <f>IF(AD163&lt;&gt;""," -R","")</f>
        <v/>
      </c>
      <c r="AF162" s="12">
        <f>IF(AF163&lt;&gt;""," -R","")</f>
        <v/>
      </c>
      <c r="AH162" s="12">
        <f>IF(AH163&lt;&gt;""," -R","")</f>
        <v/>
      </c>
      <c r="AJ162" s="12">
        <f>IF(AJ163&lt;&gt;""," -R","")</f>
        <v/>
      </c>
      <c r="AL162" s="12">
        <f>IF(AL163&lt;&gt;""," -R","")</f>
        <v/>
      </c>
      <c r="AN162" s="12">
        <f>IF(AN163&lt;&gt;""," -R","")</f>
        <v/>
      </c>
      <c r="AP162" s="12">
        <f>IF(AP163&lt;&gt;""," -R","")</f>
        <v/>
      </c>
      <c r="AR162" s="12">
        <f>IF(AR163&lt;&gt;""," -R","")</f>
        <v/>
      </c>
      <c r="AT162" s="12">
        <f>IF(AT163&lt;&gt;""," -R","")</f>
        <v/>
      </c>
      <c r="AV162" s="12">
        <f>IF(AV163&lt;&gt;""," -R","")</f>
        <v/>
      </c>
      <c r="AX162" s="12">
        <f>IF(AX163&lt;&gt;""," -R","")</f>
        <v/>
      </c>
      <c r="AZ162" s="12">
        <f>IF(AZ163&lt;&gt;""," -R","")</f>
        <v/>
      </c>
      <c r="BB162" s="12">
        <f>IF(BB163&lt;&gt;""," -R","")</f>
        <v/>
      </c>
      <c r="BD162" s="12">
        <f>IF(BD163&lt;&gt;""," -R","")</f>
        <v/>
      </c>
      <c r="BF162" s="12">
        <f>IF(BF163&lt;&gt;""," -R","")</f>
        <v/>
      </c>
      <c r="BH162" s="12">
        <f>IF(BH163&lt;&gt;""," -R","")</f>
        <v/>
      </c>
      <c r="BJ162" s="12">
        <f>IF(BJ163&lt;&gt;""," -R","")</f>
        <v/>
      </c>
    </row>
    <row r="163">
      <c r="M163" s="12" t="n">
        <v>1.77</v>
      </c>
      <c r="N163" s="12">
        <f>IFERROR(VLOOKUP(M163,'CRUCE RIESGOS'!$C$8:$D$37,2,FALSE),"")</f>
        <v/>
      </c>
      <c r="O163" s="12" t="n">
        <v>2.77000000000002</v>
      </c>
      <c r="P163" s="12">
        <f>IFERROR(VLOOKUP(O163,'CRUCE RIESGOS'!$C$8:$D$37,2,FALSE),"")</f>
        <v/>
      </c>
      <c r="Q163" s="12" t="n">
        <v>3.77000000000004</v>
      </c>
      <c r="R163" s="12">
        <f>IFERROR(VLOOKUP(Q163,'CRUCE RIESGOS'!$C$8:$D$37,2,FALSE),"")</f>
        <v/>
      </c>
      <c r="S163" s="12" t="n">
        <v>4.77000000000006</v>
      </c>
      <c r="T163" s="12">
        <f>IFERROR(VLOOKUP(S163,'CRUCE RIESGOS'!$C$8:$D$37,2,FALSE),"")</f>
        <v/>
      </c>
      <c r="U163" s="12" t="n">
        <v>5.77000000000008</v>
      </c>
      <c r="V163" s="12">
        <f>IFERROR(VLOOKUP(U163,'CRUCE RIESGOS'!$C$8:$D$37,2,FALSE),"")</f>
        <v/>
      </c>
      <c r="W163" s="12" t="n">
        <v>6.7700000000001</v>
      </c>
      <c r="X163" s="12">
        <f>IFERROR(VLOOKUP(W163,'CRUCE RIESGOS'!$C$8:$D$37,2,FALSE),"")</f>
        <v/>
      </c>
      <c r="Y163" s="12" t="n">
        <v>7.77000000000012</v>
      </c>
      <c r="Z163" s="12">
        <f>IFERROR(VLOOKUP(Y163,'CRUCE RIESGOS'!$C$8:$D$37,2,FALSE),"")</f>
        <v/>
      </c>
      <c r="AA163" s="12" t="n">
        <v>8.77000000000014</v>
      </c>
      <c r="AB163" s="12">
        <f>IFERROR(VLOOKUP(AA163,'CRUCE RIESGOS'!$C$8:$D$37,2,FALSE),"")</f>
        <v/>
      </c>
      <c r="AC163" s="12" t="n">
        <v>9.770000000000159</v>
      </c>
      <c r="AD163" s="12">
        <f>IFERROR(VLOOKUP(AC163,'CRUCE RIESGOS'!$C$8:$D$37,2,FALSE),"")</f>
        <v/>
      </c>
      <c r="AE163" s="12" t="n">
        <v>10.7700000000002</v>
      </c>
      <c r="AF163" s="12">
        <f>IFERROR(VLOOKUP(AE163,'CRUCE RIESGOS'!$C$8:$D$37,2,FALSE),"")</f>
        <v/>
      </c>
      <c r="AG163" s="12" t="n">
        <v>11.7700000000002</v>
      </c>
      <c r="AH163" s="12">
        <f>IFERROR(VLOOKUP(AG163,'CRUCE RIESGOS'!$C$8:$D$37,2,FALSE),"")</f>
        <v/>
      </c>
      <c r="AI163" s="12" t="n">
        <v>12.7700000000002</v>
      </c>
      <c r="AJ163" s="12">
        <f>IFERROR(VLOOKUP(AI163,'CRUCE RIESGOS'!$C$8:$D$37,2,FALSE),"")</f>
        <v/>
      </c>
      <c r="AK163" s="12" t="n">
        <v>13.7700000000002</v>
      </c>
      <c r="AL163" s="12">
        <f>IFERROR(VLOOKUP(AK163,'CRUCE RIESGOS'!$C$8:$D$37,2,FALSE),"")</f>
        <v/>
      </c>
      <c r="AM163" s="12" t="n">
        <v>14.7700000000003</v>
      </c>
      <c r="AN163" s="12">
        <f>IFERROR(VLOOKUP(AM163,'CRUCE RIESGOS'!$C$8:$D$37,2,FALSE),"")</f>
        <v/>
      </c>
      <c r="AO163" s="12" t="n">
        <v>15.7700000000003</v>
      </c>
      <c r="AP163" s="12">
        <f>IFERROR(VLOOKUP(AO163,'CRUCE RIESGOS'!$C$8:$D$37,2,FALSE),"")</f>
        <v/>
      </c>
      <c r="AQ163" s="12" t="n">
        <v>16.7700000000003</v>
      </c>
      <c r="AR163" s="12">
        <f>IFERROR(VLOOKUP(AQ163,'CRUCE RIESGOS'!$C$8:$D$37,2,FALSE),"")</f>
        <v/>
      </c>
      <c r="AS163" s="12" t="n">
        <v>17.7700000000003</v>
      </c>
      <c r="AT163" s="12">
        <f>IFERROR(VLOOKUP(AS163,'CRUCE RIESGOS'!$C$8:$D$37,2,FALSE),"")</f>
        <v/>
      </c>
      <c r="AU163" s="12" t="n">
        <v>18.7700000000003</v>
      </c>
      <c r="AV163" s="12">
        <f>IFERROR(VLOOKUP(AU163,'CRUCE RIESGOS'!$C$8:$D$37,2,FALSE),"")</f>
        <v/>
      </c>
      <c r="AW163" s="12" t="n">
        <v>19.7700000000004</v>
      </c>
      <c r="AX163" s="12">
        <f>IFERROR(VLOOKUP(AW163,'CRUCE RIESGOS'!$C$8:$D$37,2,FALSE),"")</f>
        <v/>
      </c>
      <c r="AY163" s="12" t="n">
        <v>20.7700000000004</v>
      </c>
      <c r="AZ163" s="12">
        <f>IFERROR(VLOOKUP(AY163,'CRUCE RIESGOS'!$C$8:$D$37,2,FALSE),"")</f>
        <v/>
      </c>
      <c r="BA163" s="12" t="n">
        <v>21.7700000000004</v>
      </c>
      <c r="BB163" s="12">
        <f>IFERROR(VLOOKUP(BA163,'CRUCE RIESGOS'!$C$8:$D$37,2,FALSE),"")</f>
        <v/>
      </c>
      <c r="BC163" s="12" t="n">
        <v>22.7700000000004</v>
      </c>
      <c r="BD163" s="12">
        <f>IFERROR(VLOOKUP(BC163,'CRUCE RIESGOS'!$C$8:$D$37,2,FALSE),"")</f>
        <v/>
      </c>
      <c r="BE163" s="12" t="n">
        <v>23.7700000000004</v>
      </c>
      <c r="BF163" s="12">
        <f>IFERROR(VLOOKUP(BE163,'CRUCE RIESGOS'!$C$8:$D$37,2,FALSE),"")</f>
        <v/>
      </c>
      <c r="BG163" s="12" t="n">
        <v>24.7700000000005</v>
      </c>
      <c r="BH163" s="12">
        <f>IFERROR(VLOOKUP(BG163,'CRUCE RIESGOS'!$C$8:$D$37,2,FALSE),"")</f>
        <v/>
      </c>
      <c r="BI163" s="12" t="n">
        <v>25.7700000000005</v>
      </c>
      <c r="BJ163" s="12">
        <f>IFERROR(VLOOKUP(BI163,'CRUCE RIESGOS'!$C$8:$D$37,2,FALSE),"")</f>
        <v/>
      </c>
    </row>
    <row r="164">
      <c r="N164" s="12">
        <f>IF(N165&lt;&gt;""," -R","")</f>
        <v/>
      </c>
      <c r="P164" s="12">
        <f>IF(P165&lt;&gt;""," -R","")</f>
        <v/>
      </c>
      <c r="R164" s="12">
        <f>IF(R165&lt;&gt;""," -R","")</f>
        <v/>
      </c>
      <c r="T164" s="12">
        <f>IF(T165&lt;&gt;""," -R","")</f>
        <v/>
      </c>
      <c r="V164" s="12">
        <f>IF(V165&lt;&gt;""," -R","")</f>
        <v/>
      </c>
      <c r="X164" s="12">
        <f>IF(X165&lt;&gt;""," -R","")</f>
        <v/>
      </c>
      <c r="Z164" s="12">
        <f>IF(Z165&lt;&gt;""," -R","")</f>
        <v/>
      </c>
      <c r="AB164" s="12">
        <f>IF(AB165&lt;&gt;""," -R","")</f>
        <v/>
      </c>
      <c r="AD164" s="12">
        <f>IF(AD165&lt;&gt;""," -R","")</f>
        <v/>
      </c>
      <c r="AF164" s="12">
        <f>IF(AF165&lt;&gt;""," -R","")</f>
        <v/>
      </c>
      <c r="AH164" s="12">
        <f>IF(AH165&lt;&gt;""," -R","")</f>
        <v/>
      </c>
      <c r="AJ164" s="12">
        <f>IF(AJ165&lt;&gt;""," -R","")</f>
        <v/>
      </c>
      <c r="AL164" s="12">
        <f>IF(AL165&lt;&gt;""," -R","")</f>
        <v/>
      </c>
      <c r="AN164" s="12">
        <f>IF(AN165&lt;&gt;""," -R","")</f>
        <v/>
      </c>
      <c r="AP164" s="12">
        <f>IF(AP165&lt;&gt;""," -R","")</f>
        <v/>
      </c>
      <c r="AR164" s="12">
        <f>IF(AR165&lt;&gt;""," -R","")</f>
        <v/>
      </c>
      <c r="AT164" s="12">
        <f>IF(AT165&lt;&gt;""," -R","")</f>
        <v/>
      </c>
      <c r="AV164" s="12">
        <f>IF(AV165&lt;&gt;""," -R","")</f>
        <v/>
      </c>
      <c r="AX164" s="12">
        <f>IF(AX165&lt;&gt;""," -R","")</f>
        <v/>
      </c>
      <c r="AZ164" s="12">
        <f>IF(AZ165&lt;&gt;""," -R","")</f>
        <v/>
      </c>
      <c r="BB164" s="12">
        <f>IF(BB165&lt;&gt;""," -R","")</f>
        <v/>
      </c>
      <c r="BD164" s="12">
        <f>IF(BD165&lt;&gt;""," -R","")</f>
        <v/>
      </c>
      <c r="BF164" s="12">
        <f>IF(BF165&lt;&gt;""," -R","")</f>
        <v/>
      </c>
      <c r="BH164" s="12">
        <f>IF(BH165&lt;&gt;""," -R","")</f>
        <v/>
      </c>
      <c r="BJ164" s="12">
        <f>IF(BJ165&lt;&gt;""," -R","")</f>
        <v/>
      </c>
    </row>
    <row r="165">
      <c r="M165" s="12" t="n">
        <v>1.78</v>
      </c>
      <c r="N165" s="12">
        <f>IFERROR(VLOOKUP(M165,'CRUCE RIESGOS'!$C$8:$D$37,2,FALSE),"")</f>
        <v/>
      </c>
      <c r="O165" s="12" t="n">
        <v>2.78000000000002</v>
      </c>
      <c r="P165" s="12">
        <f>IFERROR(VLOOKUP(O165,'CRUCE RIESGOS'!$C$8:$D$37,2,FALSE),"")</f>
        <v/>
      </c>
      <c r="Q165" s="12" t="n">
        <v>3.78000000000004</v>
      </c>
      <c r="R165" s="12">
        <f>IFERROR(VLOOKUP(Q165,'CRUCE RIESGOS'!$C$8:$D$37,2,FALSE),"")</f>
        <v/>
      </c>
      <c r="S165" s="12" t="n">
        <v>4.78000000000006</v>
      </c>
      <c r="T165" s="12">
        <f>IFERROR(VLOOKUP(S165,'CRUCE RIESGOS'!$C$8:$D$37,2,FALSE),"")</f>
        <v/>
      </c>
      <c r="U165" s="12" t="n">
        <v>5.78000000000008</v>
      </c>
      <c r="V165" s="12">
        <f>IFERROR(VLOOKUP(U165,'CRUCE RIESGOS'!$C$8:$D$37,2,FALSE),"")</f>
        <v/>
      </c>
      <c r="W165" s="12" t="n">
        <v>6.7800000000001</v>
      </c>
      <c r="X165" s="12">
        <f>IFERROR(VLOOKUP(W165,'CRUCE RIESGOS'!$C$8:$D$37,2,FALSE),"")</f>
        <v/>
      </c>
      <c r="Y165" s="12" t="n">
        <v>7.78000000000012</v>
      </c>
      <c r="Z165" s="12">
        <f>IFERROR(VLOOKUP(Y165,'CRUCE RIESGOS'!$C$8:$D$37,2,FALSE),"")</f>
        <v/>
      </c>
      <c r="AA165" s="12" t="n">
        <v>8.78000000000014</v>
      </c>
      <c r="AB165" s="12">
        <f>IFERROR(VLOOKUP(AA165,'CRUCE RIESGOS'!$C$8:$D$37,2,FALSE),"")</f>
        <v/>
      </c>
      <c r="AC165" s="12" t="n">
        <v>9.780000000000159</v>
      </c>
      <c r="AD165" s="12">
        <f>IFERROR(VLOOKUP(AC165,'CRUCE RIESGOS'!$C$8:$D$37,2,FALSE),"")</f>
        <v/>
      </c>
      <c r="AE165" s="12" t="n">
        <v>10.7800000000002</v>
      </c>
      <c r="AF165" s="12">
        <f>IFERROR(VLOOKUP(AE165,'CRUCE RIESGOS'!$C$8:$D$37,2,FALSE),"")</f>
        <v/>
      </c>
      <c r="AG165" s="12" t="n">
        <v>11.7800000000002</v>
      </c>
      <c r="AH165" s="12">
        <f>IFERROR(VLOOKUP(AG165,'CRUCE RIESGOS'!$C$8:$D$37,2,FALSE),"")</f>
        <v/>
      </c>
      <c r="AI165" s="12" t="n">
        <v>12.7800000000002</v>
      </c>
      <c r="AJ165" s="12">
        <f>IFERROR(VLOOKUP(AI165,'CRUCE RIESGOS'!$C$8:$D$37,2,FALSE),"")</f>
        <v/>
      </c>
      <c r="AK165" s="12" t="n">
        <v>13.7800000000002</v>
      </c>
      <c r="AL165" s="12">
        <f>IFERROR(VLOOKUP(AK165,'CRUCE RIESGOS'!$C$8:$D$37,2,FALSE),"")</f>
        <v/>
      </c>
      <c r="AM165" s="12" t="n">
        <v>14.7800000000003</v>
      </c>
      <c r="AN165" s="12">
        <f>IFERROR(VLOOKUP(AM165,'CRUCE RIESGOS'!$C$8:$D$37,2,FALSE),"")</f>
        <v/>
      </c>
      <c r="AO165" s="12" t="n">
        <v>15.7800000000003</v>
      </c>
      <c r="AP165" s="12">
        <f>IFERROR(VLOOKUP(AO165,'CRUCE RIESGOS'!$C$8:$D$37,2,FALSE),"")</f>
        <v/>
      </c>
      <c r="AQ165" s="12" t="n">
        <v>16.7800000000003</v>
      </c>
      <c r="AR165" s="12">
        <f>IFERROR(VLOOKUP(AQ165,'CRUCE RIESGOS'!$C$8:$D$37,2,FALSE),"")</f>
        <v/>
      </c>
      <c r="AS165" s="12" t="n">
        <v>17.7800000000003</v>
      </c>
      <c r="AT165" s="12">
        <f>IFERROR(VLOOKUP(AS165,'CRUCE RIESGOS'!$C$8:$D$37,2,FALSE),"")</f>
        <v/>
      </c>
      <c r="AU165" s="12" t="n">
        <v>18.7800000000003</v>
      </c>
      <c r="AV165" s="12">
        <f>IFERROR(VLOOKUP(AU165,'CRUCE RIESGOS'!$C$8:$D$37,2,FALSE),"")</f>
        <v/>
      </c>
      <c r="AW165" s="12" t="n">
        <v>19.7800000000004</v>
      </c>
      <c r="AX165" s="12">
        <f>IFERROR(VLOOKUP(AW165,'CRUCE RIESGOS'!$C$8:$D$37,2,FALSE),"")</f>
        <v/>
      </c>
      <c r="AY165" s="12" t="n">
        <v>20.7800000000004</v>
      </c>
      <c r="AZ165" s="12">
        <f>IFERROR(VLOOKUP(AY165,'CRUCE RIESGOS'!$C$8:$D$37,2,FALSE),"")</f>
        <v/>
      </c>
      <c r="BA165" s="12" t="n">
        <v>21.7800000000004</v>
      </c>
      <c r="BB165" s="12">
        <f>IFERROR(VLOOKUP(BA165,'CRUCE RIESGOS'!$C$8:$D$37,2,FALSE),"")</f>
        <v/>
      </c>
      <c r="BC165" s="12" t="n">
        <v>22.7800000000004</v>
      </c>
      <c r="BD165" s="12">
        <f>IFERROR(VLOOKUP(BC165,'CRUCE RIESGOS'!$C$8:$D$37,2,FALSE),"")</f>
        <v/>
      </c>
      <c r="BE165" s="12" t="n">
        <v>23.7800000000004</v>
      </c>
      <c r="BF165" s="12">
        <f>IFERROR(VLOOKUP(BE165,'CRUCE RIESGOS'!$C$8:$D$37,2,FALSE),"")</f>
        <v/>
      </c>
      <c r="BG165" s="12" t="n">
        <v>24.7800000000005</v>
      </c>
      <c r="BH165" s="12">
        <f>IFERROR(VLOOKUP(BG165,'CRUCE RIESGOS'!$C$8:$D$37,2,FALSE),"")</f>
        <v/>
      </c>
      <c r="BI165" s="12" t="n">
        <v>25.7800000000005</v>
      </c>
      <c r="BJ165" s="12">
        <f>IFERROR(VLOOKUP(BI165,'CRUCE RIESGOS'!$C$8:$D$37,2,FALSE),"")</f>
        <v/>
      </c>
    </row>
    <row r="166">
      <c r="N166" s="12">
        <f>IF(N167&lt;&gt;""," -R","")</f>
        <v/>
      </c>
      <c r="P166" s="12">
        <f>IF(P167&lt;&gt;""," -R","")</f>
        <v/>
      </c>
      <c r="R166" s="12">
        <f>IF(R167&lt;&gt;""," -R","")</f>
        <v/>
      </c>
      <c r="T166" s="12">
        <f>IF(T167&lt;&gt;""," -R","")</f>
        <v/>
      </c>
      <c r="V166" s="12">
        <f>IF(V167&lt;&gt;""," -R","")</f>
        <v/>
      </c>
      <c r="X166" s="12">
        <f>IF(X167&lt;&gt;""," -R","")</f>
        <v/>
      </c>
      <c r="Z166" s="12">
        <f>IF(Z167&lt;&gt;""," -R","")</f>
        <v/>
      </c>
      <c r="AB166" s="12">
        <f>IF(AB167&lt;&gt;""," -R","")</f>
        <v/>
      </c>
      <c r="AD166" s="12">
        <f>IF(AD167&lt;&gt;""," -R","")</f>
        <v/>
      </c>
      <c r="AF166" s="12">
        <f>IF(AF167&lt;&gt;""," -R","")</f>
        <v/>
      </c>
      <c r="AH166" s="12">
        <f>IF(AH167&lt;&gt;""," -R","")</f>
        <v/>
      </c>
      <c r="AJ166" s="12">
        <f>IF(AJ167&lt;&gt;""," -R","")</f>
        <v/>
      </c>
      <c r="AL166" s="12">
        <f>IF(AL167&lt;&gt;""," -R","")</f>
        <v/>
      </c>
      <c r="AN166" s="12">
        <f>IF(AN167&lt;&gt;""," -R","")</f>
        <v/>
      </c>
      <c r="AP166" s="12">
        <f>IF(AP167&lt;&gt;""," -R","")</f>
        <v/>
      </c>
      <c r="AR166" s="12">
        <f>IF(AR167&lt;&gt;""," -R","")</f>
        <v/>
      </c>
      <c r="AT166" s="12">
        <f>IF(AT167&lt;&gt;""," -R","")</f>
        <v/>
      </c>
      <c r="AV166" s="12">
        <f>IF(AV167&lt;&gt;""," -R","")</f>
        <v/>
      </c>
      <c r="AX166" s="12">
        <f>IF(AX167&lt;&gt;""," -R","")</f>
        <v/>
      </c>
      <c r="AZ166" s="12">
        <f>IF(AZ167&lt;&gt;""," -R","")</f>
        <v/>
      </c>
      <c r="BB166" s="12">
        <f>IF(BB167&lt;&gt;""," -R","")</f>
        <v/>
      </c>
      <c r="BD166" s="12">
        <f>IF(BD167&lt;&gt;""," -R","")</f>
        <v/>
      </c>
      <c r="BF166" s="12">
        <f>IF(BF167&lt;&gt;""," -R","")</f>
        <v/>
      </c>
      <c r="BH166" s="12">
        <f>IF(BH167&lt;&gt;""," -R","")</f>
        <v/>
      </c>
      <c r="BJ166" s="12">
        <f>IF(BJ167&lt;&gt;""," -R","")</f>
        <v/>
      </c>
    </row>
    <row r="167">
      <c r="M167" s="12" t="n">
        <v>1.79</v>
      </c>
      <c r="N167" s="12">
        <f>IFERROR(VLOOKUP(M167,'CRUCE RIESGOS'!$C$8:$D$37,2,FALSE),"")</f>
        <v/>
      </c>
      <c r="O167" s="12" t="n">
        <v>2.79000000000002</v>
      </c>
      <c r="P167" s="12">
        <f>IFERROR(VLOOKUP(O167,'CRUCE RIESGOS'!$C$8:$D$37,2,FALSE),"")</f>
        <v/>
      </c>
      <c r="Q167" s="12" t="n">
        <v>3.79000000000004</v>
      </c>
      <c r="R167" s="12">
        <f>IFERROR(VLOOKUP(Q167,'CRUCE RIESGOS'!$C$8:$D$37,2,FALSE),"")</f>
        <v/>
      </c>
      <c r="S167" s="12" t="n">
        <v>4.79000000000006</v>
      </c>
      <c r="T167" s="12">
        <f>IFERROR(VLOOKUP(S167,'CRUCE RIESGOS'!$C$8:$D$37,2,FALSE),"")</f>
        <v/>
      </c>
      <c r="U167" s="12" t="n">
        <v>5.79000000000008</v>
      </c>
      <c r="V167" s="12">
        <f>IFERROR(VLOOKUP(U167,'CRUCE RIESGOS'!$C$8:$D$37,2,FALSE),"")</f>
        <v/>
      </c>
      <c r="W167" s="12" t="n">
        <v>6.7900000000001</v>
      </c>
      <c r="X167" s="12">
        <f>IFERROR(VLOOKUP(W167,'CRUCE RIESGOS'!$C$8:$D$37,2,FALSE),"")</f>
        <v/>
      </c>
      <c r="Y167" s="12" t="n">
        <v>7.79000000000012</v>
      </c>
      <c r="Z167" s="12">
        <f>IFERROR(VLOOKUP(Y167,'CRUCE RIESGOS'!$C$8:$D$37,2,FALSE),"")</f>
        <v/>
      </c>
      <c r="AA167" s="12" t="n">
        <v>8.790000000000139</v>
      </c>
      <c r="AB167" s="12">
        <f>IFERROR(VLOOKUP(AA167,'CRUCE RIESGOS'!$C$8:$D$37,2,FALSE),"")</f>
        <v/>
      </c>
      <c r="AC167" s="12" t="n">
        <v>9.790000000000161</v>
      </c>
      <c r="AD167" s="12">
        <f>IFERROR(VLOOKUP(AC167,'CRUCE RIESGOS'!$C$8:$D$37,2,FALSE),"")</f>
        <v/>
      </c>
      <c r="AE167" s="12" t="n">
        <v>10.7900000000002</v>
      </c>
      <c r="AF167" s="12">
        <f>IFERROR(VLOOKUP(AE167,'CRUCE RIESGOS'!$C$8:$D$37,2,FALSE),"")</f>
        <v/>
      </c>
      <c r="AG167" s="12" t="n">
        <v>11.7900000000002</v>
      </c>
      <c r="AH167" s="12">
        <f>IFERROR(VLOOKUP(AG167,'CRUCE RIESGOS'!$C$8:$D$37,2,FALSE),"")</f>
        <v/>
      </c>
      <c r="AI167" s="12" t="n">
        <v>12.7900000000002</v>
      </c>
      <c r="AJ167" s="12">
        <f>IFERROR(VLOOKUP(AI167,'CRUCE RIESGOS'!$C$8:$D$37,2,FALSE),"")</f>
        <v/>
      </c>
      <c r="AK167" s="12" t="n">
        <v>13.7900000000002</v>
      </c>
      <c r="AL167" s="12">
        <f>IFERROR(VLOOKUP(AK167,'CRUCE RIESGOS'!$C$8:$D$37,2,FALSE),"")</f>
        <v/>
      </c>
      <c r="AM167" s="12" t="n">
        <v>14.7900000000003</v>
      </c>
      <c r="AN167" s="12">
        <f>IFERROR(VLOOKUP(AM167,'CRUCE RIESGOS'!$C$8:$D$37,2,FALSE),"")</f>
        <v/>
      </c>
      <c r="AO167" s="12" t="n">
        <v>15.7900000000003</v>
      </c>
      <c r="AP167" s="12">
        <f>IFERROR(VLOOKUP(AO167,'CRUCE RIESGOS'!$C$8:$D$37,2,FALSE),"")</f>
        <v/>
      </c>
      <c r="AQ167" s="12" t="n">
        <v>16.7900000000003</v>
      </c>
      <c r="AR167" s="12">
        <f>IFERROR(VLOOKUP(AQ167,'CRUCE RIESGOS'!$C$8:$D$37,2,FALSE),"")</f>
        <v/>
      </c>
      <c r="AS167" s="12" t="n">
        <v>17.7900000000003</v>
      </c>
      <c r="AT167" s="12">
        <f>IFERROR(VLOOKUP(AS167,'CRUCE RIESGOS'!$C$8:$D$37,2,FALSE),"")</f>
        <v/>
      </c>
      <c r="AU167" s="12" t="n">
        <v>18.7900000000003</v>
      </c>
      <c r="AV167" s="12">
        <f>IFERROR(VLOOKUP(AU167,'CRUCE RIESGOS'!$C$8:$D$37,2,FALSE),"")</f>
        <v/>
      </c>
      <c r="AW167" s="12" t="n">
        <v>19.7900000000004</v>
      </c>
      <c r="AX167" s="12">
        <f>IFERROR(VLOOKUP(AW167,'CRUCE RIESGOS'!$C$8:$D$37,2,FALSE),"")</f>
        <v/>
      </c>
      <c r="AY167" s="12" t="n">
        <v>20.7900000000004</v>
      </c>
      <c r="AZ167" s="12">
        <f>IFERROR(VLOOKUP(AY167,'CRUCE RIESGOS'!$C$8:$D$37,2,FALSE),"")</f>
        <v/>
      </c>
      <c r="BA167" s="12" t="n">
        <v>21.7900000000004</v>
      </c>
      <c r="BB167" s="12">
        <f>IFERROR(VLOOKUP(BA167,'CRUCE RIESGOS'!$C$8:$D$37,2,FALSE),"")</f>
        <v/>
      </c>
      <c r="BC167" s="12" t="n">
        <v>22.7900000000004</v>
      </c>
      <c r="BD167" s="12">
        <f>IFERROR(VLOOKUP(BC167,'CRUCE RIESGOS'!$C$8:$D$37,2,FALSE),"")</f>
        <v/>
      </c>
      <c r="BE167" s="12" t="n">
        <v>23.7900000000004</v>
      </c>
      <c r="BF167" s="12">
        <f>IFERROR(VLOOKUP(BE167,'CRUCE RIESGOS'!$C$8:$D$37,2,FALSE),"")</f>
        <v/>
      </c>
      <c r="BG167" s="12" t="n">
        <v>24.7900000000005</v>
      </c>
      <c r="BH167" s="12">
        <f>IFERROR(VLOOKUP(BG167,'CRUCE RIESGOS'!$C$8:$D$37,2,FALSE),"")</f>
        <v/>
      </c>
      <c r="BI167" s="12" t="n">
        <v>25.7900000000005</v>
      </c>
      <c r="BJ167" s="12">
        <f>IFERROR(VLOOKUP(BI167,'CRUCE RIESGOS'!$C$8:$D$37,2,FALSE),"")</f>
        <v/>
      </c>
    </row>
    <row r="168">
      <c r="N168" s="12">
        <f>IF(N169&lt;&gt;""," -R","")</f>
        <v/>
      </c>
      <c r="P168" s="12">
        <f>IF(P169&lt;&gt;""," -R","")</f>
        <v/>
      </c>
      <c r="R168" s="12">
        <f>IF(R169&lt;&gt;""," -R","")</f>
        <v/>
      </c>
      <c r="T168" s="12">
        <f>IF(T169&lt;&gt;""," -R","")</f>
        <v/>
      </c>
      <c r="V168" s="12">
        <f>IF(V169&lt;&gt;""," -R","")</f>
        <v/>
      </c>
      <c r="X168" s="12">
        <f>IF(X169&lt;&gt;""," -R","")</f>
        <v/>
      </c>
      <c r="Z168" s="12">
        <f>IF(Z169&lt;&gt;""," -R","")</f>
        <v/>
      </c>
      <c r="AB168" s="12">
        <f>IF(AB169&lt;&gt;""," -R","")</f>
        <v/>
      </c>
      <c r="AD168" s="12">
        <f>IF(AD169&lt;&gt;""," -R","")</f>
        <v/>
      </c>
      <c r="AF168" s="12">
        <f>IF(AF169&lt;&gt;""," -R","")</f>
        <v/>
      </c>
      <c r="AH168" s="12">
        <f>IF(AH169&lt;&gt;""," -R","")</f>
        <v/>
      </c>
      <c r="AJ168" s="12">
        <f>IF(AJ169&lt;&gt;""," -R","")</f>
        <v/>
      </c>
      <c r="AL168" s="12">
        <f>IF(AL169&lt;&gt;""," -R","")</f>
        <v/>
      </c>
      <c r="AN168" s="12">
        <f>IF(AN169&lt;&gt;""," -R","")</f>
        <v/>
      </c>
      <c r="AP168" s="12">
        <f>IF(AP169&lt;&gt;""," -R","")</f>
        <v/>
      </c>
      <c r="AR168" s="12">
        <f>IF(AR169&lt;&gt;""," -R","")</f>
        <v/>
      </c>
      <c r="AT168" s="12">
        <f>IF(AT169&lt;&gt;""," -R","")</f>
        <v/>
      </c>
      <c r="AV168" s="12">
        <f>IF(AV169&lt;&gt;""," -R","")</f>
        <v/>
      </c>
      <c r="AX168" s="12">
        <f>IF(AX169&lt;&gt;""," -R","")</f>
        <v/>
      </c>
      <c r="AZ168" s="12">
        <f>IF(AZ169&lt;&gt;""," -R","")</f>
        <v/>
      </c>
      <c r="BB168" s="12">
        <f>IF(BB169&lt;&gt;""," -R","")</f>
        <v/>
      </c>
      <c r="BD168" s="12">
        <f>IF(BD169&lt;&gt;""," -R","")</f>
        <v/>
      </c>
      <c r="BF168" s="12">
        <f>IF(BF169&lt;&gt;""," -R","")</f>
        <v/>
      </c>
      <c r="BH168" s="12">
        <f>IF(BH169&lt;&gt;""," -R","")</f>
        <v/>
      </c>
      <c r="BJ168" s="12">
        <f>IF(BJ169&lt;&gt;""," -R","")</f>
        <v/>
      </c>
    </row>
    <row r="169">
      <c r="M169" s="12" t="n">
        <v>1.8</v>
      </c>
      <c r="N169" s="12">
        <f>IFERROR(VLOOKUP(M169,'CRUCE RIESGOS'!$C$8:$D$37,2,FALSE),"")</f>
        <v/>
      </c>
      <c r="O169" s="12" t="n">
        <v>2.80000000000002</v>
      </c>
      <c r="P169" s="12">
        <f>IFERROR(VLOOKUP(O169,'CRUCE RIESGOS'!$C$8:$D$37,2,FALSE),"")</f>
        <v/>
      </c>
      <c r="Q169" s="12" t="n">
        <v>3.80000000000004</v>
      </c>
      <c r="R169" s="12">
        <f>IFERROR(VLOOKUP(Q169,'CRUCE RIESGOS'!$C$8:$D$37,2,FALSE),"")</f>
        <v/>
      </c>
      <c r="S169" s="12" t="n">
        <v>4.80000000000006</v>
      </c>
      <c r="T169" s="12">
        <f>IFERROR(VLOOKUP(S169,'CRUCE RIESGOS'!$C$8:$D$37,2,FALSE),"")</f>
        <v/>
      </c>
      <c r="U169" s="12" t="n">
        <v>5.80000000000008</v>
      </c>
      <c r="V169" s="12">
        <f>IFERROR(VLOOKUP(U169,'CRUCE RIESGOS'!$C$8:$D$37,2,FALSE),"")</f>
        <v/>
      </c>
      <c r="W169" s="12" t="n">
        <v>6.8000000000001</v>
      </c>
      <c r="X169" s="12">
        <f>IFERROR(VLOOKUP(W169,'CRUCE RIESGOS'!$C$8:$D$37,2,FALSE),"")</f>
        <v/>
      </c>
      <c r="Y169" s="12" t="n">
        <v>7.80000000000012</v>
      </c>
      <c r="Z169" s="12">
        <f>IFERROR(VLOOKUP(Y169,'CRUCE RIESGOS'!$C$8:$D$37,2,FALSE),"")</f>
        <v/>
      </c>
      <c r="AA169" s="12" t="n">
        <v>8.800000000000139</v>
      </c>
      <c r="AB169" s="12">
        <f>IFERROR(VLOOKUP(AA169,'CRUCE RIESGOS'!$C$8:$D$37,2,FALSE),"")</f>
        <v/>
      </c>
      <c r="AC169" s="12" t="n">
        <v>9.800000000000161</v>
      </c>
      <c r="AD169" s="12">
        <f>IFERROR(VLOOKUP(AC169,'CRUCE RIESGOS'!$C$8:$D$37,2,FALSE),"")</f>
        <v/>
      </c>
      <c r="AE169" s="12" t="n">
        <v>10.8000000000002</v>
      </c>
      <c r="AF169" s="12">
        <f>IFERROR(VLOOKUP(AE169,'CRUCE RIESGOS'!$C$8:$D$37,2,FALSE),"")</f>
        <v/>
      </c>
      <c r="AG169" s="12" t="n">
        <v>11.8000000000002</v>
      </c>
      <c r="AH169" s="12">
        <f>IFERROR(VLOOKUP(AG169,'CRUCE RIESGOS'!$C$8:$D$37,2,FALSE),"")</f>
        <v/>
      </c>
      <c r="AI169" s="12" t="n">
        <v>12.8000000000002</v>
      </c>
      <c r="AJ169" s="12">
        <f>IFERROR(VLOOKUP(AI169,'CRUCE RIESGOS'!$C$8:$D$37,2,FALSE),"")</f>
        <v/>
      </c>
      <c r="AK169" s="12" t="n">
        <v>13.8000000000002</v>
      </c>
      <c r="AL169" s="12">
        <f>IFERROR(VLOOKUP(AK169,'CRUCE RIESGOS'!$C$8:$D$37,2,FALSE),"")</f>
        <v/>
      </c>
      <c r="AM169" s="12" t="n">
        <v>14.8000000000003</v>
      </c>
      <c r="AN169" s="12">
        <f>IFERROR(VLOOKUP(AM169,'CRUCE RIESGOS'!$C$8:$D$37,2,FALSE),"")</f>
        <v/>
      </c>
      <c r="AO169" s="12" t="n">
        <v>15.8000000000003</v>
      </c>
      <c r="AP169" s="12">
        <f>IFERROR(VLOOKUP(AO169,'CRUCE RIESGOS'!$C$8:$D$37,2,FALSE),"")</f>
        <v/>
      </c>
      <c r="AQ169" s="12" t="n">
        <v>16.8000000000003</v>
      </c>
      <c r="AR169" s="12">
        <f>IFERROR(VLOOKUP(AQ169,'CRUCE RIESGOS'!$C$8:$D$37,2,FALSE),"")</f>
        <v/>
      </c>
      <c r="AS169" s="12" t="n">
        <v>17.8000000000003</v>
      </c>
      <c r="AT169" s="12">
        <f>IFERROR(VLOOKUP(AS169,'CRUCE RIESGOS'!$C$8:$D$37,2,FALSE),"")</f>
        <v/>
      </c>
      <c r="AU169" s="12" t="n">
        <v>18.8000000000003</v>
      </c>
      <c r="AV169" s="12">
        <f>IFERROR(VLOOKUP(AU169,'CRUCE RIESGOS'!$C$8:$D$37,2,FALSE),"")</f>
        <v/>
      </c>
      <c r="AW169" s="12" t="n">
        <v>19.8000000000004</v>
      </c>
      <c r="AX169" s="12">
        <f>IFERROR(VLOOKUP(AW169,'CRUCE RIESGOS'!$C$8:$D$37,2,FALSE),"")</f>
        <v/>
      </c>
      <c r="AY169" s="12" t="n">
        <v>20.8000000000004</v>
      </c>
      <c r="AZ169" s="12">
        <f>IFERROR(VLOOKUP(AY169,'CRUCE RIESGOS'!$C$8:$D$37,2,FALSE),"")</f>
        <v/>
      </c>
      <c r="BA169" s="12" t="n">
        <v>21.8000000000004</v>
      </c>
      <c r="BB169" s="12">
        <f>IFERROR(VLOOKUP(BA169,'CRUCE RIESGOS'!$C$8:$D$37,2,FALSE),"")</f>
        <v/>
      </c>
      <c r="BC169" s="12" t="n">
        <v>22.8000000000004</v>
      </c>
      <c r="BD169" s="12">
        <f>IFERROR(VLOOKUP(BC169,'CRUCE RIESGOS'!$C$8:$D$37,2,FALSE),"")</f>
        <v/>
      </c>
      <c r="BE169" s="12" t="n">
        <v>23.8000000000004</v>
      </c>
      <c r="BF169" s="12">
        <f>IFERROR(VLOOKUP(BE169,'CRUCE RIESGOS'!$C$8:$D$37,2,FALSE),"")</f>
        <v/>
      </c>
      <c r="BG169" s="12" t="n">
        <v>24.8000000000005</v>
      </c>
      <c r="BH169" s="12">
        <f>IFERROR(VLOOKUP(BG169,'CRUCE RIESGOS'!$C$8:$D$37,2,FALSE),"")</f>
        <v/>
      </c>
      <c r="BI169" s="12" t="n">
        <v>25.8000000000005</v>
      </c>
      <c r="BJ169" s="12">
        <f>IFERROR(VLOOKUP(BI169,'CRUCE RIESGOS'!$C$8:$D$37,2,FALSE),"")</f>
        <v/>
      </c>
    </row>
    <row r="170">
      <c r="N170" s="12">
        <f>IF(N171&lt;&gt;""," -R","")</f>
        <v/>
      </c>
      <c r="P170" s="12">
        <f>IF(P171&lt;&gt;""," -R","")</f>
        <v/>
      </c>
      <c r="R170" s="12">
        <f>IF(R171&lt;&gt;""," -R","")</f>
        <v/>
      </c>
      <c r="T170" s="12">
        <f>IF(T171&lt;&gt;""," -R","")</f>
        <v/>
      </c>
      <c r="V170" s="12">
        <f>IF(V171&lt;&gt;""," -R","")</f>
        <v/>
      </c>
      <c r="X170" s="12">
        <f>IF(X171&lt;&gt;""," -R","")</f>
        <v/>
      </c>
      <c r="Z170" s="12">
        <f>IF(Z171&lt;&gt;""," -R","")</f>
        <v/>
      </c>
      <c r="AB170" s="12">
        <f>IF(AB171&lt;&gt;""," -R","")</f>
        <v/>
      </c>
      <c r="AD170" s="12">
        <f>IF(AD171&lt;&gt;""," -R","")</f>
        <v/>
      </c>
      <c r="AF170" s="12">
        <f>IF(AF171&lt;&gt;""," -R","")</f>
        <v/>
      </c>
      <c r="AH170" s="12">
        <f>IF(AH171&lt;&gt;""," -R","")</f>
        <v/>
      </c>
      <c r="AJ170" s="12">
        <f>IF(AJ171&lt;&gt;""," -R","")</f>
        <v/>
      </c>
      <c r="AL170" s="12">
        <f>IF(AL171&lt;&gt;""," -R","")</f>
        <v/>
      </c>
      <c r="AN170" s="12">
        <f>IF(AN171&lt;&gt;""," -R","")</f>
        <v/>
      </c>
      <c r="AP170" s="12">
        <f>IF(AP171&lt;&gt;""," -R","")</f>
        <v/>
      </c>
      <c r="AR170" s="12">
        <f>IF(AR171&lt;&gt;""," -R","")</f>
        <v/>
      </c>
      <c r="AT170" s="12">
        <f>IF(AT171&lt;&gt;""," -R","")</f>
        <v/>
      </c>
      <c r="AV170" s="12">
        <f>IF(AV171&lt;&gt;""," -R","")</f>
        <v/>
      </c>
      <c r="AX170" s="12">
        <f>IF(AX171&lt;&gt;""," -R","")</f>
        <v/>
      </c>
      <c r="AZ170" s="12">
        <f>IF(AZ171&lt;&gt;""," -R","")</f>
        <v/>
      </c>
      <c r="BB170" s="12">
        <f>IF(BB171&lt;&gt;""," -R","")</f>
        <v/>
      </c>
      <c r="BD170" s="12">
        <f>IF(BD171&lt;&gt;""," -R","")</f>
        <v/>
      </c>
      <c r="BF170" s="12">
        <f>IF(BF171&lt;&gt;""," -R","")</f>
        <v/>
      </c>
      <c r="BH170" s="12">
        <f>IF(BH171&lt;&gt;""," -R","")</f>
        <v/>
      </c>
      <c r="BJ170" s="12">
        <f>IF(BJ171&lt;&gt;""," -R","")</f>
        <v/>
      </c>
    </row>
    <row r="171">
      <c r="M171" s="12" t="n">
        <v>1.81</v>
      </c>
      <c r="N171" s="12">
        <f>IFERROR(VLOOKUP(M171,'CRUCE RIESGOS'!$C$8:$D$37,2,FALSE),"")</f>
        <v/>
      </c>
      <c r="O171" s="12" t="n">
        <v>2.81000000000002</v>
      </c>
      <c r="P171" s="12">
        <f>IFERROR(VLOOKUP(O171,'CRUCE RIESGOS'!$C$8:$D$37,2,FALSE),"")</f>
        <v/>
      </c>
      <c r="Q171" s="12" t="n">
        <v>3.81000000000004</v>
      </c>
      <c r="R171" s="12">
        <f>IFERROR(VLOOKUP(Q171,'CRUCE RIESGOS'!$C$8:$D$37,2,FALSE),"")</f>
        <v/>
      </c>
      <c r="S171" s="12" t="n">
        <v>4.81000000000006</v>
      </c>
      <c r="T171" s="12">
        <f>IFERROR(VLOOKUP(S171,'CRUCE RIESGOS'!$C$8:$D$37,2,FALSE),"")</f>
        <v/>
      </c>
      <c r="U171" s="12" t="n">
        <v>5.81000000000008</v>
      </c>
      <c r="V171" s="12">
        <f>IFERROR(VLOOKUP(U171,'CRUCE RIESGOS'!$C$8:$D$37,2,FALSE),"")</f>
        <v/>
      </c>
      <c r="W171" s="12" t="n">
        <v>6.8100000000001</v>
      </c>
      <c r="X171" s="12">
        <f>IFERROR(VLOOKUP(W171,'CRUCE RIESGOS'!$C$8:$D$37,2,FALSE),"")</f>
        <v/>
      </c>
      <c r="Y171" s="12" t="n">
        <v>7.81000000000012</v>
      </c>
      <c r="Z171" s="12">
        <f>IFERROR(VLOOKUP(Y171,'CRUCE RIESGOS'!$C$8:$D$37,2,FALSE),"")</f>
        <v/>
      </c>
      <c r="AA171" s="12" t="n">
        <v>8.810000000000141</v>
      </c>
      <c r="AB171" s="12">
        <f>IFERROR(VLOOKUP(AA171,'CRUCE RIESGOS'!$C$8:$D$37,2,FALSE),"")</f>
        <v/>
      </c>
      <c r="AC171" s="12" t="n">
        <v>9.81000000000016</v>
      </c>
      <c r="AD171" s="12">
        <f>IFERROR(VLOOKUP(AC171,'CRUCE RIESGOS'!$C$8:$D$37,2,FALSE),"")</f>
        <v/>
      </c>
      <c r="AE171" s="12" t="n">
        <v>10.8100000000002</v>
      </c>
      <c r="AF171" s="12">
        <f>IFERROR(VLOOKUP(AE171,'CRUCE RIESGOS'!$C$8:$D$37,2,FALSE),"")</f>
        <v/>
      </c>
      <c r="AG171" s="12" t="n">
        <v>11.8100000000002</v>
      </c>
      <c r="AH171" s="12">
        <f>IFERROR(VLOOKUP(AG171,'CRUCE RIESGOS'!$C$8:$D$37,2,FALSE),"")</f>
        <v/>
      </c>
      <c r="AI171" s="12" t="n">
        <v>12.8100000000002</v>
      </c>
      <c r="AJ171" s="12">
        <f>IFERROR(VLOOKUP(AI171,'CRUCE RIESGOS'!$C$8:$D$37,2,FALSE),"")</f>
        <v/>
      </c>
      <c r="AK171" s="12" t="n">
        <v>13.8100000000002</v>
      </c>
      <c r="AL171" s="12">
        <f>IFERROR(VLOOKUP(AK171,'CRUCE RIESGOS'!$C$8:$D$37,2,FALSE),"")</f>
        <v/>
      </c>
      <c r="AM171" s="12" t="n">
        <v>14.8100000000003</v>
      </c>
      <c r="AN171" s="12">
        <f>IFERROR(VLOOKUP(AM171,'CRUCE RIESGOS'!$C$8:$D$37,2,FALSE),"")</f>
        <v/>
      </c>
      <c r="AO171" s="12" t="n">
        <v>15.8100000000003</v>
      </c>
      <c r="AP171" s="12">
        <f>IFERROR(VLOOKUP(AO171,'CRUCE RIESGOS'!$C$8:$D$37,2,FALSE),"")</f>
        <v/>
      </c>
      <c r="AQ171" s="12" t="n">
        <v>16.8100000000003</v>
      </c>
      <c r="AR171" s="12">
        <f>IFERROR(VLOOKUP(AQ171,'CRUCE RIESGOS'!$C$8:$D$37,2,FALSE),"")</f>
        <v/>
      </c>
      <c r="AS171" s="12" t="n">
        <v>17.8100000000003</v>
      </c>
      <c r="AT171" s="12">
        <f>IFERROR(VLOOKUP(AS171,'CRUCE RIESGOS'!$C$8:$D$37,2,FALSE),"")</f>
        <v/>
      </c>
      <c r="AU171" s="12" t="n">
        <v>18.8100000000003</v>
      </c>
      <c r="AV171" s="12">
        <f>IFERROR(VLOOKUP(AU171,'CRUCE RIESGOS'!$C$8:$D$37,2,FALSE),"")</f>
        <v/>
      </c>
      <c r="AW171" s="12" t="n">
        <v>19.8100000000004</v>
      </c>
      <c r="AX171" s="12">
        <f>IFERROR(VLOOKUP(AW171,'CRUCE RIESGOS'!$C$8:$D$37,2,FALSE),"")</f>
        <v/>
      </c>
      <c r="AY171" s="12" t="n">
        <v>20.8100000000004</v>
      </c>
      <c r="AZ171" s="12">
        <f>IFERROR(VLOOKUP(AY171,'CRUCE RIESGOS'!$C$8:$D$37,2,FALSE),"")</f>
        <v/>
      </c>
      <c r="BA171" s="12" t="n">
        <v>21.8100000000004</v>
      </c>
      <c r="BB171" s="12">
        <f>IFERROR(VLOOKUP(BA171,'CRUCE RIESGOS'!$C$8:$D$37,2,FALSE),"")</f>
        <v/>
      </c>
      <c r="BC171" s="12" t="n">
        <v>22.8100000000004</v>
      </c>
      <c r="BD171" s="12">
        <f>IFERROR(VLOOKUP(BC171,'CRUCE RIESGOS'!$C$8:$D$37,2,FALSE),"")</f>
        <v/>
      </c>
      <c r="BE171" s="12" t="n">
        <v>23.8100000000004</v>
      </c>
      <c r="BF171" s="12">
        <f>IFERROR(VLOOKUP(BE171,'CRUCE RIESGOS'!$C$8:$D$37,2,FALSE),"")</f>
        <v/>
      </c>
      <c r="BG171" s="12" t="n">
        <v>24.8100000000005</v>
      </c>
      <c r="BH171" s="12">
        <f>IFERROR(VLOOKUP(BG171,'CRUCE RIESGOS'!$C$8:$D$37,2,FALSE),"")</f>
        <v/>
      </c>
      <c r="BI171" s="12" t="n">
        <v>25.8100000000005</v>
      </c>
      <c r="BJ171" s="12">
        <f>IFERROR(VLOOKUP(BI171,'CRUCE RIESGOS'!$C$8:$D$37,2,FALSE),"")</f>
        <v/>
      </c>
    </row>
    <row r="172">
      <c r="N172" s="12">
        <f>IF(N173&lt;&gt;""," -R","")</f>
        <v/>
      </c>
      <c r="P172" s="12">
        <f>IF(P173&lt;&gt;""," -R","")</f>
        <v/>
      </c>
      <c r="R172" s="12">
        <f>IF(R173&lt;&gt;""," -R","")</f>
        <v/>
      </c>
      <c r="T172" s="12">
        <f>IF(T173&lt;&gt;""," -R","")</f>
        <v/>
      </c>
      <c r="V172" s="12">
        <f>IF(V173&lt;&gt;""," -R","")</f>
        <v/>
      </c>
      <c r="X172" s="12">
        <f>IF(X173&lt;&gt;""," -R","")</f>
        <v/>
      </c>
      <c r="Z172" s="12">
        <f>IF(Z173&lt;&gt;""," -R","")</f>
        <v/>
      </c>
      <c r="AB172" s="12">
        <f>IF(AB173&lt;&gt;""," -R","")</f>
        <v/>
      </c>
      <c r="AD172" s="12">
        <f>IF(AD173&lt;&gt;""," -R","")</f>
        <v/>
      </c>
      <c r="AF172" s="12">
        <f>IF(AF173&lt;&gt;""," -R","")</f>
        <v/>
      </c>
      <c r="AH172" s="12">
        <f>IF(AH173&lt;&gt;""," -R","")</f>
        <v/>
      </c>
      <c r="AJ172" s="12">
        <f>IF(AJ173&lt;&gt;""," -R","")</f>
        <v/>
      </c>
      <c r="AL172" s="12">
        <f>IF(AL173&lt;&gt;""," -R","")</f>
        <v/>
      </c>
      <c r="AN172" s="12">
        <f>IF(AN173&lt;&gt;""," -R","")</f>
        <v/>
      </c>
      <c r="AP172" s="12">
        <f>IF(AP173&lt;&gt;""," -R","")</f>
        <v/>
      </c>
      <c r="AR172" s="12">
        <f>IF(AR173&lt;&gt;""," -R","")</f>
        <v/>
      </c>
      <c r="AT172" s="12">
        <f>IF(AT173&lt;&gt;""," -R","")</f>
        <v/>
      </c>
      <c r="AV172" s="12">
        <f>IF(AV173&lt;&gt;""," -R","")</f>
        <v/>
      </c>
      <c r="AX172" s="12">
        <f>IF(AX173&lt;&gt;""," -R","")</f>
        <v/>
      </c>
      <c r="AZ172" s="12">
        <f>IF(AZ173&lt;&gt;""," -R","")</f>
        <v/>
      </c>
      <c r="BB172" s="12">
        <f>IF(BB173&lt;&gt;""," -R","")</f>
        <v/>
      </c>
      <c r="BD172" s="12">
        <f>IF(BD173&lt;&gt;""," -R","")</f>
        <v/>
      </c>
      <c r="BF172" s="12">
        <f>IF(BF173&lt;&gt;""," -R","")</f>
        <v/>
      </c>
      <c r="BH172" s="12">
        <f>IF(BH173&lt;&gt;""," -R","")</f>
        <v/>
      </c>
      <c r="BJ172" s="12">
        <f>IF(BJ173&lt;&gt;""," -R","")</f>
        <v/>
      </c>
    </row>
    <row r="173">
      <c r="M173" s="12" t="n">
        <v>1.82</v>
      </c>
      <c r="N173" s="12">
        <f>IFERROR(VLOOKUP(M173,'CRUCE RIESGOS'!$C$8:$D$37,2,FALSE),"")</f>
        <v/>
      </c>
      <c r="O173" s="12" t="n">
        <v>2.82000000000002</v>
      </c>
      <c r="P173" s="12">
        <f>IFERROR(VLOOKUP(O173,'CRUCE RIESGOS'!$C$8:$D$37,2,FALSE),"")</f>
        <v/>
      </c>
      <c r="Q173" s="12" t="n">
        <v>3.82000000000004</v>
      </c>
      <c r="R173" s="12">
        <f>IFERROR(VLOOKUP(Q173,'CRUCE RIESGOS'!$C$8:$D$37,2,FALSE),"")</f>
        <v/>
      </c>
      <c r="S173" s="12" t="n">
        <v>4.82000000000006</v>
      </c>
      <c r="T173" s="12">
        <f>IFERROR(VLOOKUP(S173,'CRUCE RIESGOS'!$C$8:$D$37,2,FALSE),"")</f>
        <v/>
      </c>
      <c r="U173" s="12" t="n">
        <v>5.82000000000008</v>
      </c>
      <c r="V173" s="12">
        <f>IFERROR(VLOOKUP(U173,'CRUCE RIESGOS'!$C$8:$D$37,2,FALSE),"")</f>
        <v/>
      </c>
      <c r="W173" s="12" t="n">
        <v>6.8200000000001</v>
      </c>
      <c r="X173" s="12">
        <f>IFERROR(VLOOKUP(W173,'CRUCE RIESGOS'!$C$8:$D$37,2,FALSE),"")</f>
        <v/>
      </c>
      <c r="Y173" s="12" t="n">
        <v>7.82000000000012</v>
      </c>
      <c r="Z173" s="12">
        <f>IFERROR(VLOOKUP(Y173,'CRUCE RIESGOS'!$C$8:$D$37,2,FALSE),"")</f>
        <v/>
      </c>
      <c r="AA173" s="12" t="n">
        <v>8.820000000000141</v>
      </c>
      <c r="AB173" s="12">
        <f>IFERROR(VLOOKUP(AA173,'CRUCE RIESGOS'!$C$8:$D$37,2,FALSE),"")</f>
        <v/>
      </c>
      <c r="AC173" s="12" t="n">
        <v>9.82000000000016</v>
      </c>
      <c r="AD173" s="12">
        <f>IFERROR(VLOOKUP(AC173,'CRUCE RIESGOS'!$C$8:$D$37,2,FALSE),"")</f>
        <v/>
      </c>
      <c r="AE173" s="12" t="n">
        <v>10.8200000000002</v>
      </c>
      <c r="AF173" s="12">
        <f>IFERROR(VLOOKUP(AE173,'CRUCE RIESGOS'!$C$8:$D$37,2,FALSE),"")</f>
        <v/>
      </c>
      <c r="AG173" s="12" t="n">
        <v>11.8200000000002</v>
      </c>
      <c r="AH173" s="12">
        <f>IFERROR(VLOOKUP(AG173,'CRUCE RIESGOS'!$C$8:$D$37,2,FALSE),"")</f>
        <v/>
      </c>
      <c r="AI173" s="12" t="n">
        <v>12.8200000000002</v>
      </c>
      <c r="AJ173" s="12">
        <f>IFERROR(VLOOKUP(AI173,'CRUCE RIESGOS'!$C$8:$D$37,2,FALSE),"")</f>
        <v/>
      </c>
      <c r="AK173" s="12" t="n">
        <v>13.8200000000002</v>
      </c>
      <c r="AL173" s="12">
        <f>IFERROR(VLOOKUP(AK173,'CRUCE RIESGOS'!$C$8:$D$37,2,FALSE),"")</f>
        <v/>
      </c>
      <c r="AM173" s="12" t="n">
        <v>14.8200000000003</v>
      </c>
      <c r="AN173" s="12">
        <f>IFERROR(VLOOKUP(AM173,'CRUCE RIESGOS'!$C$8:$D$37,2,FALSE),"")</f>
        <v/>
      </c>
      <c r="AO173" s="12" t="n">
        <v>15.8200000000003</v>
      </c>
      <c r="AP173" s="12">
        <f>IFERROR(VLOOKUP(AO173,'CRUCE RIESGOS'!$C$8:$D$37,2,FALSE),"")</f>
        <v/>
      </c>
      <c r="AQ173" s="12" t="n">
        <v>16.8200000000003</v>
      </c>
      <c r="AR173" s="12">
        <f>IFERROR(VLOOKUP(AQ173,'CRUCE RIESGOS'!$C$8:$D$37,2,FALSE),"")</f>
        <v/>
      </c>
      <c r="AS173" s="12" t="n">
        <v>17.8200000000003</v>
      </c>
      <c r="AT173" s="12">
        <f>IFERROR(VLOOKUP(AS173,'CRUCE RIESGOS'!$C$8:$D$37,2,FALSE),"")</f>
        <v/>
      </c>
      <c r="AU173" s="12" t="n">
        <v>18.8200000000003</v>
      </c>
      <c r="AV173" s="12">
        <f>IFERROR(VLOOKUP(AU173,'CRUCE RIESGOS'!$C$8:$D$37,2,FALSE),"")</f>
        <v/>
      </c>
      <c r="AW173" s="12" t="n">
        <v>19.8200000000004</v>
      </c>
      <c r="AX173" s="12">
        <f>IFERROR(VLOOKUP(AW173,'CRUCE RIESGOS'!$C$8:$D$37,2,FALSE),"")</f>
        <v/>
      </c>
      <c r="AY173" s="12" t="n">
        <v>20.8200000000004</v>
      </c>
      <c r="AZ173" s="12">
        <f>IFERROR(VLOOKUP(AY173,'CRUCE RIESGOS'!$C$8:$D$37,2,FALSE),"")</f>
        <v/>
      </c>
      <c r="BA173" s="12" t="n">
        <v>21.8200000000004</v>
      </c>
      <c r="BB173" s="12">
        <f>IFERROR(VLOOKUP(BA173,'CRUCE RIESGOS'!$C$8:$D$37,2,FALSE),"")</f>
        <v/>
      </c>
      <c r="BC173" s="12" t="n">
        <v>22.8200000000004</v>
      </c>
      <c r="BD173" s="12">
        <f>IFERROR(VLOOKUP(BC173,'CRUCE RIESGOS'!$C$8:$D$37,2,FALSE),"")</f>
        <v/>
      </c>
      <c r="BE173" s="12" t="n">
        <v>23.8200000000004</v>
      </c>
      <c r="BF173" s="12">
        <f>IFERROR(VLOOKUP(BE173,'CRUCE RIESGOS'!$C$8:$D$37,2,FALSE),"")</f>
        <v/>
      </c>
      <c r="BG173" s="12" t="n">
        <v>24.8200000000005</v>
      </c>
      <c r="BH173" s="12">
        <f>IFERROR(VLOOKUP(BG173,'CRUCE RIESGOS'!$C$8:$D$37,2,FALSE),"")</f>
        <v/>
      </c>
      <c r="BI173" s="12" t="n">
        <v>25.8200000000005</v>
      </c>
      <c r="BJ173" s="12">
        <f>IFERROR(VLOOKUP(BI173,'CRUCE RIESGOS'!$C$8:$D$37,2,FALSE),"")</f>
        <v/>
      </c>
    </row>
    <row r="174">
      <c r="N174" s="12">
        <f>IF(N175&lt;&gt;""," -R","")</f>
        <v/>
      </c>
      <c r="P174" s="12">
        <f>IF(P175&lt;&gt;""," -R","")</f>
        <v/>
      </c>
      <c r="R174" s="12">
        <f>IF(R175&lt;&gt;""," -R","")</f>
        <v/>
      </c>
      <c r="T174" s="12">
        <f>IF(T175&lt;&gt;""," -R","")</f>
        <v/>
      </c>
      <c r="V174" s="12">
        <f>IF(V175&lt;&gt;""," -R","")</f>
        <v/>
      </c>
      <c r="X174" s="12">
        <f>IF(X175&lt;&gt;""," -R","")</f>
        <v/>
      </c>
      <c r="Z174" s="12">
        <f>IF(Z175&lt;&gt;""," -R","")</f>
        <v/>
      </c>
      <c r="AB174" s="12">
        <f>IF(AB175&lt;&gt;""," -R","")</f>
        <v/>
      </c>
      <c r="AD174" s="12">
        <f>IF(AD175&lt;&gt;""," -R","")</f>
        <v/>
      </c>
      <c r="AF174" s="12">
        <f>IF(AF175&lt;&gt;""," -R","")</f>
        <v/>
      </c>
      <c r="AH174" s="12">
        <f>IF(AH175&lt;&gt;""," -R","")</f>
        <v/>
      </c>
      <c r="AJ174" s="12">
        <f>IF(AJ175&lt;&gt;""," -R","")</f>
        <v/>
      </c>
      <c r="AL174" s="12">
        <f>IF(AL175&lt;&gt;""," -R","")</f>
        <v/>
      </c>
      <c r="AN174" s="12">
        <f>IF(AN175&lt;&gt;""," -R","")</f>
        <v/>
      </c>
      <c r="AP174" s="12">
        <f>IF(AP175&lt;&gt;""," -R","")</f>
        <v/>
      </c>
      <c r="AR174" s="12">
        <f>IF(AR175&lt;&gt;""," -R","")</f>
        <v/>
      </c>
      <c r="AT174" s="12">
        <f>IF(AT175&lt;&gt;""," -R","")</f>
        <v/>
      </c>
      <c r="AV174" s="12">
        <f>IF(AV175&lt;&gt;""," -R","")</f>
        <v/>
      </c>
      <c r="AX174" s="12">
        <f>IF(AX175&lt;&gt;""," -R","")</f>
        <v/>
      </c>
      <c r="AZ174" s="12">
        <f>IF(AZ175&lt;&gt;""," -R","")</f>
        <v/>
      </c>
      <c r="BB174" s="12">
        <f>IF(BB175&lt;&gt;""," -R","")</f>
        <v/>
      </c>
      <c r="BD174" s="12">
        <f>IF(BD175&lt;&gt;""," -R","")</f>
        <v/>
      </c>
      <c r="BF174" s="12">
        <f>IF(BF175&lt;&gt;""," -R","")</f>
        <v/>
      </c>
      <c r="BH174" s="12">
        <f>IF(BH175&lt;&gt;""," -R","")</f>
        <v/>
      </c>
      <c r="BJ174" s="12">
        <f>IF(BJ175&lt;&gt;""," -R","")</f>
        <v/>
      </c>
    </row>
    <row r="175">
      <c r="M175" s="12" t="n">
        <v>1.83</v>
      </c>
      <c r="N175" s="12">
        <f>IFERROR(VLOOKUP(M175,'CRUCE RIESGOS'!$C$8:$D$37,2,FALSE),"")</f>
        <v/>
      </c>
      <c r="O175" s="12" t="n">
        <v>2.83000000000002</v>
      </c>
      <c r="P175" s="12">
        <f>IFERROR(VLOOKUP(O175,'CRUCE RIESGOS'!$C$8:$D$37,2,FALSE),"")</f>
        <v/>
      </c>
      <c r="Q175" s="12" t="n">
        <v>3.83000000000004</v>
      </c>
      <c r="R175" s="12">
        <f>IFERROR(VLOOKUP(Q175,'CRUCE RIESGOS'!$C$8:$D$37,2,FALSE),"")</f>
        <v/>
      </c>
      <c r="S175" s="12" t="n">
        <v>4.83000000000006</v>
      </c>
      <c r="T175" s="12">
        <f>IFERROR(VLOOKUP(S175,'CRUCE RIESGOS'!$C$8:$D$37,2,FALSE),"")</f>
        <v/>
      </c>
      <c r="U175" s="12" t="n">
        <v>5.83000000000008</v>
      </c>
      <c r="V175" s="12">
        <f>IFERROR(VLOOKUP(U175,'CRUCE RIESGOS'!$C$8:$D$37,2,FALSE),"")</f>
        <v/>
      </c>
      <c r="W175" s="12" t="n">
        <v>6.8300000000001</v>
      </c>
      <c r="X175" s="12">
        <f>IFERROR(VLOOKUP(W175,'CRUCE RIESGOS'!$C$8:$D$37,2,FALSE),"")</f>
        <v/>
      </c>
      <c r="Y175" s="12" t="n">
        <v>7.83000000000012</v>
      </c>
      <c r="Z175" s="12">
        <f>IFERROR(VLOOKUP(Y175,'CRUCE RIESGOS'!$C$8:$D$37,2,FALSE),"")</f>
        <v/>
      </c>
      <c r="AA175" s="12" t="n">
        <v>8.83000000000014</v>
      </c>
      <c r="AB175" s="12">
        <f>IFERROR(VLOOKUP(AA175,'CRUCE RIESGOS'!$C$8:$D$37,2,FALSE),"")</f>
        <v/>
      </c>
      <c r="AC175" s="12" t="n">
        <v>9.83000000000016</v>
      </c>
      <c r="AD175" s="12">
        <f>IFERROR(VLOOKUP(AC175,'CRUCE RIESGOS'!$C$8:$D$37,2,FALSE),"")</f>
        <v/>
      </c>
      <c r="AE175" s="12" t="n">
        <v>10.8300000000002</v>
      </c>
      <c r="AF175" s="12">
        <f>IFERROR(VLOOKUP(AE175,'CRUCE RIESGOS'!$C$8:$D$37,2,FALSE),"")</f>
        <v/>
      </c>
      <c r="AG175" s="12" t="n">
        <v>11.8300000000002</v>
      </c>
      <c r="AH175" s="12">
        <f>IFERROR(VLOOKUP(AG175,'CRUCE RIESGOS'!$C$8:$D$37,2,FALSE),"")</f>
        <v/>
      </c>
      <c r="AI175" s="12" t="n">
        <v>12.8300000000002</v>
      </c>
      <c r="AJ175" s="12">
        <f>IFERROR(VLOOKUP(AI175,'CRUCE RIESGOS'!$C$8:$D$37,2,FALSE),"")</f>
        <v/>
      </c>
      <c r="AK175" s="12" t="n">
        <v>13.8300000000002</v>
      </c>
      <c r="AL175" s="12">
        <f>IFERROR(VLOOKUP(AK175,'CRUCE RIESGOS'!$C$8:$D$37,2,FALSE),"")</f>
        <v/>
      </c>
      <c r="AM175" s="12" t="n">
        <v>14.8300000000003</v>
      </c>
      <c r="AN175" s="12">
        <f>IFERROR(VLOOKUP(AM175,'CRUCE RIESGOS'!$C$8:$D$37,2,FALSE),"")</f>
        <v/>
      </c>
      <c r="AO175" s="12" t="n">
        <v>15.8300000000003</v>
      </c>
      <c r="AP175" s="12">
        <f>IFERROR(VLOOKUP(AO175,'CRUCE RIESGOS'!$C$8:$D$37,2,FALSE),"")</f>
        <v/>
      </c>
      <c r="AQ175" s="12" t="n">
        <v>16.8300000000003</v>
      </c>
      <c r="AR175" s="12">
        <f>IFERROR(VLOOKUP(AQ175,'CRUCE RIESGOS'!$C$8:$D$37,2,FALSE),"")</f>
        <v/>
      </c>
      <c r="AS175" s="12" t="n">
        <v>17.8300000000003</v>
      </c>
      <c r="AT175" s="12">
        <f>IFERROR(VLOOKUP(AS175,'CRUCE RIESGOS'!$C$8:$D$37,2,FALSE),"")</f>
        <v/>
      </c>
      <c r="AU175" s="12" t="n">
        <v>18.8300000000003</v>
      </c>
      <c r="AV175" s="12">
        <f>IFERROR(VLOOKUP(AU175,'CRUCE RIESGOS'!$C$8:$D$37,2,FALSE),"")</f>
        <v/>
      </c>
      <c r="AW175" s="12" t="n">
        <v>19.8300000000004</v>
      </c>
      <c r="AX175" s="12">
        <f>IFERROR(VLOOKUP(AW175,'CRUCE RIESGOS'!$C$8:$D$37,2,FALSE),"")</f>
        <v/>
      </c>
      <c r="AY175" s="12" t="n">
        <v>20.8300000000004</v>
      </c>
      <c r="AZ175" s="12">
        <f>IFERROR(VLOOKUP(AY175,'CRUCE RIESGOS'!$C$8:$D$37,2,FALSE),"")</f>
        <v/>
      </c>
      <c r="BA175" s="12" t="n">
        <v>21.8300000000004</v>
      </c>
      <c r="BB175" s="12">
        <f>IFERROR(VLOOKUP(BA175,'CRUCE RIESGOS'!$C$8:$D$37,2,FALSE),"")</f>
        <v/>
      </c>
      <c r="BC175" s="12" t="n">
        <v>22.8300000000004</v>
      </c>
      <c r="BD175" s="12">
        <f>IFERROR(VLOOKUP(BC175,'CRUCE RIESGOS'!$C$8:$D$37,2,FALSE),"")</f>
        <v/>
      </c>
      <c r="BE175" s="12" t="n">
        <v>23.8300000000004</v>
      </c>
      <c r="BF175" s="12">
        <f>IFERROR(VLOOKUP(BE175,'CRUCE RIESGOS'!$C$8:$D$37,2,FALSE),"")</f>
        <v/>
      </c>
      <c r="BG175" s="12" t="n">
        <v>24.8300000000005</v>
      </c>
      <c r="BH175" s="12">
        <f>IFERROR(VLOOKUP(BG175,'CRUCE RIESGOS'!$C$8:$D$37,2,FALSE),"")</f>
        <v/>
      </c>
      <c r="BI175" s="12" t="n">
        <v>25.8300000000005</v>
      </c>
      <c r="BJ175" s="12">
        <f>IFERROR(VLOOKUP(BI175,'CRUCE RIESGOS'!$C$8:$D$37,2,FALSE),"")</f>
        <v/>
      </c>
    </row>
    <row r="176">
      <c r="N176" s="12">
        <f>IF(N177&lt;&gt;""," -R","")</f>
        <v/>
      </c>
      <c r="P176" s="12">
        <f>IF(P177&lt;&gt;""," -R","")</f>
        <v/>
      </c>
      <c r="R176" s="12">
        <f>IF(R177&lt;&gt;""," -R","")</f>
        <v/>
      </c>
      <c r="T176" s="12">
        <f>IF(T177&lt;&gt;""," -R","")</f>
        <v/>
      </c>
      <c r="V176" s="12">
        <f>IF(V177&lt;&gt;""," -R","")</f>
        <v/>
      </c>
      <c r="X176" s="12">
        <f>IF(X177&lt;&gt;""," -R","")</f>
        <v/>
      </c>
      <c r="Z176" s="12">
        <f>IF(Z177&lt;&gt;""," -R","")</f>
        <v/>
      </c>
      <c r="AB176" s="12">
        <f>IF(AB177&lt;&gt;""," -R","")</f>
        <v/>
      </c>
      <c r="AD176" s="12">
        <f>IF(AD177&lt;&gt;""," -R","")</f>
        <v/>
      </c>
      <c r="AF176" s="12">
        <f>IF(AF177&lt;&gt;""," -R","")</f>
        <v/>
      </c>
      <c r="AH176" s="12">
        <f>IF(AH177&lt;&gt;""," -R","")</f>
        <v/>
      </c>
      <c r="AJ176" s="12">
        <f>IF(AJ177&lt;&gt;""," -R","")</f>
        <v/>
      </c>
      <c r="AL176" s="12">
        <f>IF(AL177&lt;&gt;""," -R","")</f>
        <v/>
      </c>
      <c r="AN176" s="12">
        <f>IF(AN177&lt;&gt;""," -R","")</f>
        <v/>
      </c>
      <c r="AP176" s="12">
        <f>IF(AP177&lt;&gt;""," -R","")</f>
        <v/>
      </c>
      <c r="AR176" s="12">
        <f>IF(AR177&lt;&gt;""," -R","")</f>
        <v/>
      </c>
      <c r="AT176" s="12">
        <f>IF(AT177&lt;&gt;""," -R","")</f>
        <v/>
      </c>
      <c r="AV176" s="12">
        <f>IF(AV177&lt;&gt;""," -R","")</f>
        <v/>
      </c>
      <c r="AX176" s="12">
        <f>IF(AX177&lt;&gt;""," -R","")</f>
        <v/>
      </c>
      <c r="AZ176" s="12">
        <f>IF(AZ177&lt;&gt;""," -R","")</f>
        <v/>
      </c>
      <c r="BB176" s="12">
        <f>IF(BB177&lt;&gt;""," -R","")</f>
        <v/>
      </c>
      <c r="BD176" s="12">
        <f>IF(BD177&lt;&gt;""," -R","")</f>
        <v/>
      </c>
      <c r="BF176" s="12">
        <f>IF(BF177&lt;&gt;""," -R","")</f>
        <v/>
      </c>
      <c r="BH176" s="12">
        <f>IF(BH177&lt;&gt;""," -R","")</f>
        <v/>
      </c>
      <c r="BJ176" s="12">
        <f>IF(BJ177&lt;&gt;""," -R","")</f>
        <v/>
      </c>
    </row>
    <row r="177">
      <c r="M177" s="12" t="n">
        <v>1.84</v>
      </c>
      <c r="N177" s="12">
        <f>IFERROR(VLOOKUP(M177,'CRUCE RIESGOS'!$C$8:$D$37,2,FALSE),"")</f>
        <v/>
      </c>
      <c r="O177" s="12" t="n">
        <v>2.84000000000002</v>
      </c>
      <c r="P177" s="12">
        <f>IFERROR(VLOOKUP(O177,'CRUCE RIESGOS'!$C$8:$D$37,2,FALSE),"")</f>
        <v/>
      </c>
      <c r="Q177" s="12" t="n">
        <v>3.84000000000004</v>
      </c>
      <c r="R177" s="12">
        <f>IFERROR(VLOOKUP(Q177,'CRUCE RIESGOS'!$C$8:$D$37,2,FALSE),"")</f>
        <v/>
      </c>
      <c r="S177" s="12" t="n">
        <v>4.84000000000006</v>
      </c>
      <c r="T177" s="12">
        <f>IFERROR(VLOOKUP(S177,'CRUCE RIESGOS'!$C$8:$D$37,2,FALSE),"")</f>
        <v/>
      </c>
      <c r="U177" s="12" t="n">
        <v>5.84000000000008</v>
      </c>
      <c r="V177" s="12">
        <f>IFERROR(VLOOKUP(U177,'CRUCE RIESGOS'!$C$8:$D$37,2,FALSE),"")</f>
        <v/>
      </c>
      <c r="W177" s="12" t="n">
        <v>6.8400000000001</v>
      </c>
      <c r="X177" s="12">
        <f>IFERROR(VLOOKUP(W177,'CRUCE RIESGOS'!$C$8:$D$37,2,FALSE),"")</f>
        <v/>
      </c>
      <c r="Y177" s="12" t="n">
        <v>7.84000000000012</v>
      </c>
      <c r="Z177" s="12">
        <f>IFERROR(VLOOKUP(Y177,'CRUCE RIESGOS'!$C$8:$D$37,2,FALSE),"")</f>
        <v/>
      </c>
      <c r="AA177" s="12" t="n">
        <v>8.84000000000014</v>
      </c>
      <c r="AB177" s="12">
        <f>IFERROR(VLOOKUP(AA177,'CRUCE RIESGOS'!$C$8:$D$37,2,FALSE),"")</f>
        <v/>
      </c>
      <c r="AC177" s="12" t="n">
        <v>9.84000000000016</v>
      </c>
      <c r="AD177" s="12">
        <f>IFERROR(VLOOKUP(AC177,'CRUCE RIESGOS'!$C$8:$D$37,2,FALSE),"")</f>
        <v/>
      </c>
      <c r="AE177" s="12" t="n">
        <v>10.8400000000002</v>
      </c>
      <c r="AF177" s="12">
        <f>IFERROR(VLOOKUP(AE177,'CRUCE RIESGOS'!$C$8:$D$37,2,FALSE),"")</f>
        <v/>
      </c>
      <c r="AG177" s="12" t="n">
        <v>11.8400000000002</v>
      </c>
      <c r="AH177" s="12">
        <f>IFERROR(VLOOKUP(AG177,'CRUCE RIESGOS'!$C$8:$D$37,2,FALSE),"")</f>
        <v/>
      </c>
      <c r="AI177" s="12" t="n">
        <v>12.8400000000002</v>
      </c>
      <c r="AJ177" s="12">
        <f>IFERROR(VLOOKUP(AI177,'CRUCE RIESGOS'!$C$8:$D$37,2,FALSE),"")</f>
        <v/>
      </c>
      <c r="AK177" s="12" t="n">
        <v>13.8400000000002</v>
      </c>
      <c r="AL177" s="12">
        <f>IFERROR(VLOOKUP(AK177,'CRUCE RIESGOS'!$C$8:$D$37,2,FALSE),"")</f>
        <v/>
      </c>
      <c r="AM177" s="12" t="n">
        <v>14.8400000000003</v>
      </c>
      <c r="AN177" s="12">
        <f>IFERROR(VLOOKUP(AM177,'CRUCE RIESGOS'!$C$8:$D$37,2,FALSE),"")</f>
        <v/>
      </c>
      <c r="AO177" s="12" t="n">
        <v>15.8400000000003</v>
      </c>
      <c r="AP177" s="12">
        <f>IFERROR(VLOOKUP(AO177,'CRUCE RIESGOS'!$C$8:$D$37,2,FALSE),"")</f>
        <v/>
      </c>
      <c r="AQ177" s="12" t="n">
        <v>16.8400000000003</v>
      </c>
      <c r="AR177" s="12">
        <f>IFERROR(VLOOKUP(AQ177,'CRUCE RIESGOS'!$C$8:$D$37,2,FALSE),"")</f>
        <v/>
      </c>
      <c r="AS177" s="12" t="n">
        <v>17.8400000000003</v>
      </c>
      <c r="AT177" s="12">
        <f>IFERROR(VLOOKUP(AS177,'CRUCE RIESGOS'!$C$8:$D$37,2,FALSE),"")</f>
        <v/>
      </c>
      <c r="AU177" s="12" t="n">
        <v>18.8400000000003</v>
      </c>
      <c r="AV177" s="12">
        <f>IFERROR(VLOOKUP(AU177,'CRUCE RIESGOS'!$C$8:$D$37,2,FALSE),"")</f>
        <v/>
      </c>
      <c r="AW177" s="12" t="n">
        <v>19.8400000000004</v>
      </c>
      <c r="AX177" s="12">
        <f>IFERROR(VLOOKUP(AW177,'CRUCE RIESGOS'!$C$8:$D$37,2,FALSE),"")</f>
        <v/>
      </c>
      <c r="AY177" s="12" t="n">
        <v>20.8400000000004</v>
      </c>
      <c r="AZ177" s="12">
        <f>IFERROR(VLOOKUP(AY177,'CRUCE RIESGOS'!$C$8:$D$37,2,FALSE),"")</f>
        <v/>
      </c>
      <c r="BA177" s="12" t="n">
        <v>21.8400000000004</v>
      </c>
      <c r="BB177" s="12">
        <f>IFERROR(VLOOKUP(BA177,'CRUCE RIESGOS'!$C$8:$D$37,2,FALSE),"")</f>
        <v/>
      </c>
      <c r="BC177" s="12" t="n">
        <v>22.8400000000004</v>
      </c>
      <c r="BD177" s="12">
        <f>IFERROR(VLOOKUP(BC177,'CRUCE RIESGOS'!$C$8:$D$37,2,FALSE),"")</f>
        <v/>
      </c>
      <c r="BE177" s="12" t="n">
        <v>23.8400000000004</v>
      </c>
      <c r="BF177" s="12">
        <f>IFERROR(VLOOKUP(BE177,'CRUCE RIESGOS'!$C$8:$D$37,2,FALSE),"")</f>
        <v/>
      </c>
      <c r="BG177" s="12" t="n">
        <v>24.8400000000005</v>
      </c>
      <c r="BH177" s="12">
        <f>IFERROR(VLOOKUP(BG177,'CRUCE RIESGOS'!$C$8:$D$37,2,FALSE),"")</f>
        <v/>
      </c>
      <c r="BI177" s="12" t="n">
        <v>25.8400000000005</v>
      </c>
      <c r="BJ177" s="12">
        <f>IFERROR(VLOOKUP(BI177,'CRUCE RIESGOS'!$C$8:$D$37,2,FALSE),"")</f>
        <v/>
      </c>
    </row>
    <row r="178">
      <c r="N178" s="12">
        <f>IF(N179&lt;&gt;""," -R","")</f>
        <v/>
      </c>
      <c r="P178" s="12">
        <f>IF(P179&lt;&gt;""," -R","")</f>
        <v/>
      </c>
      <c r="R178" s="12">
        <f>IF(R179&lt;&gt;""," -R","")</f>
        <v/>
      </c>
      <c r="T178" s="12">
        <f>IF(T179&lt;&gt;""," -R","")</f>
        <v/>
      </c>
      <c r="V178" s="12">
        <f>IF(V179&lt;&gt;""," -R","")</f>
        <v/>
      </c>
      <c r="X178" s="12">
        <f>IF(X179&lt;&gt;""," -R","")</f>
        <v/>
      </c>
      <c r="Z178" s="12">
        <f>IF(Z179&lt;&gt;""," -R","")</f>
        <v/>
      </c>
      <c r="AB178" s="12">
        <f>IF(AB179&lt;&gt;""," -R","")</f>
        <v/>
      </c>
      <c r="AD178" s="12">
        <f>IF(AD179&lt;&gt;""," -R","")</f>
        <v/>
      </c>
      <c r="AF178" s="12">
        <f>IF(AF179&lt;&gt;""," -R","")</f>
        <v/>
      </c>
      <c r="AH178" s="12">
        <f>IF(AH179&lt;&gt;""," -R","")</f>
        <v/>
      </c>
      <c r="AJ178" s="12">
        <f>IF(AJ179&lt;&gt;""," -R","")</f>
        <v/>
      </c>
      <c r="AL178" s="12">
        <f>IF(AL179&lt;&gt;""," -R","")</f>
        <v/>
      </c>
      <c r="AN178" s="12">
        <f>IF(AN179&lt;&gt;""," -R","")</f>
        <v/>
      </c>
      <c r="AP178" s="12">
        <f>IF(AP179&lt;&gt;""," -R","")</f>
        <v/>
      </c>
      <c r="AR178" s="12">
        <f>IF(AR179&lt;&gt;""," -R","")</f>
        <v/>
      </c>
      <c r="AT178" s="12">
        <f>IF(AT179&lt;&gt;""," -R","")</f>
        <v/>
      </c>
      <c r="AV178" s="12">
        <f>IF(AV179&lt;&gt;""," -R","")</f>
        <v/>
      </c>
      <c r="AX178" s="12">
        <f>IF(AX179&lt;&gt;""," -R","")</f>
        <v/>
      </c>
      <c r="AZ178" s="12">
        <f>IF(AZ179&lt;&gt;""," -R","")</f>
        <v/>
      </c>
      <c r="BB178" s="12">
        <f>IF(BB179&lt;&gt;""," -R","")</f>
        <v/>
      </c>
      <c r="BD178" s="12">
        <f>IF(BD179&lt;&gt;""," -R","")</f>
        <v/>
      </c>
      <c r="BF178" s="12">
        <f>IF(BF179&lt;&gt;""," -R","")</f>
        <v/>
      </c>
      <c r="BH178" s="12">
        <f>IF(BH179&lt;&gt;""," -R","")</f>
        <v/>
      </c>
      <c r="BJ178" s="12">
        <f>IF(BJ179&lt;&gt;""," -R","")</f>
        <v/>
      </c>
    </row>
    <row r="179">
      <c r="M179" s="12" t="n">
        <v>1.85</v>
      </c>
      <c r="N179" s="12">
        <f>IFERROR(VLOOKUP(M179,'CRUCE RIESGOS'!$C$8:$D$37,2,FALSE),"")</f>
        <v/>
      </c>
      <c r="O179" s="12" t="n">
        <v>2.85000000000002</v>
      </c>
      <c r="P179" s="12">
        <f>IFERROR(VLOOKUP(O179,'CRUCE RIESGOS'!$C$8:$D$37,2,FALSE),"")</f>
        <v/>
      </c>
      <c r="Q179" s="12" t="n">
        <v>3.85000000000004</v>
      </c>
      <c r="R179" s="12">
        <f>IFERROR(VLOOKUP(Q179,'CRUCE RIESGOS'!$C$8:$D$37,2,FALSE),"")</f>
        <v/>
      </c>
      <c r="S179" s="12" t="n">
        <v>4.85000000000006</v>
      </c>
      <c r="T179" s="12">
        <f>IFERROR(VLOOKUP(S179,'CRUCE RIESGOS'!$C$8:$D$37,2,FALSE),"")</f>
        <v/>
      </c>
      <c r="U179" s="12" t="n">
        <v>5.85000000000008</v>
      </c>
      <c r="V179" s="12">
        <f>IFERROR(VLOOKUP(U179,'CRUCE RIESGOS'!$C$8:$D$37,2,FALSE),"")</f>
        <v/>
      </c>
      <c r="W179" s="12" t="n">
        <v>6.8500000000001</v>
      </c>
      <c r="X179" s="12">
        <f>IFERROR(VLOOKUP(W179,'CRUCE RIESGOS'!$C$8:$D$37,2,FALSE),"")</f>
        <v/>
      </c>
      <c r="Y179" s="12" t="n">
        <v>7.85000000000012</v>
      </c>
      <c r="Z179" s="12">
        <f>IFERROR(VLOOKUP(Y179,'CRUCE RIESGOS'!$C$8:$D$37,2,FALSE),"")</f>
        <v/>
      </c>
      <c r="AA179" s="12" t="n">
        <v>8.85000000000014</v>
      </c>
      <c r="AB179" s="12">
        <f>IFERROR(VLOOKUP(AA179,'CRUCE RIESGOS'!$C$8:$D$37,2,FALSE),"")</f>
        <v/>
      </c>
      <c r="AC179" s="12" t="n">
        <v>9.85000000000016</v>
      </c>
      <c r="AD179" s="12">
        <f>IFERROR(VLOOKUP(AC179,'CRUCE RIESGOS'!$C$8:$D$37,2,FALSE),"")</f>
        <v/>
      </c>
      <c r="AE179" s="12" t="n">
        <v>10.8500000000002</v>
      </c>
      <c r="AF179" s="12">
        <f>IFERROR(VLOOKUP(AE179,'CRUCE RIESGOS'!$C$8:$D$37,2,FALSE),"")</f>
        <v/>
      </c>
      <c r="AG179" s="12" t="n">
        <v>11.8500000000002</v>
      </c>
      <c r="AH179" s="12">
        <f>IFERROR(VLOOKUP(AG179,'CRUCE RIESGOS'!$C$8:$D$37,2,FALSE),"")</f>
        <v/>
      </c>
      <c r="AI179" s="12" t="n">
        <v>12.8500000000002</v>
      </c>
      <c r="AJ179" s="12">
        <f>IFERROR(VLOOKUP(AI179,'CRUCE RIESGOS'!$C$8:$D$37,2,FALSE),"")</f>
        <v/>
      </c>
      <c r="AK179" s="12" t="n">
        <v>13.8500000000002</v>
      </c>
      <c r="AL179" s="12">
        <f>IFERROR(VLOOKUP(AK179,'CRUCE RIESGOS'!$C$8:$D$37,2,FALSE),"")</f>
        <v/>
      </c>
      <c r="AM179" s="12" t="n">
        <v>14.8500000000003</v>
      </c>
      <c r="AN179" s="12">
        <f>IFERROR(VLOOKUP(AM179,'CRUCE RIESGOS'!$C$8:$D$37,2,FALSE),"")</f>
        <v/>
      </c>
      <c r="AO179" s="12" t="n">
        <v>15.8500000000003</v>
      </c>
      <c r="AP179" s="12">
        <f>IFERROR(VLOOKUP(AO179,'CRUCE RIESGOS'!$C$8:$D$37,2,FALSE),"")</f>
        <v/>
      </c>
      <c r="AQ179" s="12" t="n">
        <v>16.8500000000003</v>
      </c>
      <c r="AR179" s="12">
        <f>IFERROR(VLOOKUP(AQ179,'CRUCE RIESGOS'!$C$8:$D$37,2,FALSE),"")</f>
        <v/>
      </c>
      <c r="AS179" s="12" t="n">
        <v>17.8500000000003</v>
      </c>
      <c r="AT179" s="12">
        <f>IFERROR(VLOOKUP(AS179,'CRUCE RIESGOS'!$C$8:$D$37,2,FALSE),"")</f>
        <v/>
      </c>
      <c r="AU179" s="12" t="n">
        <v>18.8500000000003</v>
      </c>
      <c r="AV179" s="12">
        <f>IFERROR(VLOOKUP(AU179,'CRUCE RIESGOS'!$C$8:$D$37,2,FALSE),"")</f>
        <v/>
      </c>
      <c r="AW179" s="12" t="n">
        <v>19.8500000000004</v>
      </c>
      <c r="AX179" s="12">
        <f>IFERROR(VLOOKUP(AW179,'CRUCE RIESGOS'!$C$8:$D$37,2,FALSE),"")</f>
        <v/>
      </c>
      <c r="AY179" s="12" t="n">
        <v>20.8500000000004</v>
      </c>
      <c r="AZ179" s="12">
        <f>IFERROR(VLOOKUP(AY179,'CRUCE RIESGOS'!$C$8:$D$37,2,FALSE),"")</f>
        <v/>
      </c>
      <c r="BA179" s="12" t="n">
        <v>21.8500000000004</v>
      </c>
      <c r="BB179" s="12">
        <f>IFERROR(VLOOKUP(BA179,'CRUCE RIESGOS'!$C$8:$D$37,2,FALSE),"")</f>
        <v/>
      </c>
      <c r="BC179" s="12" t="n">
        <v>22.8500000000004</v>
      </c>
      <c r="BD179" s="12">
        <f>IFERROR(VLOOKUP(BC179,'CRUCE RIESGOS'!$C$8:$D$37,2,FALSE),"")</f>
        <v/>
      </c>
      <c r="BE179" s="12" t="n">
        <v>23.8500000000004</v>
      </c>
      <c r="BF179" s="12">
        <f>IFERROR(VLOOKUP(BE179,'CRUCE RIESGOS'!$C$8:$D$37,2,FALSE),"")</f>
        <v/>
      </c>
      <c r="BG179" s="12" t="n">
        <v>24.8500000000005</v>
      </c>
      <c r="BH179" s="12">
        <f>IFERROR(VLOOKUP(BG179,'CRUCE RIESGOS'!$C$8:$D$37,2,FALSE),"")</f>
        <v/>
      </c>
      <c r="BI179" s="12" t="n">
        <v>25.8500000000005</v>
      </c>
      <c r="BJ179" s="12">
        <f>IFERROR(VLOOKUP(BI179,'CRUCE RIESGOS'!$C$8:$D$37,2,FALSE),"")</f>
        <v/>
      </c>
    </row>
    <row r="180">
      <c r="N180" s="12">
        <f>IF(N181&lt;&gt;""," -R","")</f>
        <v/>
      </c>
      <c r="P180" s="12">
        <f>IF(P181&lt;&gt;""," -R","")</f>
        <v/>
      </c>
      <c r="R180" s="12">
        <f>IF(R181&lt;&gt;""," -R","")</f>
        <v/>
      </c>
      <c r="T180" s="12">
        <f>IF(T181&lt;&gt;""," -R","")</f>
        <v/>
      </c>
      <c r="V180" s="12">
        <f>IF(V181&lt;&gt;""," -R","")</f>
        <v/>
      </c>
      <c r="X180" s="12">
        <f>IF(X181&lt;&gt;""," -R","")</f>
        <v/>
      </c>
      <c r="Z180" s="12">
        <f>IF(Z181&lt;&gt;""," -R","")</f>
        <v/>
      </c>
      <c r="AB180" s="12">
        <f>IF(AB181&lt;&gt;""," -R","")</f>
        <v/>
      </c>
      <c r="AD180" s="12">
        <f>IF(AD181&lt;&gt;""," -R","")</f>
        <v/>
      </c>
      <c r="AF180" s="12">
        <f>IF(AF181&lt;&gt;""," -R","")</f>
        <v/>
      </c>
      <c r="AH180" s="12">
        <f>IF(AH181&lt;&gt;""," -R","")</f>
        <v/>
      </c>
      <c r="AJ180" s="12">
        <f>IF(AJ181&lt;&gt;""," -R","")</f>
        <v/>
      </c>
      <c r="AL180" s="12">
        <f>IF(AL181&lt;&gt;""," -R","")</f>
        <v/>
      </c>
      <c r="AN180" s="12">
        <f>IF(AN181&lt;&gt;""," -R","")</f>
        <v/>
      </c>
      <c r="AP180" s="12">
        <f>IF(AP181&lt;&gt;""," -R","")</f>
        <v/>
      </c>
      <c r="AR180" s="12">
        <f>IF(AR181&lt;&gt;""," -R","")</f>
        <v/>
      </c>
      <c r="AT180" s="12">
        <f>IF(AT181&lt;&gt;""," -R","")</f>
        <v/>
      </c>
      <c r="AV180" s="12">
        <f>IF(AV181&lt;&gt;""," -R","")</f>
        <v/>
      </c>
      <c r="AX180" s="12">
        <f>IF(AX181&lt;&gt;""," -R","")</f>
        <v/>
      </c>
      <c r="AZ180" s="12">
        <f>IF(AZ181&lt;&gt;""," -R","")</f>
        <v/>
      </c>
      <c r="BB180" s="12">
        <f>IF(BB181&lt;&gt;""," -R","")</f>
        <v/>
      </c>
      <c r="BD180" s="12">
        <f>IF(BD181&lt;&gt;""," -R","")</f>
        <v/>
      </c>
      <c r="BF180" s="12">
        <f>IF(BF181&lt;&gt;""," -R","")</f>
        <v/>
      </c>
      <c r="BH180" s="12">
        <f>IF(BH181&lt;&gt;""," -R","")</f>
        <v/>
      </c>
      <c r="BJ180" s="12">
        <f>IF(BJ181&lt;&gt;""," -R","")</f>
        <v/>
      </c>
    </row>
    <row r="181">
      <c r="M181" s="12" t="n">
        <v>1.86</v>
      </c>
      <c r="N181" s="12">
        <f>IFERROR(VLOOKUP(M181,'CRUCE RIESGOS'!$C$8:$D$37,2,FALSE),"")</f>
        <v/>
      </c>
      <c r="O181" s="12" t="n">
        <v>2.86000000000002</v>
      </c>
      <c r="P181" s="12">
        <f>IFERROR(VLOOKUP(O181,'CRUCE RIESGOS'!$C$8:$D$37,2,FALSE),"")</f>
        <v/>
      </c>
      <c r="Q181" s="12" t="n">
        <v>3.86000000000004</v>
      </c>
      <c r="R181" s="12">
        <f>IFERROR(VLOOKUP(Q181,'CRUCE RIESGOS'!$C$8:$D$37,2,FALSE),"")</f>
        <v/>
      </c>
      <c r="S181" s="12" t="n">
        <v>4.86000000000006</v>
      </c>
      <c r="T181" s="12">
        <f>IFERROR(VLOOKUP(S181,'CRUCE RIESGOS'!$C$8:$D$37,2,FALSE),"")</f>
        <v/>
      </c>
      <c r="U181" s="12" t="n">
        <v>5.86000000000008</v>
      </c>
      <c r="V181" s="12">
        <f>IFERROR(VLOOKUP(U181,'CRUCE RIESGOS'!$C$8:$D$37,2,FALSE),"")</f>
        <v/>
      </c>
      <c r="W181" s="12" t="n">
        <v>6.8600000000001</v>
      </c>
      <c r="X181" s="12">
        <f>IFERROR(VLOOKUP(W181,'CRUCE RIESGOS'!$C$8:$D$37,2,FALSE),"")</f>
        <v/>
      </c>
      <c r="Y181" s="12" t="n">
        <v>7.86000000000012</v>
      </c>
      <c r="Z181" s="12">
        <f>IFERROR(VLOOKUP(Y181,'CRUCE RIESGOS'!$C$8:$D$37,2,FALSE),"")</f>
        <v/>
      </c>
      <c r="AA181" s="12" t="n">
        <v>8.86000000000014</v>
      </c>
      <c r="AB181" s="12">
        <f>IFERROR(VLOOKUP(AA181,'CRUCE RIESGOS'!$C$8:$D$37,2,FALSE),"")</f>
        <v/>
      </c>
      <c r="AC181" s="12" t="n">
        <v>9.860000000000159</v>
      </c>
      <c r="AD181" s="12">
        <f>IFERROR(VLOOKUP(AC181,'CRUCE RIESGOS'!$C$8:$D$37,2,FALSE),"")</f>
        <v/>
      </c>
      <c r="AE181" s="12" t="n">
        <v>10.8600000000002</v>
      </c>
      <c r="AF181" s="12">
        <f>IFERROR(VLOOKUP(AE181,'CRUCE RIESGOS'!$C$8:$D$37,2,FALSE),"")</f>
        <v/>
      </c>
      <c r="AG181" s="12" t="n">
        <v>11.8600000000002</v>
      </c>
      <c r="AH181" s="12">
        <f>IFERROR(VLOOKUP(AG181,'CRUCE RIESGOS'!$C$8:$D$37,2,FALSE),"")</f>
        <v/>
      </c>
      <c r="AI181" s="12" t="n">
        <v>12.8600000000002</v>
      </c>
      <c r="AJ181" s="12">
        <f>IFERROR(VLOOKUP(AI181,'CRUCE RIESGOS'!$C$8:$D$37,2,FALSE),"")</f>
        <v/>
      </c>
      <c r="AK181" s="12" t="n">
        <v>13.8600000000002</v>
      </c>
      <c r="AL181" s="12">
        <f>IFERROR(VLOOKUP(AK181,'CRUCE RIESGOS'!$C$8:$D$37,2,FALSE),"")</f>
        <v/>
      </c>
      <c r="AM181" s="12" t="n">
        <v>14.8600000000003</v>
      </c>
      <c r="AN181" s="12">
        <f>IFERROR(VLOOKUP(AM181,'CRUCE RIESGOS'!$C$8:$D$37,2,FALSE),"")</f>
        <v/>
      </c>
      <c r="AO181" s="12" t="n">
        <v>15.8600000000003</v>
      </c>
      <c r="AP181" s="12">
        <f>IFERROR(VLOOKUP(AO181,'CRUCE RIESGOS'!$C$8:$D$37,2,FALSE),"")</f>
        <v/>
      </c>
      <c r="AQ181" s="12" t="n">
        <v>16.8600000000003</v>
      </c>
      <c r="AR181" s="12">
        <f>IFERROR(VLOOKUP(AQ181,'CRUCE RIESGOS'!$C$8:$D$37,2,FALSE),"")</f>
        <v/>
      </c>
      <c r="AS181" s="12" t="n">
        <v>17.8600000000003</v>
      </c>
      <c r="AT181" s="12">
        <f>IFERROR(VLOOKUP(AS181,'CRUCE RIESGOS'!$C$8:$D$37,2,FALSE),"")</f>
        <v/>
      </c>
      <c r="AU181" s="12" t="n">
        <v>18.8600000000003</v>
      </c>
      <c r="AV181" s="12">
        <f>IFERROR(VLOOKUP(AU181,'CRUCE RIESGOS'!$C$8:$D$37,2,FALSE),"")</f>
        <v/>
      </c>
      <c r="AW181" s="12" t="n">
        <v>19.8600000000004</v>
      </c>
      <c r="AX181" s="12">
        <f>IFERROR(VLOOKUP(AW181,'CRUCE RIESGOS'!$C$8:$D$37,2,FALSE),"")</f>
        <v/>
      </c>
      <c r="AY181" s="12" t="n">
        <v>20.8600000000004</v>
      </c>
      <c r="AZ181" s="12">
        <f>IFERROR(VLOOKUP(AY181,'CRUCE RIESGOS'!$C$8:$D$37,2,FALSE),"")</f>
        <v/>
      </c>
      <c r="BA181" s="12" t="n">
        <v>21.8600000000004</v>
      </c>
      <c r="BB181" s="12">
        <f>IFERROR(VLOOKUP(BA181,'CRUCE RIESGOS'!$C$8:$D$37,2,FALSE),"")</f>
        <v/>
      </c>
      <c r="BC181" s="12" t="n">
        <v>22.8600000000004</v>
      </c>
      <c r="BD181" s="12">
        <f>IFERROR(VLOOKUP(BC181,'CRUCE RIESGOS'!$C$8:$D$37,2,FALSE),"")</f>
        <v/>
      </c>
      <c r="BE181" s="12" t="n">
        <v>23.8600000000004</v>
      </c>
      <c r="BF181" s="12">
        <f>IFERROR(VLOOKUP(BE181,'CRUCE RIESGOS'!$C$8:$D$37,2,FALSE),"")</f>
        <v/>
      </c>
      <c r="BG181" s="12" t="n">
        <v>24.8600000000005</v>
      </c>
      <c r="BH181" s="12">
        <f>IFERROR(VLOOKUP(BG181,'CRUCE RIESGOS'!$C$8:$D$37,2,FALSE),"")</f>
        <v/>
      </c>
      <c r="BI181" s="12" t="n">
        <v>25.8600000000005</v>
      </c>
      <c r="BJ181" s="12">
        <f>IFERROR(VLOOKUP(BI181,'CRUCE RIESGOS'!$C$8:$D$37,2,FALSE),"")</f>
        <v/>
      </c>
    </row>
    <row r="182">
      <c r="N182" s="12">
        <f>IF(N183&lt;&gt;""," -R","")</f>
        <v/>
      </c>
      <c r="P182" s="12">
        <f>IF(P183&lt;&gt;""," -R","")</f>
        <v/>
      </c>
      <c r="R182" s="12">
        <f>IF(R183&lt;&gt;""," -R","")</f>
        <v/>
      </c>
      <c r="T182" s="12">
        <f>IF(T183&lt;&gt;""," -R","")</f>
        <v/>
      </c>
      <c r="V182" s="12">
        <f>IF(V183&lt;&gt;""," -R","")</f>
        <v/>
      </c>
      <c r="X182" s="12">
        <f>IF(X183&lt;&gt;""," -R","")</f>
        <v/>
      </c>
      <c r="Z182" s="12">
        <f>IF(Z183&lt;&gt;""," -R","")</f>
        <v/>
      </c>
      <c r="AB182" s="12">
        <f>IF(AB183&lt;&gt;""," -R","")</f>
        <v/>
      </c>
      <c r="AD182" s="12">
        <f>IF(AD183&lt;&gt;""," -R","")</f>
        <v/>
      </c>
      <c r="AF182" s="12">
        <f>IF(AF183&lt;&gt;""," -R","")</f>
        <v/>
      </c>
      <c r="AH182" s="12">
        <f>IF(AH183&lt;&gt;""," -R","")</f>
        <v/>
      </c>
      <c r="AJ182" s="12">
        <f>IF(AJ183&lt;&gt;""," -R","")</f>
        <v/>
      </c>
      <c r="AL182" s="12">
        <f>IF(AL183&lt;&gt;""," -R","")</f>
        <v/>
      </c>
      <c r="AN182" s="12">
        <f>IF(AN183&lt;&gt;""," -R","")</f>
        <v/>
      </c>
      <c r="AP182" s="12">
        <f>IF(AP183&lt;&gt;""," -R","")</f>
        <v/>
      </c>
      <c r="AR182" s="12">
        <f>IF(AR183&lt;&gt;""," -R","")</f>
        <v/>
      </c>
      <c r="AT182" s="12">
        <f>IF(AT183&lt;&gt;""," -R","")</f>
        <v/>
      </c>
      <c r="AV182" s="12">
        <f>IF(AV183&lt;&gt;""," -R","")</f>
        <v/>
      </c>
      <c r="AX182" s="12">
        <f>IF(AX183&lt;&gt;""," -R","")</f>
        <v/>
      </c>
      <c r="AZ182" s="12">
        <f>IF(AZ183&lt;&gt;""," -R","")</f>
        <v/>
      </c>
      <c r="BB182" s="12">
        <f>IF(BB183&lt;&gt;""," -R","")</f>
        <v/>
      </c>
      <c r="BD182" s="12">
        <f>IF(BD183&lt;&gt;""," -R","")</f>
        <v/>
      </c>
      <c r="BF182" s="12">
        <f>IF(BF183&lt;&gt;""," -R","")</f>
        <v/>
      </c>
      <c r="BH182" s="12">
        <f>IF(BH183&lt;&gt;""," -R","")</f>
        <v/>
      </c>
      <c r="BJ182" s="12">
        <f>IF(BJ183&lt;&gt;""," -R","")</f>
        <v/>
      </c>
    </row>
    <row r="183">
      <c r="M183" s="12" t="n">
        <v>1.87</v>
      </c>
      <c r="N183" s="12">
        <f>IFERROR(VLOOKUP(M183,'CRUCE RIESGOS'!$C$8:$D$37,2,FALSE),"")</f>
        <v/>
      </c>
      <c r="O183" s="12" t="n">
        <v>2.87000000000002</v>
      </c>
      <c r="P183" s="12">
        <f>IFERROR(VLOOKUP(O183,'CRUCE RIESGOS'!$C$8:$D$37,2,FALSE),"")</f>
        <v/>
      </c>
      <c r="Q183" s="12" t="n">
        <v>3.87000000000004</v>
      </c>
      <c r="R183" s="12">
        <f>IFERROR(VLOOKUP(Q183,'CRUCE RIESGOS'!$C$8:$D$37,2,FALSE),"")</f>
        <v/>
      </c>
      <c r="S183" s="12" t="n">
        <v>4.87000000000006</v>
      </c>
      <c r="T183" s="12">
        <f>IFERROR(VLOOKUP(S183,'CRUCE RIESGOS'!$C$8:$D$37,2,FALSE),"")</f>
        <v/>
      </c>
      <c r="U183" s="12" t="n">
        <v>5.87000000000008</v>
      </c>
      <c r="V183" s="12">
        <f>IFERROR(VLOOKUP(U183,'CRUCE RIESGOS'!$C$8:$D$37,2,FALSE),"")</f>
        <v/>
      </c>
      <c r="W183" s="12" t="n">
        <v>6.8700000000001</v>
      </c>
      <c r="X183" s="12">
        <f>IFERROR(VLOOKUP(W183,'CRUCE RIESGOS'!$C$8:$D$37,2,FALSE),"")</f>
        <v/>
      </c>
      <c r="Y183" s="12" t="n">
        <v>7.87000000000012</v>
      </c>
      <c r="Z183" s="12">
        <f>IFERROR(VLOOKUP(Y183,'CRUCE RIESGOS'!$C$8:$D$37,2,FALSE),"")</f>
        <v/>
      </c>
      <c r="AA183" s="12" t="n">
        <v>8.87000000000014</v>
      </c>
      <c r="AB183" s="12">
        <f>IFERROR(VLOOKUP(AA183,'CRUCE RIESGOS'!$C$8:$D$37,2,FALSE),"")</f>
        <v/>
      </c>
      <c r="AC183" s="12" t="n">
        <v>9.870000000000161</v>
      </c>
      <c r="AD183" s="12">
        <f>IFERROR(VLOOKUP(AC183,'CRUCE RIESGOS'!$C$8:$D$37,2,FALSE),"")</f>
        <v/>
      </c>
      <c r="AE183" s="12" t="n">
        <v>10.8700000000002</v>
      </c>
      <c r="AF183" s="12">
        <f>IFERROR(VLOOKUP(AE183,'CRUCE RIESGOS'!$C$8:$D$37,2,FALSE),"")</f>
        <v/>
      </c>
      <c r="AG183" s="12" t="n">
        <v>11.8700000000002</v>
      </c>
      <c r="AH183" s="12">
        <f>IFERROR(VLOOKUP(AG183,'CRUCE RIESGOS'!$C$8:$D$37,2,FALSE),"")</f>
        <v/>
      </c>
      <c r="AI183" s="12" t="n">
        <v>12.8700000000002</v>
      </c>
      <c r="AJ183" s="12">
        <f>IFERROR(VLOOKUP(AI183,'CRUCE RIESGOS'!$C$8:$D$37,2,FALSE),"")</f>
        <v/>
      </c>
      <c r="AK183" s="12" t="n">
        <v>13.8700000000002</v>
      </c>
      <c r="AL183" s="12">
        <f>IFERROR(VLOOKUP(AK183,'CRUCE RIESGOS'!$C$8:$D$37,2,FALSE),"")</f>
        <v/>
      </c>
      <c r="AM183" s="12" t="n">
        <v>14.8700000000003</v>
      </c>
      <c r="AN183" s="12">
        <f>IFERROR(VLOOKUP(AM183,'CRUCE RIESGOS'!$C$8:$D$37,2,FALSE),"")</f>
        <v/>
      </c>
      <c r="AO183" s="12" t="n">
        <v>15.8700000000003</v>
      </c>
      <c r="AP183" s="12">
        <f>IFERROR(VLOOKUP(AO183,'CRUCE RIESGOS'!$C$8:$D$37,2,FALSE),"")</f>
        <v/>
      </c>
      <c r="AQ183" s="12" t="n">
        <v>16.8700000000003</v>
      </c>
      <c r="AR183" s="12">
        <f>IFERROR(VLOOKUP(AQ183,'CRUCE RIESGOS'!$C$8:$D$37,2,FALSE),"")</f>
        <v/>
      </c>
      <c r="AS183" s="12" t="n">
        <v>17.8700000000003</v>
      </c>
      <c r="AT183" s="12">
        <f>IFERROR(VLOOKUP(AS183,'CRUCE RIESGOS'!$C$8:$D$37,2,FALSE),"")</f>
        <v/>
      </c>
      <c r="AU183" s="12" t="n">
        <v>18.8700000000003</v>
      </c>
      <c r="AV183" s="12">
        <f>IFERROR(VLOOKUP(AU183,'CRUCE RIESGOS'!$C$8:$D$37,2,FALSE),"")</f>
        <v/>
      </c>
      <c r="AW183" s="12" t="n">
        <v>19.8700000000004</v>
      </c>
      <c r="AX183" s="12">
        <f>IFERROR(VLOOKUP(AW183,'CRUCE RIESGOS'!$C$8:$D$37,2,FALSE),"")</f>
        <v/>
      </c>
      <c r="AY183" s="12" t="n">
        <v>20.8700000000004</v>
      </c>
      <c r="AZ183" s="12">
        <f>IFERROR(VLOOKUP(AY183,'CRUCE RIESGOS'!$C$8:$D$37,2,FALSE),"")</f>
        <v/>
      </c>
      <c r="BA183" s="12" t="n">
        <v>21.8700000000004</v>
      </c>
      <c r="BB183" s="12">
        <f>IFERROR(VLOOKUP(BA183,'CRUCE RIESGOS'!$C$8:$D$37,2,FALSE),"")</f>
        <v/>
      </c>
      <c r="BC183" s="12" t="n">
        <v>22.8700000000004</v>
      </c>
      <c r="BD183" s="12">
        <f>IFERROR(VLOOKUP(BC183,'CRUCE RIESGOS'!$C$8:$D$37,2,FALSE),"")</f>
        <v/>
      </c>
      <c r="BE183" s="12" t="n">
        <v>23.8700000000004</v>
      </c>
      <c r="BF183" s="12">
        <f>IFERROR(VLOOKUP(BE183,'CRUCE RIESGOS'!$C$8:$D$37,2,FALSE),"")</f>
        <v/>
      </c>
      <c r="BG183" s="12" t="n">
        <v>24.8700000000005</v>
      </c>
      <c r="BH183" s="12">
        <f>IFERROR(VLOOKUP(BG183,'CRUCE RIESGOS'!$C$8:$D$37,2,FALSE),"")</f>
        <v/>
      </c>
      <c r="BI183" s="12" t="n">
        <v>25.8700000000005</v>
      </c>
      <c r="BJ183" s="12">
        <f>IFERROR(VLOOKUP(BI183,'CRUCE RIESGOS'!$C$8:$D$37,2,FALSE),"")</f>
        <v/>
      </c>
    </row>
    <row r="184">
      <c r="N184" s="12">
        <f>IF(N185&lt;&gt;""," -R","")</f>
        <v/>
      </c>
      <c r="P184" s="12">
        <f>IF(P185&lt;&gt;""," -R","")</f>
        <v/>
      </c>
      <c r="R184" s="12">
        <f>IF(R185&lt;&gt;""," -R","")</f>
        <v/>
      </c>
      <c r="T184" s="12">
        <f>IF(T185&lt;&gt;""," -R","")</f>
        <v/>
      </c>
      <c r="V184" s="12">
        <f>IF(V185&lt;&gt;""," -R","")</f>
        <v/>
      </c>
      <c r="X184" s="12">
        <f>IF(X185&lt;&gt;""," -R","")</f>
        <v/>
      </c>
      <c r="Z184" s="12">
        <f>IF(Z185&lt;&gt;""," -R","")</f>
        <v/>
      </c>
      <c r="AB184" s="12">
        <f>IF(AB185&lt;&gt;""," -R","")</f>
        <v/>
      </c>
      <c r="AD184" s="12">
        <f>IF(AD185&lt;&gt;""," -R","")</f>
        <v/>
      </c>
      <c r="AF184" s="12">
        <f>IF(AF185&lt;&gt;""," -R","")</f>
        <v/>
      </c>
      <c r="AH184" s="12">
        <f>IF(AH185&lt;&gt;""," -R","")</f>
        <v/>
      </c>
      <c r="AJ184" s="12">
        <f>IF(AJ185&lt;&gt;""," -R","")</f>
        <v/>
      </c>
      <c r="AL184" s="12">
        <f>IF(AL185&lt;&gt;""," -R","")</f>
        <v/>
      </c>
      <c r="AN184" s="12">
        <f>IF(AN185&lt;&gt;""," -R","")</f>
        <v/>
      </c>
      <c r="AP184" s="12">
        <f>IF(AP185&lt;&gt;""," -R","")</f>
        <v/>
      </c>
      <c r="AR184" s="12">
        <f>IF(AR185&lt;&gt;""," -R","")</f>
        <v/>
      </c>
      <c r="AT184" s="12">
        <f>IF(AT185&lt;&gt;""," -R","")</f>
        <v/>
      </c>
      <c r="AV184" s="12">
        <f>IF(AV185&lt;&gt;""," -R","")</f>
        <v/>
      </c>
      <c r="AX184" s="12">
        <f>IF(AX185&lt;&gt;""," -R","")</f>
        <v/>
      </c>
      <c r="AZ184" s="12">
        <f>IF(AZ185&lt;&gt;""," -R","")</f>
        <v/>
      </c>
      <c r="BB184" s="12">
        <f>IF(BB185&lt;&gt;""," -R","")</f>
        <v/>
      </c>
      <c r="BD184" s="12">
        <f>IF(BD185&lt;&gt;""," -R","")</f>
        <v/>
      </c>
      <c r="BF184" s="12">
        <f>IF(BF185&lt;&gt;""," -R","")</f>
        <v/>
      </c>
      <c r="BH184" s="12">
        <f>IF(BH185&lt;&gt;""," -R","")</f>
        <v/>
      </c>
      <c r="BJ184" s="12">
        <f>IF(BJ185&lt;&gt;""," -R","")</f>
        <v/>
      </c>
    </row>
    <row r="185">
      <c r="M185" s="12" t="n">
        <v>1.88</v>
      </c>
      <c r="N185" s="12">
        <f>IFERROR(VLOOKUP(M185,'CRUCE RIESGOS'!$C$8:$D$37,2,FALSE),"")</f>
        <v/>
      </c>
      <c r="O185" s="12" t="n">
        <v>2.88000000000002</v>
      </c>
      <c r="P185" s="12">
        <f>IFERROR(VLOOKUP(O185,'CRUCE RIESGOS'!$C$8:$D$37,2,FALSE),"")</f>
        <v/>
      </c>
      <c r="Q185" s="12" t="n">
        <v>3.88000000000004</v>
      </c>
      <c r="R185" s="12">
        <f>IFERROR(VLOOKUP(Q185,'CRUCE RIESGOS'!$C$8:$D$37,2,FALSE),"")</f>
        <v/>
      </c>
      <c r="S185" s="12" t="n">
        <v>4.88000000000006</v>
      </c>
      <c r="T185" s="12">
        <f>IFERROR(VLOOKUP(S185,'CRUCE RIESGOS'!$C$8:$D$37,2,FALSE),"")</f>
        <v/>
      </c>
      <c r="U185" s="12" t="n">
        <v>5.88000000000008</v>
      </c>
      <c r="V185" s="12">
        <f>IFERROR(VLOOKUP(U185,'CRUCE RIESGOS'!$C$8:$D$37,2,FALSE),"")</f>
        <v/>
      </c>
      <c r="W185" s="12" t="n">
        <v>6.8800000000001</v>
      </c>
      <c r="X185" s="12">
        <f>IFERROR(VLOOKUP(W185,'CRUCE RIESGOS'!$C$8:$D$37,2,FALSE),"")</f>
        <v/>
      </c>
      <c r="Y185" s="12" t="n">
        <v>7.88000000000012</v>
      </c>
      <c r="Z185" s="12">
        <f>IFERROR(VLOOKUP(Y185,'CRUCE RIESGOS'!$C$8:$D$37,2,FALSE),"")</f>
        <v/>
      </c>
      <c r="AA185" s="12" t="n">
        <v>8.880000000000139</v>
      </c>
      <c r="AB185" s="12">
        <f>IFERROR(VLOOKUP(AA185,'CRUCE RIESGOS'!$C$8:$D$37,2,FALSE),"")</f>
        <v/>
      </c>
      <c r="AC185" s="12" t="n">
        <v>9.880000000000161</v>
      </c>
      <c r="AD185" s="12">
        <f>IFERROR(VLOOKUP(AC185,'CRUCE RIESGOS'!$C$8:$D$37,2,FALSE),"")</f>
        <v/>
      </c>
      <c r="AE185" s="12" t="n">
        <v>10.8800000000002</v>
      </c>
      <c r="AF185" s="12">
        <f>IFERROR(VLOOKUP(AE185,'CRUCE RIESGOS'!$C$8:$D$37,2,FALSE),"")</f>
        <v/>
      </c>
      <c r="AG185" s="12" t="n">
        <v>11.8800000000002</v>
      </c>
      <c r="AH185" s="12">
        <f>IFERROR(VLOOKUP(AG185,'CRUCE RIESGOS'!$C$8:$D$37,2,FALSE),"")</f>
        <v/>
      </c>
      <c r="AI185" s="12" t="n">
        <v>12.8800000000002</v>
      </c>
      <c r="AJ185" s="12">
        <f>IFERROR(VLOOKUP(AI185,'CRUCE RIESGOS'!$C$8:$D$37,2,FALSE),"")</f>
        <v/>
      </c>
      <c r="AK185" s="12" t="n">
        <v>13.8800000000002</v>
      </c>
      <c r="AL185" s="12">
        <f>IFERROR(VLOOKUP(AK185,'CRUCE RIESGOS'!$C$8:$D$37,2,FALSE),"")</f>
        <v/>
      </c>
      <c r="AM185" s="12" t="n">
        <v>14.8800000000003</v>
      </c>
      <c r="AN185" s="12">
        <f>IFERROR(VLOOKUP(AM185,'CRUCE RIESGOS'!$C$8:$D$37,2,FALSE),"")</f>
        <v/>
      </c>
      <c r="AO185" s="12" t="n">
        <v>15.8800000000003</v>
      </c>
      <c r="AP185" s="12">
        <f>IFERROR(VLOOKUP(AO185,'CRUCE RIESGOS'!$C$8:$D$37,2,FALSE),"")</f>
        <v/>
      </c>
      <c r="AQ185" s="12" t="n">
        <v>16.8800000000003</v>
      </c>
      <c r="AR185" s="12">
        <f>IFERROR(VLOOKUP(AQ185,'CRUCE RIESGOS'!$C$8:$D$37,2,FALSE),"")</f>
        <v/>
      </c>
      <c r="AS185" s="12" t="n">
        <v>17.8800000000003</v>
      </c>
      <c r="AT185" s="12">
        <f>IFERROR(VLOOKUP(AS185,'CRUCE RIESGOS'!$C$8:$D$37,2,FALSE),"")</f>
        <v/>
      </c>
      <c r="AU185" s="12" t="n">
        <v>18.8800000000003</v>
      </c>
      <c r="AV185" s="12">
        <f>IFERROR(VLOOKUP(AU185,'CRUCE RIESGOS'!$C$8:$D$37,2,FALSE),"")</f>
        <v/>
      </c>
      <c r="AW185" s="12" t="n">
        <v>19.8800000000004</v>
      </c>
      <c r="AX185" s="12">
        <f>IFERROR(VLOOKUP(AW185,'CRUCE RIESGOS'!$C$8:$D$37,2,FALSE),"")</f>
        <v/>
      </c>
      <c r="AY185" s="12" t="n">
        <v>20.8800000000004</v>
      </c>
      <c r="AZ185" s="12">
        <f>IFERROR(VLOOKUP(AY185,'CRUCE RIESGOS'!$C$8:$D$37,2,FALSE),"")</f>
        <v/>
      </c>
      <c r="BA185" s="12" t="n">
        <v>21.8800000000004</v>
      </c>
      <c r="BB185" s="12">
        <f>IFERROR(VLOOKUP(BA185,'CRUCE RIESGOS'!$C$8:$D$37,2,FALSE),"")</f>
        <v/>
      </c>
      <c r="BC185" s="12" t="n">
        <v>22.8800000000004</v>
      </c>
      <c r="BD185" s="12">
        <f>IFERROR(VLOOKUP(BC185,'CRUCE RIESGOS'!$C$8:$D$37,2,FALSE),"")</f>
        <v/>
      </c>
      <c r="BE185" s="12" t="n">
        <v>23.8800000000004</v>
      </c>
      <c r="BF185" s="12">
        <f>IFERROR(VLOOKUP(BE185,'CRUCE RIESGOS'!$C$8:$D$37,2,FALSE),"")</f>
        <v/>
      </c>
      <c r="BG185" s="12" t="n">
        <v>24.8800000000005</v>
      </c>
      <c r="BH185" s="12">
        <f>IFERROR(VLOOKUP(BG185,'CRUCE RIESGOS'!$C$8:$D$37,2,FALSE),"")</f>
        <v/>
      </c>
      <c r="BI185" s="12" t="n">
        <v>25.8800000000005</v>
      </c>
      <c r="BJ185" s="12">
        <f>IFERROR(VLOOKUP(BI185,'CRUCE RIESGOS'!$C$8:$D$37,2,FALSE),"")</f>
        <v/>
      </c>
    </row>
    <row r="186">
      <c r="N186" s="12">
        <f>IF(N187&lt;&gt;""," -R","")</f>
        <v/>
      </c>
      <c r="P186" s="12">
        <f>IF(P187&lt;&gt;""," -R","")</f>
        <v/>
      </c>
      <c r="R186" s="12">
        <f>IF(R187&lt;&gt;""," -R","")</f>
        <v/>
      </c>
      <c r="T186" s="12">
        <f>IF(T187&lt;&gt;""," -R","")</f>
        <v/>
      </c>
      <c r="V186" s="12">
        <f>IF(V187&lt;&gt;""," -R","")</f>
        <v/>
      </c>
      <c r="X186" s="12">
        <f>IF(X187&lt;&gt;""," -R","")</f>
        <v/>
      </c>
      <c r="Z186" s="12">
        <f>IF(Z187&lt;&gt;""," -R","")</f>
        <v/>
      </c>
      <c r="AB186" s="12">
        <f>IF(AB187&lt;&gt;""," -R","")</f>
        <v/>
      </c>
      <c r="AD186" s="12">
        <f>IF(AD187&lt;&gt;""," -R","")</f>
        <v/>
      </c>
      <c r="AF186" s="12">
        <f>IF(AF187&lt;&gt;""," -R","")</f>
        <v/>
      </c>
      <c r="AH186" s="12">
        <f>IF(AH187&lt;&gt;""," -R","")</f>
        <v/>
      </c>
      <c r="AJ186" s="12">
        <f>IF(AJ187&lt;&gt;""," -R","")</f>
        <v/>
      </c>
      <c r="AL186" s="12">
        <f>IF(AL187&lt;&gt;""," -R","")</f>
        <v/>
      </c>
      <c r="AN186" s="12">
        <f>IF(AN187&lt;&gt;""," -R","")</f>
        <v/>
      </c>
      <c r="AP186" s="12">
        <f>IF(AP187&lt;&gt;""," -R","")</f>
        <v/>
      </c>
      <c r="AR186" s="12">
        <f>IF(AR187&lt;&gt;""," -R","")</f>
        <v/>
      </c>
      <c r="AT186" s="12">
        <f>IF(AT187&lt;&gt;""," -R","")</f>
        <v/>
      </c>
      <c r="AV186" s="12">
        <f>IF(AV187&lt;&gt;""," -R","")</f>
        <v/>
      </c>
      <c r="AX186" s="12">
        <f>IF(AX187&lt;&gt;""," -R","")</f>
        <v/>
      </c>
      <c r="AZ186" s="12">
        <f>IF(AZ187&lt;&gt;""," -R","")</f>
        <v/>
      </c>
      <c r="BB186" s="12">
        <f>IF(BB187&lt;&gt;""," -R","")</f>
        <v/>
      </c>
      <c r="BD186" s="12">
        <f>IF(BD187&lt;&gt;""," -R","")</f>
        <v/>
      </c>
      <c r="BF186" s="12">
        <f>IF(BF187&lt;&gt;""," -R","")</f>
        <v/>
      </c>
      <c r="BH186" s="12">
        <f>IF(BH187&lt;&gt;""," -R","")</f>
        <v/>
      </c>
      <c r="BJ186" s="12">
        <f>IF(BJ187&lt;&gt;""," -R","")</f>
        <v/>
      </c>
    </row>
    <row r="187">
      <c r="M187" s="12" t="n">
        <v>1.89</v>
      </c>
      <c r="N187" s="12">
        <f>IFERROR(VLOOKUP(M187,'CRUCE RIESGOS'!$C$8:$D$37,2,FALSE),"")</f>
        <v/>
      </c>
      <c r="O187" s="12" t="n">
        <v>2.89000000000002</v>
      </c>
      <c r="P187" s="12">
        <f>IFERROR(VLOOKUP(O187,'CRUCE RIESGOS'!$C$8:$D$37,2,FALSE),"")</f>
        <v/>
      </c>
      <c r="Q187" s="12" t="n">
        <v>3.89000000000004</v>
      </c>
      <c r="R187" s="12">
        <f>IFERROR(VLOOKUP(Q187,'CRUCE RIESGOS'!$C$8:$D$37,2,FALSE),"")</f>
        <v/>
      </c>
      <c r="S187" s="12" t="n">
        <v>4.89000000000006</v>
      </c>
      <c r="T187" s="12">
        <f>IFERROR(VLOOKUP(S187,'CRUCE RIESGOS'!$C$8:$D$37,2,FALSE),"")</f>
        <v/>
      </c>
      <c r="U187" s="12" t="n">
        <v>5.89000000000008</v>
      </c>
      <c r="V187" s="12">
        <f>IFERROR(VLOOKUP(U187,'CRUCE RIESGOS'!$C$8:$D$37,2,FALSE),"")</f>
        <v/>
      </c>
      <c r="W187" s="12" t="n">
        <v>6.8900000000001</v>
      </c>
      <c r="X187" s="12">
        <f>IFERROR(VLOOKUP(W187,'CRUCE RIESGOS'!$C$8:$D$37,2,FALSE),"")</f>
        <v/>
      </c>
      <c r="Y187" s="12" t="n">
        <v>7.89000000000012</v>
      </c>
      <c r="Z187" s="12">
        <f>IFERROR(VLOOKUP(Y187,'CRUCE RIESGOS'!$C$8:$D$37,2,FALSE),"")</f>
        <v/>
      </c>
      <c r="AA187" s="12" t="n">
        <v>8.890000000000139</v>
      </c>
      <c r="AB187" s="12">
        <f>IFERROR(VLOOKUP(AA187,'CRUCE RIESGOS'!$C$8:$D$37,2,FALSE),"")</f>
        <v/>
      </c>
      <c r="AC187" s="12" t="n">
        <v>9.89000000000016</v>
      </c>
      <c r="AD187" s="12">
        <f>IFERROR(VLOOKUP(AC187,'CRUCE RIESGOS'!$C$8:$D$37,2,FALSE),"")</f>
        <v/>
      </c>
      <c r="AE187" s="12" t="n">
        <v>10.8900000000002</v>
      </c>
      <c r="AF187" s="12">
        <f>IFERROR(VLOOKUP(AE187,'CRUCE RIESGOS'!$C$8:$D$37,2,FALSE),"")</f>
        <v/>
      </c>
      <c r="AG187" s="12" t="n">
        <v>11.8900000000002</v>
      </c>
      <c r="AH187" s="12">
        <f>IFERROR(VLOOKUP(AG187,'CRUCE RIESGOS'!$C$8:$D$37,2,FALSE),"")</f>
        <v/>
      </c>
      <c r="AI187" s="12" t="n">
        <v>12.8900000000002</v>
      </c>
      <c r="AJ187" s="12">
        <f>IFERROR(VLOOKUP(AI187,'CRUCE RIESGOS'!$C$8:$D$37,2,FALSE),"")</f>
        <v/>
      </c>
      <c r="AK187" s="12" t="n">
        <v>13.8900000000002</v>
      </c>
      <c r="AL187" s="12">
        <f>IFERROR(VLOOKUP(AK187,'CRUCE RIESGOS'!$C$8:$D$37,2,FALSE),"")</f>
        <v/>
      </c>
      <c r="AM187" s="12" t="n">
        <v>14.8900000000003</v>
      </c>
      <c r="AN187" s="12">
        <f>IFERROR(VLOOKUP(AM187,'CRUCE RIESGOS'!$C$8:$D$37,2,FALSE),"")</f>
        <v/>
      </c>
      <c r="AO187" s="12" t="n">
        <v>15.8900000000003</v>
      </c>
      <c r="AP187" s="12">
        <f>IFERROR(VLOOKUP(AO187,'CRUCE RIESGOS'!$C$8:$D$37,2,FALSE),"")</f>
        <v/>
      </c>
      <c r="AQ187" s="12" t="n">
        <v>16.8900000000003</v>
      </c>
      <c r="AR187" s="12">
        <f>IFERROR(VLOOKUP(AQ187,'CRUCE RIESGOS'!$C$8:$D$37,2,FALSE),"")</f>
        <v/>
      </c>
      <c r="AS187" s="12" t="n">
        <v>17.8900000000003</v>
      </c>
      <c r="AT187" s="12">
        <f>IFERROR(VLOOKUP(AS187,'CRUCE RIESGOS'!$C$8:$D$37,2,FALSE),"")</f>
        <v/>
      </c>
      <c r="AU187" s="12" t="n">
        <v>18.8900000000003</v>
      </c>
      <c r="AV187" s="12">
        <f>IFERROR(VLOOKUP(AU187,'CRUCE RIESGOS'!$C$8:$D$37,2,FALSE),"")</f>
        <v/>
      </c>
      <c r="AW187" s="12" t="n">
        <v>19.8900000000004</v>
      </c>
      <c r="AX187" s="12">
        <f>IFERROR(VLOOKUP(AW187,'CRUCE RIESGOS'!$C$8:$D$37,2,FALSE),"")</f>
        <v/>
      </c>
      <c r="AY187" s="12" t="n">
        <v>20.8900000000004</v>
      </c>
      <c r="AZ187" s="12">
        <f>IFERROR(VLOOKUP(AY187,'CRUCE RIESGOS'!$C$8:$D$37,2,FALSE),"")</f>
        <v/>
      </c>
      <c r="BA187" s="12" t="n">
        <v>21.8900000000004</v>
      </c>
      <c r="BB187" s="12">
        <f>IFERROR(VLOOKUP(BA187,'CRUCE RIESGOS'!$C$8:$D$37,2,FALSE),"")</f>
        <v/>
      </c>
      <c r="BC187" s="12" t="n">
        <v>22.8900000000004</v>
      </c>
      <c r="BD187" s="12">
        <f>IFERROR(VLOOKUP(BC187,'CRUCE RIESGOS'!$C$8:$D$37,2,FALSE),"")</f>
        <v/>
      </c>
      <c r="BE187" s="12" t="n">
        <v>23.8900000000004</v>
      </c>
      <c r="BF187" s="12">
        <f>IFERROR(VLOOKUP(BE187,'CRUCE RIESGOS'!$C$8:$D$37,2,FALSE),"")</f>
        <v/>
      </c>
      <c r="BG187" s="12" t="n">
        <v>24.8900000000005</v>
      </c>
      <c r="BH187" s="12">
        <f>IFERROR(VLOOKUP(BG187,'CRUCE RIESGOS'!$C$8:$D$37,2,FALSE),"")</f>
        <v/>
      </c>
      <c r="BI187" s="12" t="n">
        <v>25.8900000000005</v>
      </c>
      <c r="BJ187" s="12">
        <f>IFERROR(VLOOKUP(BI187,'CRUCE RIESGOS'!$C$8:$D$37,2,FALSE),"")</f>
        <v/>
      </c>
    </row>
    <row r="188">
      <c r="N188" s="12">
        <f>IF(N189&lt;&gt;""," -R","")</f>
        <v/>
      </c>
      <c r="P188" s="12">
        <f>IF(P189&lt;&gt;""," -R","")</f>
        <v/>
      </c>
      <c r="R188" s="12">
        <f>IF(R189&lt;&gt;""," -R","")</f>
        <v/>
      </c>
      <c r="T188" s="12">
        <f>IF(T189&lt;&gt;""," -R","")</f>
        <v/>
      </c>
      <c r="V188" s="12">
        <f>IF(V189&lt;&gt;""," -R","")</f>
        <v/>
      </c>
      <c r="X188" s="12">
        <f>IF(X189&lt;&gt;""," -R","")</f>
        <v/>
      </c>
      <c r="Z188" s="12">
        <f>IF(Z189&lt;&gt;""," -R","")</f>
        <v/>
      </c>
      <c r="AB188" s="12">
        <f>IF(AB189&lt;&gt;""," -R","")</f>
        <v/>
      </c>
      <c r="AD188" s="12">
        <f>IF(AD189&lt;&gt;""," -R","")</f>
        <v/>
      </c>
      <c r="AF188" s="12">
        <f>IF(AF189&lt;&gt;""," -R","")</f>
        <v/>
      </c>
      <c r="AH188" s="12">
        <f>IF(AH189&lt;&gt;""," -R","")</f>
        <v/>
      </c>
      <c r="AJ188" s="12">
        <f>IF(AJ189&lt;&gt;""," -R","")</f>
        <v/>
      </c>
      <c r="AL188" s="12">
        <f>IF(AL189&lt;&gt;""," -R","")</f>
        <v/>
      </c>
      <c r="AN188" s="12">
        <f>IF(AN189&lt;&gt;""," -R","")</f>
        <v/>
      </c>
      <c r="AP188" s="12">
        <f>IF(AP189&lt;&gt;""," -R","")</f>
        <v/>
      </c>
      <c r="AR188" s="12">
        <f>IF(AR189&lt;&gt;""," -R","")</f>
        <v/>
      </c>
      <c r="AT188" s="12">
        <f>IF(AT189&lt;&gt;""," -R","")</f>
        <v/>
      </c>
      <c r="AV188" s="12">
        <f>IF(AV189&lt;&gt;""," -R","")</f>
        <v/>
      </c>
      <c r="AX188" s="12">
        <f>IF(AX189&lt;&gt;""," -R","")</f>
        <v/>
      </c>
      <c r="AZ188" s="12">
        <f>IF(AZ189&lt;&gt;""," -R","")</f>
        <v/>
      </c>
      <c r="BB188" s="12">
        <f>IF(BB189&lt;&gt;""," -R","")</f>
        <v/>
      </c>
      <c r="BD188" s="12">
        <f>IF(BD189&lt;&gt;""," -R","")</f>
        <v/>
      </c>
      <c r="BF188" s="12">
        <f>IF(BF189&lt;&gt;""," -R","")</f>
        <v/>
      </c>
      <c r="BH188" s="12">
        <f>IF(BH189&lt;&gt;""," -R","")</f>
        <v/>
      </c>
      <c r="BJ188" s="12">
        <f>IF(BJ189&lt;&gt;""," -R","")</f>
        <v/>
      </c>
    </row>
    <row r="189">
      <c r="M189" s="12" t="n">
        <v>1.9</v>
      </c>
      <c r="N189" s="12">
        <f>IFERROR(VLOOKUP(M189,'CRUCE RIESGOS'!$C$8:$D$37,2,FALSE),"")</f>
        <v/>
      </c>
      <c r="O189" s="12" t="n">
        <v>2.90000000000002</v>
      </c>
      <c r="P189" s="12">
        <f>IFERROR(VLOOKUP(O189,'CRUCE RIESGOS'!$C$8:$D$37,2,FALSE),"")</f>
        <v/>
      </c>
      <c r="Q189" s="12" t="n">
        <v>3.90000000000004</v>
      </c>
      <c r="R189" s="12">
        <f>IFERROR(VLOOKUP(Q189,'CRUCE RIESGOS'!$C$8:$D$37,2,FALSE),"")</f>
        <v/>
      </c>
      <c r="S189" s="12" t="n">
        <v>4.90000000000006</v>
      </c>
      <c r="T189" s="12">
        <f>IFERROR(VLOOKUP(S189,'CRUCE RIESGOS'!$C$8:$D$37,2,FALSE),"")</f>
        <v/>
      </c>
      <c r="U189" s="12" t="n">
        <v>5.90000000000008</v>
      </c>
      <c r="V189" s="12">
        <f>IFERROR(VLOOKUP(U189,'CRUCE RIESGOS'!$C$8:$D$37,2,FALSE),"")</f>
        <v/>
      </c>
      <c r="W189" s="12" t="n">
        <v>6.9000000000001</v>
      </c>
      <c r="X189" s="12">
        <f>IFERROR(VLOOKUP(W189,'CRUCE RIESGOS'!$C$8:$D$37,2,FALSE),"")</f>
        <v/>
      </c>
      <c r="Y189" s="12" t="n">
        <v>7.90000000000012</v>
      </c>
      <c r="Z189" s="12">
        <f>IFERROR(VLOOKUP(Y189,'CRUCE RIESGOS'!$C$8:$D$37,2,FALSE),"")</f>
        <v/>
      </c>
      <c r="AA189" s="12" t="n">
        <v>8.900000000000141</v>
      </c>
      <c r="AB189" s="12">
        <f>IFERROR(VLOOKUP(AA189,'CRUCE RIESGOS'!$C$8:$D$37,2,FALSE),"")</f>
        <v/>
      </c>
      <c r="AC189" s="12" t="n">
        <v>9.90000000000016</v>
      </c>
      <c r="AD189" s="12">
        <f>IFERROR(VLOOKUP(AC189,'CRUCE RIESGOS'!$C$8:$D$37,2,FALSE),"")</f>
        <v/>
      </c>
      <c r="AE189" s="12" t="n">
        <v>10.9000000000002</v>
      </c>
      <c r="AF189" s="12">
        <f>IFERROR(VLOOKUP(AE189,'CRUCE RIESGOS'!$C$8:$D$37,2,FALSE),"")</f>
        <v/>
      </c>
      <c r="AG189" s="12" t="n">
        <v>11.9000000000002</v>
      </c>
      <c r="AH189" s="12">
        <f>IFERROR(VLOOKUP(AG189,'CRUCE RIESGOS'!$C$8:$D$37,2,FALSE),"")</f>
        <v/>
      </c>
      <c r="AI189" s="12" t="n">
        <v>12.9000000000002</v>
      </c>
      <c r="AJ189" s="12">
        <f>IFERROR(VLOOKUP(AI189,'CRUCE RIESGOS'!$C$8:$D$37,2,FALSE),"")</f>
        <v/>
      </c>
      <c r="AK189" s="12" t="n">
        <v>13.9000000000002</v>
      </c>
      <c r="AL189" s="12">
        <f>IFERROR(VLOOKUP(AK189,'CRUCE RIESGOS'!$C$8:$D$37,2,FALSE),"")</f>
        <v/>
      </c>
      <c r="AM189" s="12" t="n">
        <v>14.9000000000003</v>
      </c>
      <c r="AN189" s="12">
        <f>IFERROR(VLOOKUP(AM189,'CRUCE RIESGOS'!$C$8:$D$37,2,FALSE),"")</f>
        <v/>
      </c>
      <c r="AO189" s="12" t="n">
        <v>15.9000000000003</v>
      </c>
      <c r="AP189" s="12">
        <f>IFERROR(VLOOKUP(AO189,'CRUCE RIESGOS'!$C$8:$D$37,2,FALSE),"")</f>
        <v/>
      </c>
      <c r="AQ189" s="12" t="n">
        <v>16.9000000000003</v>
      </c>
      <c r="AR189" s="12">
        <f>IFERROR(VLOOKUP(AQ189,'CRUCE RIESGOS'!$C$8:$D$37,2,FALSE),"")</f>
        <v/>
      </c>
      <c r="AS189" s="12" t="n">
        <v>17.9000000000003</v>
      </c>
      <c r="AT189" s="12">
        <f>IFERROR(VLOOKUP(AS189,'CRUCE RIESGOS'!$C$8:$D$37,2,FALSE),"")</f>
        <v/>
      </c>
      <c r="AU189" s="12" t="n">
        <v>18.9000000000003</v>
      </c>
      <c r="AV189" s="12">
        <f>IFERROR(VLOOKUP(AU189,'CRUCE RIESGOS'!$C$8:$D$37,2,FALSE),"")</f>
        <v/>
      </c>
      <c r="AW189" s="12" t="n">
        <v>19.9000000000004</v>
      </c>
      <c r="AX189" s="12">
        <f>IFERROR(VLOOKUP(AW189,'CRUCE RIESGOS'!$C$8:$D$37,2,FALSE),"")</f>
        <v/>
      </c>
      <c r="AY189" s="12" t="n">
        <v>20.9000000000004</v>
      </c>
      <c r="AZ189" s="12">
        <f>IFERROR(VLOOKUP(AY189,'CRUCE RIESGOS'!$C$8:$D$37,2,FALSE),"")</f>
        <v/>
      </c>
      <c r="BA189" s="12" t="n">
        <v>21.9000000000004</v>
      </c>
      <c r="BB189" s="12">
        <f>IFERROR(VLOOKUP(BA189,'CRUCE RIESGOS'!$C$8:$D$37,2,FALSE),"")</f>
        <v/>
      </c>
      <c r="BC189" s="12" t="n">
        <v>22.9000000000004</v>
      </c>
      <c r="BD189" s="12">
        <f>IFERROR(VLOOKUP(BC189,'CRUCE RIESGOS'!$C$8:$D$37,2,FALSE),"")</f>
        <v/>
      </c>
      <c r="BE189" s="12" t="n">
        <v>23.9000000000004</v>
      </c>
      <c r="BF189" s="12">
        <f>IFERROR(VLOOKUP(BE189,'CRUCE RIESGOS'!$C$8:$D$37,2,FALSE),"")</f>
        <v/>
      </c>
      <c r="BG189" s="12" t="n">
        <v>24.9000000000005</v>
      </c>
      <c r="BH189" s="12">
        <f>IFERROR(VLOOKUP(BG189,'CRUCE RIESGOS'!$C$8:$D$37,2,FALSE),"")</f>
        <v/>
      </c>
      <c r="BI189" s="12" t="n">
        <v>25.9000000000005</v>
      </c>
      <c r="BJ189" s="12">
        <f>IFERROR(VLOOKUP(BI189,'CRUCE RIESGOS'!$C$8:$D$37,2,FALSE),"")</f>
        <v/>
      </c>
    </row>
    <row r="190">
      <c r="N190" s="12">
        <f>IF(N191&lt;&gt;""," -R","")</f>
        <v/>
      </c>
      <c r="P190" s="12">
        <f>IF(P191&lt;&gt;""," -R","")</f>
        <v/>
      </c>
      <c r="R190" s="12">
        <f>IF(R191&lt;&gt;""," -R","")</f>
        <v/>
      </c>
      <c r="T190" s="12">
        <f>IF(T191&lt;&gt;""," -R","")</f>
        <v/>
      </c>
      <c r="V190" s="12">
        <f>IF(V191&lt;&gt;""," -R","")</f>
        <v/>
      </c>
      <c r="X190" s="12">
        <f>IF(X191&lt;&gt;""," -R","")</f>
        <v/>
      </c>
      <c r="Z190" s="12">
        <f>IF(Z191&lt;&gt;""," -R","")</f>
        <v/>
      </c>
      <c r="AB190" s="12">
        <f>IF(AB191&lt;&gt;""," -R","")</f>
        <v/>
      </c>
      <c r="AD190" s="12">
        <f>IF(AD191&lt;&gt;""," -R","")</f>
        <v/>
      </c>
      <c r="AF190" s="12">
        <f>IF(AF191&lt;&gt;""," -R","")</f>
        <v/>
      </c>
      <c r="AH190" s="12">
        <f>IF(AH191&lt;&gt;""," -R","")</f>
        <v/>
      </c>
      <c r="AJ190" s="12">
        <f>IF(AJ191&lt;&gt;""," -R","")</f>
        <v/>
      </c>
      <c r="AL190" s="12">
        <f>IF(AL191&lt;&gt;""," -R","")</f>
        <v/>
      </c>
      <c r="AN190" s="12">
        <f>IF(AN191&lt;&gt;""," -R","")</f>
        <v/>
      </c>
      <c r="AP190" s="12">
        <f>IF(AP191&lt;&gt;""," -R","")</f>
        <v/>
      </c>
      <c r="AR190" s="12">
        <f>IF(AR191&lt;&gt;""," -R","")</f>
        <v/>
      </c>
      <c r="AT190" s="12">
        <f>IF(AT191&lt;&gt;""," -R","")</f>
        <v/>
      </c>
      <c r="AV190" s="12">
        <f>IF(AV191&lt;&gt;""," -R","")</f>
        <v/>
      </c>
      <c r="AX190" s="12">
        <f>IF(AX191&lt;&gt;""," -R","")</f>
        <v/>
      </c>
      <c r="AZ190" s="12">
        <f>IF(AZ191&lt;&gt;""," -R","")</f>
        <v/>
      </c>
      <c r="BB190" s="12">
        <f>IF(BB191&lt;&gt;""," -R","")</f>
        <v/>
      </c>
      <c r="BD190" s="12">
        <f>IF(BD191&lt;&gt;""," -R","")</f>
        <v/>
      </c>
      <c r="BF190" s="12">
        <f>IF(BF191&lt;&gt;""," -R","")</f>
        <v/>
      </c>
      <c r="BH190" s="12">
        <f>IF(BH191&lt;&gt;""," -R","")</f>
        <v/>
      </c>
      <c r="BJ190" s="12">
        <f>IF(BJ191&lt;&gt;""," -R","")</f>
        <v/>
      </c>
    </row>
    <row r="191">
      <c r="M191" s="12" t="n">
        <v>1.91</v>
      </c>
      <c r="N191" s="12">
        <f>IFERROR(VLOOKUP(M191,'CRUCE RIESGOS'!$C$8:$D$37,2,FALSE),"")</f>
        <v/>
      </c>
      <c r="O191" s="12" t="n">
        <v>2.91000000000002</v>
      </c>
      <c r="P191" s="12">
        <f>IFERROR(VLOOKUP(O191,'CRUCE RIESGOS'!$C$8:$D$37,2,FALSE),"")</f>
        <v/>
      </c>
      <c r="Q191" s="12" t="n">
        <v>3.91000000000004</v>
      </c>
      <c r="R191" s="12">
        <f>IFERROR(VLOOKUP(Q191,'CRUCE RIESGOS'!$C$8:$D$37,2,FALSE),"")</f>
        <v/>
      </c>
      <c r="S191" s="12" t="n">
        <v>4.91000000000006</v>
      </c>
      <c r="T191" s="12">
        <f>IFERROR(VLOOKUP(S191,'CRUCE RIESGOS'!$C$8:$D$37,2,FALSE),"")</f>
        <v/>
      </c>
      <c r="U191" s="12" t="n">
        <v>5.91000000000008</v>
      </c>
      <c r="V191" s="12">
        <f>IFERROR(VLOOKUP(U191,'CRUCE RIESGOS'!$C$8:$D$37,2,FALSE),"")</f>
        <v/>
      </c>
      <c r="W191" s="12" t="n">
        <v>6.9100000000001</v>
      </c>
      <c r="X191" s="12">
        <f>IFERROR(VLOOKUP(W191,'CRUCE RIESGOS'!$C$8:$D$37,2,FALSE),"")</f>
        <v/>
      </c>
      <c r="Y191" s="12" t="n">
        <v>7.91000000000012</v>
      </c>
      <c r="Z191" s="12">
        <f>IFERROR(VLOOKUP(Y191,'CRUCE RIESGOS'!$C$8:$D$37,2,FALSE),"")</f>
        <v/>
      </c>
      <c r="AA191" s="12" t="n">
        <v>8.91000000000014</v>
      </c>
      <c r="AB191" s="12">
        <f>IFERROR(VLOOKUP(AA191,'CRUCE RIESGOS'!$C$8:$D$37,2,FALSE),"")</f>
        <v/>
      </c>
      <c r="AC191" s="12" t="n">
        <v>9.91000000000016</v>
      </c>
      <c r="AD191" s="12">
        <f>IFERROR(VLOOKUP(AC191,'CRUCE RIESGOS'!$C$8:$D$37,2,FALSE),"")</f>
        <v/>
      </c>
      <c r="AE191" s="12" t="n">
        <v>10.9100000000002</v>
      </c>
      <c r="AF191" s="12">
        <f>IFERROR(VLOOKUP(AE191,'CRUCE RIESGOS'!$C$8:$D$37,2,FALSE),"")</f>
        <v/>
      </c>
      <c r="AG191" s="12" t="n">
        <v>11.9100000000002</v>
      </c>
      <c r="AH191" s="12">
        <f>IFERROR(VLOOKUP(AG191,'CRUCE RIESGOS'!$C$8:$D$37,2,FALSE),"")</f>
        <v/>
      </c>
      <c r="AI191" s="12" t="n">
        <v>12.9100000000002</v>
      </c>
      <c r="AJ191" s="12">
        <f>IFERROR(VLOOKUP(AI191,'CRUCE RIESGOS'!$C$8:$D$37,2,FALSE),"")</f>
        <v/>
      </c>
      <c r="AK191" s="12" t="n">
        <v>13.9100000000002</v>
      </c>
      <c r="AL191" s="12">
        <f>IFERROR(VLOOKUP(AK191,'CRUCE RIESGOS'!$C$8:$D$37,2,FALSE),"")</f>
        <v/>
      </c>
      <c r="AM191" s="12" t="n">
        <v>14.9100000000003</v>
      </c>
      <c r="AN191" s="12">
        <f>IFERROR(VLOOKUP(AM191,'CRUCE RIESGOS'!$C$8:$D$37,2,FALSE),"")</f>
        <v/>
      </c>
      <c r="AO191" s="12" t="n">
        <v>15.9100000000003</v>
      </c>
      <c r="AP191" s="12">
        <f>IFERROR(VLOOKUP(AO191,'CRUCE RIESGOS'!$C$8:$D$37,2,FALSE),"")</f>
        <v/>
      </c>
      <c r="AQ191" s="12" t="n">
        <v>16.9100000000003</v>
      </c>
      <c r="AR191" s="12">
        <f>IFERROR(VLOOKUP(AQ191,'CRUCE RIESGOS'!$C$8:$D$37,2,FALSE),"")</f>
        <v/>
      </c>
      <c r="AS191" s="12" t="n">
        <v>17.9100000000003</v>
      </c>
      <c r="AT191" s="12">
        <f>IFERROR(VLOOKUP(AS191,'CRUCE RIESGOS'!$C$8:$D$37,2,FALSE),"")</f>
        <v/>
      </c>
      <c r="AU191" s="12" t="n">
        <v>18.9100000000003</v>
      </c>
      <c r="AV191" s="12">
        <f>IFERROR(VLOOKUP(AU191,'CRUCE RIESGOS'!$C$8:$D$37,2,FALSE),"")</f>
        <v/>
      </c>
      <c r="AW191" s="12" t="n">
        <v>19.9100000000004</v>
      </c>
      <c r="AX191" s="12">
        <f>IFERROR(VLOOKUP(AW191,'CRUCE RIESGOS'!$C$8:$D$37,2,FALSE),"")</f>
        <v/>
      </c>
      <c r="AY191" s="12" t="n">
        <v>20.9100000000004</v>
      </c>
      <c r="AZ191" s="12">
        <f>IFERROR(VLOOKUP(AY191,'CRUCE RIESGOS'!$C$8:$D$37,2,FALSE),"")</f>
        <v/>
      </c>
      <c r="BA191" s="12" t="n">
        <v>21.9100000000004</v>
      </c>
      <c r="BB191" s="12">
        <f>IFERROR(VLOOKUP(BA191,'CRUCE RIESGOS'!$C$8:$D$37,2,FALSE),"")</f>
        <v/>
      </c>
      <c r="BC191" s="12" t="n">
        <v>22.9100000000004</v>
      </c>
      <c r="BD191" s="12">
        <f>IFERROR(VLOOKUP(BC191,'CRUCE RIESGOS'!$C$8:$D$37,2,FALSE),"")</f>
        <v/>
      </c>
      <c r="BE191" s="12" t="n">
        <v>23.9100000000004</v>
      </c>
      <c r="BF191" s="12">
        <f>IFERROR(VLOOKUP(BE191,'CRUCE RIESGOS'!$C$8:$D$37,2,FALSE),"")</f>
        <v/>
      </c>
      <c r="BG191" s="12" t="n">
        <v>24.9100000000005</v>
      </c>
      <c r="BH191" s="12">
        <f>IFERROR(VLOOKUP(BG191,'CRUCE RIESGOS'!$C$8:$D$37,2,FALSE),"")</f>
        <v/>
      </c>
      <c r="BI191" s="12" t="n">
        <v>25.9100000000005</v>
      </c>
      <c r="BJ191" s="12">
        <f>IFERROR(VLOOKUP(BI191,'CRUCE RIESGOS'!$C$8:$D$37,2,FALSE),"")</f>
        <v/>
      </c>
    </row>
    <row r="192">
      <c r="N192" s="12">
        <f>IF(N193&lt;&gt;""," -R","")</f>
        <v/>
      </c>
      <c r="P192" s="12">
        <f>IF(P193&lt;&gt;""," -R","")</f>
        <v/>
      </c>
      <c r="R192" s="12">
        <f>IF(R193&lt;&gt;""," -R","")</f>
        <v/>
      </c>
      <c r="T192" s="12">
        <f>IF(T193&lt;&gt;""," -R","")</f>
        <v/>
      </c>
      <c r="V192" s="12">
        <f>IF(V193&lt;&gt;""," -R","")</f>
        <v/>
      </c>
      <c r="X192" s="12">
        <f>IF(X193&lt;&gt;""," -R","")</f>
        <v/>
      </c>
      <c r="Z192" s="12">
        <f>IF(Z193&lt;&gt;""," -R","")</f>
        <v/>
      </c>
      <c r="AB192" s="12">
        <f>IF(AB193&lt;&gt;""," -R","")</f>
        <v/>
      </c>
      <c r="AD192" s="12">
        <f>IF(AD193&lt;&gt;""," -R","")</f>
        <v/>
      </c>
      <c r="AF192" s="12">
        <f>IF(AF193&lt;&gt;""," -R","")</f>
        <v/>
      </c>
      <c r="AH192" s="12">
        <f>IF(AH193&lt;&gt;""," -R","")</f>
        <v/>
      </c>
      <c r="AJ192" s="12">
        <f>IF(AJ193&lt;&gt;""," -R","")</f>
        <v/>
      </c>
      <c r="AL192" s="12">
        <f>IF(AL193&lt;&gt;""," -R","")</f>
        <v/>
      </c>
      <c r="AN192" s="12">
        <f>IF(AN193&lt;&gt;""," -R","")</f>
        <v/>
      </c>
      <c r="AP192" s="12">
        <f>IF(AP193&lt;&gt;""," -R","")</f>
        <v/>
      </c>
      <c r="AR192" s="12">
        <f>IF(AR193&lt;&gt;""," -R","")</f>
        <v/>
      </c>
      <c r="AT192" s="12">
        <f>IF(AT193&lt;&gt;""," -R","")</f>
        <v/>
      </c>
      <c r="AV192" s="12">
        <f>IF(AV193&lt;&gt;""," -R","")</f>
        <v/>
      </c>
      <c r="AX192" s="12">
        <f>IF(AX193&lt;&gt;""," -R","")</f>
        <v/>
      </c>
      <c r="AZ192" s="12">
        <f>IF(AZ193&lt;&gt;""," -R","")</f>
        <v/>
      </c>
      <c r="BB192" s="12">
        <f>IF(BB193&lt;&gt;""," -R","")</f>
        <v/>
      </c>
      <c r="BD192" s="12">
        <f>IF(BD193&lt;&gt;""," -R","")</f>
        <v/>
      </c>
      <c r="BF192" s="12">
        <f>IF(BF193&lt;&gt;""," -R","")</f>
        <v/>
      </c>
      <c r="BH192" s="12">
        <f>IF(BH193&lt;&gt;""," -R","")</f>
        <v/>
      </c>
      <c r="BJ192" s="12">
        <f>IF(BJ193&lt;&gt;""," -R","")</f>
        <v/>
      </c>
    </row>
    <row r="193">
      <c r="M193" s="12" t="n">
        <v>1.92</v>
      </c>
      <c r="N193" s="12">
        <f>IFERROR(VLOOKUP(M193,'CRUCE RIESGOS'!$C$8:$D$37,2,FALSE),"")</f>
        <v/>
      </c>
      <c r="O193" s="12" t="n">
        <v>2.92000000000002</v>
      </c>
      <c r="P193" s="12">
        <f>IFERROR(VLOOKUP(O193,'CRUCE RIESGOS'!$C$8:$D$37,2,FALSE),"")</f>
        <v/>
      </c>
      <c r="Q193" s="12" t="n">
        <v>3.92000000000004</v>
      </c>
      <c r="R193" s="12">
        <f>IFERROR(VLOOKUP(Q193,'CRUCE RIESGOS'!$C$8:$D$37,2,FALSE),"")</f>
        <v/>
      </c>
      <c r="S193" s="12" t="n">
        <v>4.92000000000006</v>
      </c>
      <c r="T193" s="12">
        <f>IFERROR(VLOOKUP(S193,'CRUCE RIESGOS'!$C$8:$D$37,2,FALSE),"")</f>
        <v/>
      </c>
      <c r="U193" s="12" t="n">
        <v>5.92000000000008</v>
      </c>
      <c r="V193" s="12">
        <f>IFERROR(VLOOKUP(U193,'CRUCE RIESGOS'!$C$8:$D$37,2,FALSE),"")</f>
        <v/>
      </c>
      <c r="W193" s="12" t="n">
        <v>6.9200000000001</v>
      </c>
      <c r="X193" s="12">
        <f>IFERROR(VLOOKUP(W193,'CRUCE RIESGOS'!$C$8:$D$37,2,FALSE),"")</f>
        <v/>
      </c>
      <c r="Y193" s="12" t="n">
        <v>7.92000000000012</v>
      </c>
      <c r="Z193" s="12">
        <f>IFERROR(VLOOKUP(Y193,'CRUCE RIESGOS'!$C$8:$D$37,2,FALSE),"")</f>
        <v/>
      </c>
      <c r="AA193" s="12" t="n">
        <v>8.92000000000014</v>
      </c>
      <c r="AB193" s="12">
        <f>IFERROR(VLOOKUP(AA193,'CRUCE RIESGOS'!$C$8:$D$37,2,FALSE),"")</f>
        <v/>
      </c>
      <c r="AC193" s="12" t="n">
        <v>9.92000000000016</v>
      </c>
      <c r="AD193" s="12">
        <f>IFERROR(VLOOKUP(AC193,'CRUCE RIESGOS'!$C$8:$D$37,2,FALSE),"")</f>
        <v/>
      </c>
      <c r="AE193" s="12" t="n">
        <v>10.9200000000002</v>
      </c>
      <c r="AF193" s="12">
        <f>IFERROR(VLOOKUP(AE193,'CRUCE RIESGOS'!$C$8:$D$37,2,FALSE),"")</f>
        <v/>
      </c>
      <c r="AG193" s="12" t="n">
        <v>11.9200000000002</v>
      </c>
      <c r="AH193" s="12">
        <f>IFERROR(VLOOKUP(AG193,'CRUCE RIESGOS'!$C$8:$D$37,2,FALSE),"")</f>
        <v/>
      </c>
      <c r="AI193" s="12" t="n">
        <v>12.9200000000002</v>
      </c>
      <c r="AJ193" s="12">
        <f>IFERROR(VLOOKUP(AI193,'CRUCE RIESGOS'!$C$8:$D$37,2,FALSE),"")</f>
        <v/>
      </c>
      <c r="AK193" s="12" t="n">
        <v>13.9200000000002</v>
      </c>
      <c r="AL193" s="12">
        <f>IFERROR(VLOOKUP(AK193,'CRUCE RIESGOS'!$C$8:$D$37,2,FALSE),"")</f>
        <v/>
      </c>
      <c r="AM193" s="12" t="n">
        <v>14.9200000000003</v>
      </c>
      <c r="AN193" s="12">
        <f>IFERROR(VLOOKUP(AM193,'CRUCE RIESGOS'!$C$8:$D$37,2,FALSE),"")</f>
        <v/>
      </c>
      <c r="AO193" s="12" t="n">
        <v>15.9200000000003</v>
      </c>
      <c r="AP193" s="12">
        <f>IFERROR(VLOOKUP(AO193,'CRUCE RIESGOS'!$C$8:$D$37,2,FALSE),"")</f>
        <v/>
      </c>
      <c r="AQ193" s="12" t="n">
        <v>16.9200000000003</v>
      </c>
      <c r="AR193" s="12">
        <f>IFERROR(VLOOKUP(AQ193,'CRUCE RIESGOS'!$C$8:$D$37,2,FALSE),"")</f>
        <v/>
      </c>
      <c r="AS193" s="12" t="n">
        <v>17.9200000000003</v>
      </c>
      <c r="AT193" s="12">
        <f>IFERROR(VLOOKUP(AS193,'CRUCE RIESGOS'!$C$8:$D$37,2,FALSE),"")</f>
        <v/>
      </c>
      <c r="AU193" s="12" t="n">
        <v>18.9200000000003</v>
      </c>
      <c r="AV193" s="12">
        <f>IFERROR(VLOOKUP(AU193,'CRUCE RIESGOS'!$C$8:$D$37,2,FALSE),"")</f>
        <v/>
      </c>
      <c r="AW193" s="12" t="n">
        <v>19.9200000000004</v>
      </c>
      <c r="AX193" s="12">
        <f>IFERROR(VLOOKUP(AW193,'CRUCE RIESGOS'!$C$8:$D$37,2,FALSE),"")</f>
        <v/>
      </c>
      <c r="AY193" s="12" t="n">
        <v>20.9200000000004</v>
      </c>
      <c r="AZ193" s="12">
        <f>IFERROR(VLOOKUP(AY193,'CRUCE RIESGOS'!$C$8:$D$37,2,FALSE),"")</f>
        <v/>
      </c>
      <c r="BA193" s="12" t="n">
        <v>21.9200000000004</v>
      </c>
      <c r="BB193" s="12">
        <f>IFERROR(VLOOKUP(BA193,'CRUCE RIESGOS'!$C$8:$D$37,2,FALSE),"")</f>
        <v/>
      </c>
      <c r="BC193" s="12" t="n">
        <v>22.9200000000004</v>
      </c>
      <c r="BD193" s="12">
        <f>IFERROR(VLOOKUP(BC193,'CRUCE RIESGOS'!$C$8:$D$37,2,FALSE),"")</f>
        <v/>
      </c>
      <c r="BE193" s="12" t="n">
        <v>23.9200000000004</v>
      </c>
      <c r="BF193" s="12">
        <f>IFERROR(VLOOKUP(BE193,'CRUCE RIESGOS'!$C$8:$D$37,2,FALSE),"")</f>
        <v/>
      </c>
      <c r="BG193" s="12" t="n">
        <v>24.9200000000005</v>
      </c>
      <c r="BH193" s="12">
        <f>IFERROR(VLOOKUP(BG193,'CRUCE RIESGOS'!$C$8:$D$37,2,FALSE),"")</f>
        <v/>
      </c>
      <c r="BI193" s="12" t="n">
        <v>25.9200000000005</v>
      </c>
      <c r="BJ193" s="12">
        <f>IFERROR(VLOOKUP(BI193,'CRUCE RIESGOS'!$C$8:$D$37,2,FALSE),"")</f>
        <v/>
      </c>
    </row>
    <row r="194">
      <c r="N194" s="12">
        <f>IF(N195&lt;&gt;""," -R","")</f>
        <v/>
      </c>
      <c r="P194" s="12">
        <f>IF(P195&lt;&gt;""," -R","")</f>
        <v/>
      </c>
      <c r="R194" s="12">
        <f>IF(R195&lt;&gt;""," -R","")</f>
        <v/>
      </c>
      <c r="T194" s="12">
        <f>IF(T195&lt;&gt;""," -R","")</f>
        <v/>
      </c>
      <c r="V194" s="12">
        <f>IF(V195&lt;&gt;""," -R","")</f>
        <v/>
      </c>
      <c r="X194" s="12">
        <f>IF(X195&lt;&gt;""," -R","")</f>
        <v/>
      </c>
      <c r="Z194" s="12">
        <f>IF(Z195&lt;&gt;""," -R","")</f>
        <v/>
      </c>
      <c r="AB194" s="12">
        <f>IF(AB195&lt;&gt;""," -R","")</f>
        <v/>
      </c>
      <c r="AD194" s="12">
        <f>IF(AD195&lt;&gt;""," -R","")</f>
        <v/>
      </c>
      <c r="AF194" s="12">
        <f>IF(AF195&lt;&gt;""," -R","")</f>
        <v/>
      </c>
      <c r="AH194" s="12">
        <f>IF(AH195&lt;&gt;""," -R","")</f>
        <v/>
      </c>
      <c r="AJ194" s="12">
        <f>IF(AJ195&lt;&gt;""," -R","")</f>
        <v/>
      </c>
      <c r="AL194" s="12">
        <f>IF(AL195&lt;&gt;""," -R","")</f>
        <v/>
      </c>
      <c r="AN194" s="12">
        <f>IF(AN195&lt;&gt;""," -R","")</f>
        <v/>
      </c>
      <c r="AP194" s="12">
        <f>IF(AP195&lt;&gt;""," -R","")</f>
        <v/>
      </c>
      <c r="AR194" s="12">
        <f>IF(AR195&lt;&gt;""," -R","")</f>
        <v/>
      </c>
      <c r="AT194" s="12">
        <f>IF(AT195&lt;&gt;""," -R","")</f>
        <v/>
      </c>
      <c r="AV194" s="12">
        <f>IF(AV195&lt;&gt;""," -R","")</f>
        <v/>
      </c>
      <c r="AX194" s="12">
        <f>IF(AX195&lt;&gt;""," -R","")</f>
        <v/>
      </c>
      <c r="AZ194" s="12">
        <f>IF(AZ195&lt;&gt;""," -R","")</f>
        <v/>
      </c>
      <c r="BB194" s="12">
        <f>IF(BB195&lt;&gt;""," -R","")</f>
        <v/>
      </c>
      <c r="BD194" s="12">
        <f>IF(BD195&lt;&gt;""," -R","")</f>
        <v/>
      </c>
      <c r="BF194" s="12">
        <f>IF(BF195&lt;&gt;""," -R","")</f>
        <v/>
      </c>
      <c r="BH194" s="12">
        <f>IF(BH195&lt;&gt;""," -R","")</f>
        <v/>
      </c>
      <c r="BJ194" s="12">
        <f>IF(BJ195&lt;&gt;""," -R","")</f>
        <v/>
      </c>
    </row>
    <row r="195">
      <c r="M195" s="12" t="n">
        <v>1.93</v>
      </c>
      <c r="N195" s="12">
        <f>IFERROR(VLOOKUP(M195,'CRUCE RIESGOS'!$C$8:$D$37,2,FALSE),"")</f>
        <v/>
      </c>
      <c r="O195" s="12" t="n">
        <v>2.93000000000002</v>
      </c>
      <c r="P195" s="12">
        <f>IFERROR(VLOOKUP(O195,'CRUCE RIESGOS'!$C$8:$D$37,2,FALSE),"")</f>
        <v/>
      </c>
      <c r="Q195" s="12" t="n">
        <v>3.93000000000004</v>
      </c>
      <c r="R195" s="12">
        <f>IFERROR(VLOOKUP(Q195,'CRUCE RIESGOS'!$C$8:$D$37,2,FALSE),"")</f>
        <v/>
      </c>
      <c r="S195" s="12" t="n">
        <v>4.93000000000006</v>
      </c>
      <c r="T195" s="12">
        <f>IFERROR(VLOOKUP(S195,'CRUCE RIESGOS'!$C$8:$D$37,2,FALSE),"")</f>
        <v/>
      </c>
      <c r="U195" s="12" t="n">
        <v>5.93000000000008</v>
      </c>
      <c r="V195" s="12">
        <f>IFERROR(VLOOKUP(U195,'CRUCE RIESGOS'!$C$8:$D$37,2,FALSE),"")</f>
        <v/>
      </c>
      <c r="W195" s="12" t="n">
        <v>6.9300000000001</v>
      </c>
      <c r="X195" s="12">
        <f>IFERROR(VLOOKUP(W195,'CRUCE RIESGOS'!$C$8:$D$37,2,FALSE),"")</f>
        <v/>
      </c>
      <c r="Y195" s="12" t="n">
        <v>7.93000000000012</v>
      </c>
      <c r="Z195" s="12">
        <f>IFERROR(VLOOKUP(Y195,'CRUCE RIESGOS'!$C$8:$D$37,2,FALSE),"")</f>
        <v/>
      </c>
      <c r="AA195" s="12" t="n">
        <v>8.93000000000014</v>
      </c>
      <c r="AB195" s="12">
        <f>IFERROR(VLOOKUP(AA195,'CRUCE RIESGOS'!$C$8:$D$37,2,FALSE),"")</f>
        <v/>
      </c>
      <c r="AC195" s="12" t="n">
        <v>9.93000000000016</v>
      </c>
      <c r="AD195" s="12">
        <f>IFERROR(VLOOKUP(AC195,'CRUCE RIESGOS'!$C$8:$D$37,2,FALSE),"")</f>
        <v/>
      </c>
      <c r="AE195" s="12" t="n">
        <v>10.9300000000002</v>
      </c>
      <c r="AF195" s="12">
        <f>IFERROR(VLOOKUP(AE195,'CRUCE RIESGOS'!$C$8:$D$37,2,FALSE),"")</f>
        <v/>
      </c>
      <c r="AG195" s="12" t="n">
        <v>11.9300000000002</v>
      </c>
      <c r="AH195" s="12">
        <f>IFERROR(VLOOKUP(AG195,'CRUCE RIESGOS'!$C$8:$D$37,2,FALSE),"")</f>
        <v/>
      </c>
      <c r="AI195" s="12" t="n">
        <v>12.9300000000002</v>
      </c>
      <c r="AJ195" s="12">
        <f>IFERROR(VLOOKUP(AI195,'CRUCE RIESGOS'!$C$8:$D$37,2,FALSE),"")</f>
        <v/>
      </c>
      <c r="AK195" s="12" t="n">
        <v>13.9300000000002</v>
      </c>
      <c r="AL195" s="12">
        <f>IFERROR(VLOOKUP(AK195,'CRUCE RIESGOS'!$C$8:$D$37,2,FALSE),"")</f>
        <v/>
      </c>
      <c r="AM195" s="12" t="n">
        <v>14.9300000000003</v>
      </c>
      <c r="AN195" s="12">
        <f>IFERROR(VLOOKUP(AM195,'CRUCE RIESGOS'!$C$8:$D$37,2,FALSE),"")</f>
        <v/>
      </c>
      <c r="AO195" s="12" t="n">
        <v>15.9300000000003</v>
      </c>
      <c r="AP195" s="12">
        <f>IFERROR(VLOOKUP(AO195,'CRUCE RIESGOS'!$C$8:$D$37,2,FALSE),"")</f>
        <v/>
      </c>
      <c r="AQ195" s="12" t="n">
        <v>16.9300000000003</v>
      </c>
      <c r="AR195" s="12">
        <f>IFERROR(VLOOKUP(AQ195,'CRUCE RIESGOS'!$C$8:$D$37,2,FALSE),"")</f>
        <v/>
      </c>
      <c r="AS195" s="12" t="n">
        <v>17.9300000000003</v>
      </c>
      <c r="AT195" s="12">
        <f>IFERROR(VLOOKUP(AS195,'CRUCE RIESGOS'!$C$8:$D$37,2,FALSE),"")</f>
        <v/>
      </c>
      <c r="AU195" s="12" t="n">
        <v>18.9300000000003</v>
      </c>
      <c r="AV195" s="12">
        <f>IFERROR(VLOOKUP(AU195,'CRUCE RIESGOS'!$C$8:$D$37,2,FALSE),"")</f>
        <v/>
      </c>
      <c r="AW195" s="12" t="n">
        <v>19.9300000000004</v>
      </c>
      <c r="AX195" s="12">
        <f>IFERROR(VLOOKUP(AW195,'CRUCE RIESGOS'!$C$8:$D$37,2,FALSE),"")</f>
        <v/>
      </c>
      <c r="AY195" s="12" t="n">
        <v>20.9300000000004</v>
      </c>
      <c r="AZ195" s="12">
        <f>IFERROR(VLOOKUP(AY195,'CRUCE RIESGOS'!$C$8:$D$37,2,FALSE),"")</f>
        <v/>
      </c>
      <c r="BA195" s="12" t="n">
        <v>21.9300000000004</v>
      </c>
      <c r="BB195" s="12">
        <f>IFERROR(VLOOKUP(BA195,'CRUCE RIESGOS'!$C$8:$D$37,2,FALSE),"")</f>
        <v/>
      </c>
      <c r="BC195" s="12" t="n">
        <v>22.9300000000004</v>
      </c>
      <c r="BD195" s="12">
        <f>IFERROR(VLOOKUP(BC195,'CRUCE RIESGOS'!$C$8:$D$37,2,FALSE),"")</f>
        <v/>
      </c>
      <c r="BE195" s="12" t="n">
        <v>23.9300000000004</v>
      </c>
      <c r="BF195" s="12">
        <f>IFERROR(VLOOKUP(BE195,'CRUCE RIESGOS'!$C$8:$D$37,2,FALSE),"")</f>
        <v/>
      </c>
      <c r="BG195" s="12" t="n">
        <v>24.9300000000005</v>
      </c>
      <c r="BH195" s="12">
        <f>IFERROR(VLOOKUP(BG195,'CRUCE RIESGOS'!$C$8:$D$37,2,FALSE),"")</f>
        <v/>
      </c>
      <c r="BI195" s="12" t="n">
        <v>25.9300000000005</v>
      </c>
      <c r="BJ195" s="12">
        <f>IFERROR(VLOOKUP(BI195,'CRUCE RIESGOS'!$C$8:$D$37,2,FALSE),"")</f>
        <v/>
      </c>
    </row>
    <row r="196">
      <c r="N196" s="12">
        <f>IF(N197&lt;&gt;""," -R","")</f>
        <v/>
      </c>
      <c r="P196" s="12">
        <f>IF(P197&lt;&gt;""," -R","")</f>
        <v/>
      </c>
      <c r="R196" s="12">
        <f>IF(R197&lt;&gt;""," -R","")</f>
        <v/>
      </c>
      <c r="T196" s="12">
        <f>IF(T197&lt;&gt;""," -R","")</f>
        <v/>
      </c>
      <c r="V196" s="12">
        <f>IF(V197&lt;&gt;""," -R","")</f>
        <v/>
      </c>
      <c r="X196" s="12">
        <f>IF(X197&lt;&gt;""," -R","")</f>
        <v/>
      </c>
      <c r="Z196" s="12">
        <f>IF(Z197&lt;&gt;""," -R","")</f>
        <v/>
      </c>
      <c r="AB196" s="12">
        <f>IF(AB197&lt;&gt;""," -R","")</f>
        <v/>
      </c>
      <c r="AD196" s="12">
        <f>IF(AD197&lt;&gt;""," -R","")</f>
        <v/>
      </c>
      <c r="AF196" s="12">
        <f>IF(AF197&lt;&gt;""," -R","")</f>
        <v/>
      </c>
      <c r="AH196" s="12">
        <f>IF(AH197&lt;&gt;""," -R","")</f>
        <v/>
      </c>
      <c r="AJ196" s="12">
        <f>IF(AJ197&lt;&gt;""," -R","")</f>
        <v/>
      </c>
      <c r="AL196" s="12">
        <f>IF(AL197&lt;&gt;""," -R","")</f>
        <v/>
      </c>
      <c r="AN196" s="12">
        <f>IF(AN197&lt;&gt;""," -R","")</f>
        <v/>
      </c>
      <c r="AP196" s="12">
        <f>IF(AP197&lt;&gt;""," -R","")</f>
        <v/>
      </c>
      <c r="AR196" s="12">
        <f>IF(AR197&lt;&gt;""," -R","")</f>
        <v/>
      </c>
      <c r="AT196" s="12">
        <f>IF(AT197&lt;&gt;""," -R","")</f>
        <v/>
      </c>
      <c r="AV196" s="12">
        <f>IF(AV197&lt;&gt;""," -R","")</f>
        <v/>
      </c>
      <c r="AX196" s="12">
        <f>IF(AX197&lt;&gt;""," -R","")</f>
        <v/>
      </c>
      <c r="AZ196" s="12">
        <f>IF(AZ197&lt;&gt;""," -R","")</f>
        <v/>
      </c>
      <c r="BB196" s="12">
        <f>IF(BB197&lt;&gt;""," -R","")</f>
        <v/>
      </c>
      <c r="BD196" s="12">
        <f>IF(BD197&lt;&gt;""," -R","")</f>
        <v/>
      </c>
      <c r="BF196" s="12">
        <f>IF(BF197&lt;&gt;""," -R","")</f>
        <v/>
      </c>
      <c r="BH196" s="12">
        <f>IF(BH197&lt;&gt;""," -R","")</f>
        <v/>
      </c>
      <c r="BJ196" s="12">
        <f>IF(BJ197&lt;&gt;""," -R","")</f>
        <v/>
      </c>
    </row>
    <row r="197">
      <c r="M197" s="12" t="n">
        <v>1.94</v>
      </c>
      <c r="N197" s="12">
        <f>IFERROR(VLOOKUP(M197,'CRUCE RIESGOS'!$C$8:$D$37,2,FALSE),"")</f>
        <v/>
      </c>
      <c r="O197" s="12" t="n">
        <v>2.94000000000002</v>
      </c>
      <c r="P197" s="12">
        <f>IFERROR(VLOOKUP(O197,'CRUCE RIESGOS'!$C$8:$D$37,2,FALSE),"")</f>
        <v/>
      </c>
      <c r="Q197" s="12" t="n">
        <v>3.94000000000004</v>
      </c>
      <c r="R197" s="12">
        <f>IFERROR(VLOOKUP(Q197,'CRUCE RIESGOS'!$C$8:$D$37,2,FALSE),"")</f>
        <v/>
      </c>
      <c r="S197" s="12" t="n">
        <v>4.94000000000006</v>
      </c>
      <c r="T197" s="12">
        <f>IFERROR(VLOOKUP(S197,'CRUCE RIESGOS'!$C$8:$D$37,2,FALSE),"")</f>
        <v/>
      </c>
      <c r="U197" s="12" t="n">
        <v>5.94000000000008</v>
      </c>
      <c r="V197" s="12">
        <f>IFERROR(VLOOKUP(U197,'CRUCE RIESGOS'!$C$8:$D$37,2,FALSE),"")</f>
        <v/>
      </c>
      <c r="W197" s="12" t="n">
        <v>6.9400000000001</v>
      </c>
      <c r="X197" s="12">
        <f>IFERROR(VLOOKUP(W197,'CRUCE RIESGOS'!$C$8:$D$37,2,FALSE),"")</f>
        <v/>
      </c>
      <c r="Y197" s="12" t="n">
        <v>7.94000000000012</v>
      </c>
      <c r="Z197" s="12">
        <f>IFERROR(VLOOKUP(Y197,'CRUCE RIESGOS'!$C$8:$D$37,2,FALSE),"")</f>
        <v/>
      </c>
      <c r="AA197" s="12" t="n">
        <v>8.94000000000014</v>
      </c>
      <c r="AB197" s="12">
        <f>IFERROR(VLOOKUP(AA197,'CRUCE RIESGOS'!$C$8:$D$37,2,FALSE),"")</f>
        <v/>
      </c>
      <c r="AC197" s="12" t="n">
        <v>9.940000000000159</v>
      </c>
      <c r="AD197" s="12">
        <f>IFERROR(VLOOKUP(AC197,'CRUCE RIESGOS'!$C$8:$D$37,2,FALSE),"")</f>
        <v/>
      </c>
      <c r="AE197" s="12" t="n">
        <v>10.9400000000002</v>
      </c>
      <c r="AF197" s="12">
        <f>IFERROR(VLOOKUP(AE197,'CRUCE RIESGOS'!$C$8:$D$37,2,FALSE),"")</f>
        <v/>
      </c>
      <c r="AG197" s="12" t="n">
        <v>11.9400000000002</v>
      </c>
      <c r="AH197" s="12">
        <f>IFERROR(VLOOKUP(AG197,'CRUCE RIESGOS'!$C$8:$D$37,2,FALSE),"")</f>
        <v/>
      </c>
      <c r="AI197" s="12" t="n">
        <v>12.9400000000002</v>
      </c>
      <c r="AJ197" s="12">
        <f>IFERROR(VLOOKUP(AI197,'CRUCE RIESGOS'!$C$8:$D$37,2,FALSE),"")</f>
        <v/>
      </c>
      <c r="AK197" s="12" t="n">
        <v>13.9400000000002</v>
      </c>
      <c r="AL197" s="12">
        <f>IFERROR(VLOOKUP(AK197,'CRUCE RIESGOS'!$C$8:$D$37,2,FALSE),"")</f>
        <v/>
      </c>
      <c r="AM197" s="12" t="n">
        <v>14.9400000000003</v>
      </c>
      <c r="AN197" s="12">
        <f>IFERROR(VLOOKUP(AM197,'CRUCE RIESGOS'!$C$8:$D$37,2,FALSE),"")</f>
        <v/>
      </c>
      <c r="AO197" s="12" t="n">
        <v>15.9400000000003</v>
      </c>
      <c r="AP197" s="12">
        <f>IFERROR(VLOOKUP(AO197,'CRUCE RIESGOS'!$C$8:$D$37,2,FALSE),"")</f>
        <v/>
      </c>
      <c r="AQ197" s="12" t="n">
        <v>16.9400000000003</v>
      </c>
      <c r="AR197" s="12">
        <f>IFERROR(VLOOKUP(AQ197,'CRUCE RIESGOS'!$C$8:$D$37,2,FALSE),"")</f>
        <v/>
      </c>
      <c r="AS197" s="12" t="n">
        <v>17.9400000000003</v>
      </c>
      <c r="AT197" s="12">
        <f>IFERROR(VLOOKUP(AS197,'CRUCE RIESGOS'!$C$8:$D$37,2,FALSE),"")</f>
        <v/>
      </c>
      <c r="AU197" s="12" t="n">
        <v>18.9400000000003</v>
      </c>
      <c r="AV197" s="12">
        <f>IFERROR(VLOOKUP(AU197,'CRUCE RIESGOS'!$C$8:$D$37,2,FALSE),"")</f>
        <v/>
      </c>
      <c r="AW197" s="12" t="n">
        <v>19.9400000000004</v>
      </c>
      <c r="AX197" s="12">
        <f>IFERROR(VLOOKUP(AW197,'CRUCE RIESGOS'!$C$8:$D$37,2,FALSE),"")</f>
        <v/>
      </c>
      <c r="AY197" s="12" t="n">
        <v>20.9400000000004</v>
      </c>
      <c r="AZ197" s="12">
        <f>IFERROR(VLOOKUP(AY197,'CRUCE RIESGOS'!$C$8:$D$37,2,FALSE),"")</f>
        <v/>
      </c>
      <c r="BA197" s="12" t="n">
        <v>21.9400000000004</v>
      </c>
      <c r="BB197" s="12">
        <f>IFERROR(VLOOKUP(BA197,'CRUCE RIESGOS'!$C$8:$D$37,2,FALSE),"")</f>
        <v/>
      </c>
      <c r="BC197" s="12" t="n">
        <v>22.9400000000004</v>
      </c>
      <c r="BD197" s="12">
        <f>IFERROR(VLOOKUP(BC197,'CRUCE RIESGOS'!$C$8:$D$37,2,FALSE),"")</f>
        <v/>
      </c>
      <c r="BE197" s="12" t="n">
        <v>23.9400000000004</v>
      </c>
      <c r="BF197" s="12">
        <f>IFERROR(VLOOKUP(BE197,'CRUCE RIESGOS'!$C$8:$D$37,2,FALSE),"")</f>
        <v/>
      </c>
      <c r="BG197" s="12" t="n">
        <v>24.9400000000005</v>
      </c>
      <c r="BH197" s="12">
        <f>IFERROR(VLOOKUP(BG197,'CRUCE RIESGOS'!$C$8:$D$37,2,FALSE),"")</f>
        <v/>
      </c>
      <c r="BI197" s="12" t="n">
        <v>25.9400000000005</v>
      </c>
      <c r="BJ197" s="12">
        <f>IFERROR(VLOOKUP(BI197,'CRUCE RIESGOS'!$C$8:$D$37,2,FALSE),"")</f>
        <v/>
      </c>
    </row>
    <row r="198">
      <c r="N198" s="12">
        <f>IF(N199&lt;&gt;""," -R","")</f>
        <v/>
      </c>
      <c r="P198" s="12">
        <f>IF(P199&lt;&gt;""," -R","")</f>
        <v/>
      </c>
      <c r="R198" s="12">
        <f>IF(R199&lt;&gt;""," -R","")</f>
        <v/>
      </c>
      <c r="T198" s="12">
        <f>IF(T199&lt;&gt;""," -R","")</f>
        <v/>
      </c>
      <c r="V198" s="12">
        <f>IF(V199&lt;&gt;""," -R","")</f>
        <v/>
      </c>
      <c r="X198" s="12">
        <f>IF(X199&lt;&gt;""," -R","")</f>
        <v/>
      </c>
      <c r="Z198" s="12">
        <f>IF(Z199&lt;&gt;""," -R","")</f>
        <v/>
      </c>
      <c r="AB198" s="12">
        <f>IF(AB199&lt;&gt;""," -R","")</f>
        <v/>
      </c>
      <c r="AD198" s="12">
        <f>IF(AD199&lt;&gt;""," -R","")</f>
        <v/>
      </c>
      <c r="AF198" s="12">
        <f>IF(AF199&lt;&gt;""," -R","")</f>
        <v/>
      </c>
      <c r="AH198" s="12">
        <f>IF(AH199&lt;&gt;""," -R","")</f>
        <v/>
      </c>
      <c r="AJ198" s="12">
        <f>IF(AJ199&lt;&gt;""," -R","")</f>
        <v/>
      </c>
      <c r="AL198" s="12">
        <f>IF(AL199&lt;&gt;""," -R","")</f>
        <v/>
      </c>
      <c r="AN198" s="12">
        <f>IF(AN199&lt;&gt;""," -R","")</f>
        <v/>
      </c>
      <c r="AP198" s="12">
        <f>IF(AP199&lt;&gt;""," -R","")</f>
        <v/>
      </c>
      <c r="AR198" s="12">
        <f>IF(AR199&lt;&gt;""," -R","")</f>
        <v/>
      </c>
      <c r="AT198" s="12">
        <f>IF(AT199&lt;&gt;""," -R","")</f>
        <v/>
      </c>
      <c r="AV198" s="12">
        <f>IF(AV199&lt;&gt;""," -R","")</f>
        <v/>
      </c>
      <c r="AX198" s="12">
        <f>IF(AX199&lt;&gt;""," -R","")</f>
        <v/>
      </c>
      <c r="AZ198" s="12">
        <f>IF(AZ199&lt;&gt;""," -R","")</f>
        <v/>
      </c>
      <c r="BB198" s="12">
        <f>IF(BB199&lt;&gt;""," -R","")</f>
        <v/>
      </c>
      <c r="BD198" s="12">
        <f>IF(BD199&lt;&gt;""," -R","")</f>
        <v/>
      </c>
      <c r="BF198" s="12">
        <f>IF(BF199&lt;&gt;""," -R","")</f>
        <v/>
      </c>
      <c r="BH198" s="12">
        <f>IF(BH199&lt;&gt;""," -R","")</f>
        <v/>
      </c>
      <c r="BJ198" s="12">
        <f>IF(BJ199&lt;&gt;""," -R","")</f>
        <v/>
      </c>
    </row>
    <row r="199">
      <c r="M199" s="12" t="n">
        <v>1.95</v>
      </c>
      <c r="N199" s="12">
        <f>IFERROR(VLOOKUP(M199,'CRUCE RIESGOS'!$C$8:$D$37,2,FALSE),"")</f>
        <v/>
      </c>
      <c r="O199" s="12" t="n">
        <v>2.95000000000002</v>
      </c>
      <c r="P199" s="12">
        <f>IFERROR(VLOOKUP(O199,'CRUCE RIESGOS'!$C$8:$D$37,2,FALSE),"")</f>
        <v/>
      </c>
      <c r="Q199" s="12" t="n">
        <v>3.95000000000004</v>
      </c>
      <c r="R199" s="12">
        <f>IFERROR(VLOOKUP(Q199,'CRUCE RIESGOS'!$C$8:$D$37,2,FALSE),"")</f>
        <v/>
      </c>
      <c r="S199" s="12" t="n">
        <v>4.95000000000006</v>
      </c>
      <c r="T199" s="12">
        <f>IFERROR(VLOOKUP(S199,'CRUCE RIESGOS'!$C$8:$D$37,2,FALSE),"")</f>
        <v/>
      </c>
      <c r="U199" s="12" t="n">
        <v>5.95000000000008</v>
      </c>
      <c r="V199" s="12">
        <f>IFERROR(VLOOKUP(U199,'CRUCE RIESGOS'!$C$8:$D$37,2,FALSE),"")</f>
        <v/>
      </c>
      <c r="W199" s="12" t="n">
        <v>6.9500000000001</v>
      </c>
      <c r="X199" s="12">
        <f>IFERROR(VLOOKUP(W199,'CRUCE RIESGOS'!$C$8:$D$37,2,FALSE),"")</f>
        <v/>
      </c>
      <c r="Y199" s="12" t="n">
        <v>7.95000000000012</v>
      </c>
      <c r="Z199" s="12">
        <f>IFERROR(VLOOKUP(Y199,'CRUCE RIESGOS'!$C$8:$D$37,2,FALSE),"")</f>
        <v/>
      </c>
      <c r="AA199" s="12" t="n">
        <v>8.95000000000014</v>
      </c>
      <c r="AB199" s="12">
        <f>IFERROR(VLOOKUP(AA199,'CRUCE RIESGOS'!$C$8:$D$37,2,FALSE),"")</f>
        <v/>
      </c>
      <c r="AC199" s="12" t="n">
        <v>9.950000000000159</v>
      </c>
      <c r="AD199" s="12">
        <f>IFERROR(VLOOKUP(AC199,'CRUCE RIESGOS'!$C$8:$D$37,2,FALSE),"")</f>
        <v/>
      </c>
      <c r="AE199" s="12" t="n">
        <v>10.9500000000002</v>
      </c>
      <c r="AF199" s="12">
        <f>IFERROR(VLOOKUP(AE199,'CRUCE RIESGOS'!$C$8:$D$37,2,FALSE),"")</f>
        <v/>
      </c>
      <c r="AG199" s="12" t="n">
        <v>11.9500000000002</v>
      </c>
      <c r="AH199" s="12">
        <f>IFERROR(VLOOKUP(AG199,'CRUCE RIESGOS'!$C$8:$D$37,2,FALSE),"")</f>
        <v/>
      </c>
      <c r="AI199" s="12" t="n">
        <v>12.9500000000002</v>
      </c>
      <c r="AJ199" s="12">
        <f>IFERROR(VLOOKUP(AI199,'CRUCE RIESGOS'!$C$8:$D$37,2,FALSE),"")</f>
        <v/>
      </c>
      <c r="AK199" s="12" t="n">
        <v>13.9500000000002</v>
      </c>
      <c r="AL199" s="12">
        <f>IFERROR(VLOOKUP(AK199,'CRUCE RIESGOS'!$C$8:$D$37,2,FALSE),"")</f>
        <v/>
      </c>
      <c r="AM199" s="12" t="n">
        <v>14.9500000000003</v>
      </c>
      <c r="AN199" s="12">
        <f>IFERROR(VLOOKUP(AM199,'CRUCE RIESGOS'!$C$8:$D$37,2,FALSE),"")</f>
        <v/>
      </c>
      <c r="AO199" s="12" t="n">
        <v>15.9500000000003</v>
      </c>
      <c r="AP199" s="12">
        <f>IFERROR(VLOOKUP(AO199,'CRUCE RIESGOS'!$C$8:$D$37,2,FALSE),"")</f>
        <v/>
      </c>
      <c r="AQ199" s="12" t="n">
        <v>16.9500000000003</v>
      </c>
      <c r="AR199" s="12">
        <f>IFERROR(VLOOKUP(AQ199,'CRUCE RIESGOS'!$C$8:$D$37,2,FALSE),"")</f>
        <v/>
      </c>
      <c r="AS199" s="12" t="n">
        <v>17.9500000000003</v>
      </c>
      <c r="AT199" s="12">
        <f>IFERROR(VLOOKUP(AS199,'CRUCE RIESGOS'!$C$8:$D$37,2,FALSE),"")</f>
        <v/>
      </c>
      <c r="AU199" s="12" t="n">
        <v>18.9500000000003</v>
      </c>
      <c r="AV199" s="12">
        <f>IFERROR(VLOOKUP(AU199,'CRUCE RIESGOS'!$C$8:$D$37,2,FALSE),"")</f>
        <v/>
      </c>
      <c r="AW199" s="12" t="n">
        <v>19.9500000000004</v>
      </c>
      <c r="AX199" s="12">
        <f>IFERROR(VLOOKUP(AW199,'CRUCE RIESGOS'!$C$8:$D$37,2,FALSE),"")</f>
        <v/>
      </c>
      <c r="AY199" s="12" t="n">
        <v>20.9500000000004</v>
      </c>
      <c r="AZ199" s="12">
        <f>IFERROR(VLOOKUP(AY199,'CRUCE RIESGOS'!$C$8:$D$37,2,FALSE),"")</f>
        <v/>
      </c>
      <c r="BA199" s="12" t="n">
        <v>21.9500000000004</v>
      </c>
      <c r="BB199" s="12">
        <f>IFERROR(VLOOKUP(BA199,'CRUCE RIESGOS'!$C$8:$D$37,2,FALSE),"")</f>
        <v/>
      </c>
      <c r="BC199" s="12" t="n">
        <v>22.9500000000004</v>
      </c>
      <c r="BD199" s="12">
        <f>IFERROR(VLOOKUP(BC199,'CRUCE RIESGOS'!$C$8:$D$37,2,FALSE),"")</f>
        <v/>
      </c>
      <c r="BE199" s="12" t="n">
        <v>23.9500000000004</v>
      </c>
      <c r="BF199" s="12">
        <f>IFERROR(VLOOKUP(BE199,'CRUCE RIESGOS'!$C$8:$D$37,2,FALSE),"")</f>
        <v/>
      </c>
      <c r="BG199" s="12" t="n">
        <v>24.9500000000005</v>
      </c>
      <c r="BH199" s="12">
        <f>IFERROR(VLOOKUP(BG199,'CRUCE RIESGOS'!$C$8:$D$37,2,FALSE),"")</f>
        <v/>
      </c>
      <c r="BI199" s="12" t="n">
        <v>25.9500000000005</v>
      </c>
      <c r="BJ199" s="12">
        <f>IFERROR(VLOOKUP(BI199,'CRUCE RIESGOS'!$C$8:$D$37,2,FALSE),"")</f>
        <v/>
      </c>
    </row>
    <row r="200">
      <c r="N200" s="12">
        <f>IF(N201&lt;&gt;""," -R","")</f>
        <v/>
      </c>
      <c r="P200" s="12">
        <f>IF(P201&lt;&gt;""," -R","")</f>
        <v/>
      </c>
      <c r="R200" s="12">
        <f>IF(R201&lt;&gt;""," -R","")</f>
        <v/>
      </c>
      <c r="T200" s="12">
        <f>IF(T201&lt;&gt;""," -R","")</f>
        <v/>
      </c>
      <c r="V200" s="12">
        <f>IF(V201&lt;&gt;""," -R","")</f>
        <v/>
      </c>
      <c r="X200" s="12">
        <f>IF(X201&lt;&gt;""," -R","")</f>
        <v/>
      </c>
      <c r="Z200" s="12">
        <f>IF(Z201&lt;&gt;""," -R","")</f>
        <v/>
      </c>
      <c r="AB200" s="12">
        <f>IF(AB201&lt;&gt;""," -R","")</f>
        <v/>
      </c>
      <c r="AD200" s="12">
        <f>IF(AD201&lt;&gt;""," -R","")</f>
        <v/>
      </c>
      <c r="AF200" s="12">
        <f>IF(AF201&lt;&gt;""," -R","")</f>
        <v/>
      </c>
      <c r="AH200" s="12">
        <f>IF(AH201&lt;&gt;""," -R","")</f>
        <v/>
      </c>
      <c r="AJ200" s="12">
        <f>IF(AJ201&lt;&gt;""," -R","")</f>
        <v/>
      </c>
      <c r="AL200" s="12">
        <f>IF(AL201&lt;&gt;""," -R","")</f>
        <v/>
      </c>
      <c r="AN200" s="12">
        <f>IF(AN201&lt;&gt;""," -R","")</f>
        <v/>
      </c>
      <c r="AP200" s="12">
        <f>IF(AP201&lt;&gt;""," -R","")</f>
        <v/>
      </c>
      <c r="AR200" s="12">
        <f>IF(AR201&lt;&gt;""," -R","")</f>
        <v/>
      </c>
      <c r="AT200" s="12">
        <f>IF(AT201&lt;&gt;""," -R","")</f>
        <v/>
      </c>
      <c r="AV200" s="12">
        <f>IF(AV201&lt;&gt;""," -R","")</f>
        <v/>
      </c>
      <c r="AX200" s="12">
        <f>IF(AX201&lt;&gt;""," -R","")</f>
        <v/>
      </c>
      <c r="AZ200" s="12">
        <f>IF(AZ201&lt;&gt;""," -R","")</f>
        <v/>
      </c>
      <c r="BB200" s="12">
        <f>IF(BB201&lt;&gt;""," -R","")</f>
        <v/>
      </c>
      <c r="BD200" s="12">
        <f>IF(BD201&lt;&gt;""," -R","")</f>
        <v/>
      </c>
      <c r="BF200" s="12">
        <f>IF(BF201&lt;&gt;""," -R","")</f>
        <v/>
      </c>
      <c r="BH200" s="12">
        <f>IF(BH201&lt;&gt;""," -R","")</f>
        <v/>
      </c>
      <c r="BJ200" s="12">
        <f>IF(BJ201&lt;&gt;""," -R","")</f>
        <v/>
      </c>
    </row>
    <row r="201">
      <c r="M201" s="12" t="n">
        <v>1.96</v>
      </c>
      <c r="N201" s="12">
        <f>IFERROR(VLOOKUP(M201,'CRUCE RIESGOS'!$C$8:$D$37,2,FALSE),"")</f>
        <v/>
      </c>
      <c r="O201" s="12" t="n">
        <v>2.96000000000002</v>
      </c>
      <c r="P201" s="12">
        <f>IFERROR(VLOOKUP(O201,'CRUCE RIESGOS'!$C$8:$D$37,2,FALSE),"")</f>
        <v/>
      </c>
      <c r="Q201" s="12" t="n">
        <v>3.96000000000004</v>
      </c>
      <c r="R201" s="12">
        <f>IFERROR(VLOOKUP(Q201,'CRUCE RIESGOS'!$C$8:$D$37,2,FALSE),"")</f>
        <v/>
      </c>
      <c r="S201" s="12" t="n">
        <v>4.96000000000006</v>
      </c>
      <c r="T201" s="12">
        <f>IFERROR(VLOOKUP(S201,'CRUCE RIESGOS'!$C$8:$D$37,2,FALSE),"")</f>
        <v/>
      </c>
      <c r="U201" s="12" t="n">
        <v>5.96000000000008</v>
      </c>
      <c r="V201" s="12">
        <f>IFERROR(VLOOKUP(U201,'CRUCE RIESGOS'!$C$8:$D$37,2,FALSE),"")</f>
        <v/>
      </c>
      <c r="W201" s="12" t="n">
        <v>6.9600000000001</v>
      </c>
      <c r="X201" s="12">
        <f>IFERROR(VLOOKUP(W201,'CRUCE RIESGOS'!$C$8:$D$37,2,FALSE),"")</f>
        <v/>
      </c>
      <c r="Y201" s="12" t="n">
        <v>7.96000000000012</v>
      </c>
      <c r="Z201" s="12">
        <f>IFERROR(VLOOKUP(Y201,'CRUCE RIESGOS'!$C$8:$D$37,2,FALSE),"")</f>
        <v/>
      </c>
      <c r="AA201" s="12" t="n">
        <v>8.960000000000139</v>
      </c>
      <c r="AB201" s="12">
        <f>IFERROR(VLOOKUP(AA201,'CRUCE RIESGOS'!$C$8:$D$37,2,FALSE),"")</f>
        <v/>
      </c>
      <c r="AC201" s="12" t="n">
        <v>9.960000000000161</v>
      </c>
      <c r="AD201" s="12">
        <f>IFERROR(VLOOKUP(AC201,'CRUCE RIESGOS'!$C$8:$D$37,2,FALSE),"")</f>
        <v/>
      </c>
      <c r="AE201" s="12" t="n">
        <v>10.9600000000002</v>
      </c>
      <c r="AF201" s="12">
        <f>IFERROR(VLOOKUP(AE201,'CRUCE RIESGOS'!$C$8:$D$37,2,FALSE),"")</f>
        <v/>
      </c>
      <c r="AG201" s="12" t="n">
        <v>11.9600000000002</v>
      </c>
      <c r="AH201" s="12">
        <f>IFERROR(VLOOKUP(AG201,'CRUCE RIESGOS'!$C$8:$D$37,2,FALSE),"")</f>
        <v/>
      </c>
      <c r="AI201" s="12" t="n">
        <v>12.9600000000002</v>
      </c>
      <c r="AJ201" s="12">
        <f>IFERROR(VLOOKUP(AI201,'CRUCE RIESGOS'!$C$8:$D$37,2,FALSE),"")</f>
        <v/>
      </c>
      <c r="AK201" s="12" t="n">
        <v>13.9600000000002</v>
      </c>
      <c r="AL201" s="12">
        <f>IFERROR(VLOOKUP(AK201,'CRUCE RIESGOS'!$C$8:$D$37,2,FALSE),"")</f>
        <v/>
      </c>
      <c r="AM201" s="12" t="n">
        <v>14.9600000000003</v>
      </c>
      <c r="AN201" s="12">
        <f>IFERROR(VLOOKUP(AM201,'CRUCE RIESGOS'!$C$8:$D$37,2,FALSE),"")</f>
        <v/>
      </c>
      <c r="AO201" s="12" t="n">
        <v>15.9600000000003</v>
      </c>
      <c r="AP201" s="12">
        <f>IFERROR(VLOOKUP(AO201,'CRUCE RIESGOS'!$C$8:$D$37,2,FALSE),"")</f>
        <v/>
      </c>
      <c r="AQ201" s="12" t="n">
        <v>16.9600000000003</v>
      </c>
      <c r="AR201" s="12">
        <f>IFERROR(VLOOKUP(AQ201,'CRUCE RIESGOS'!$C$8:$D$37,2,FALSE),"")</f>
        <v/>
      </c>
      <c r="AS201" s="12" t="n">
        <v>17.9600000000003</v>
      </c>
      <c r="AT201" s="12">
        <f>IFERROR(VLOOKUP(AS201,'CRUCE RIESGOS'!$C$8:$D$37,2,FALSE),"")</f>
        <v/>
      </c>
      <c r="AU201" s="12" t="n">
        <v>18.9600000000003</v>
      </c>
      <c r="AV201" s="12">
        <f>IFERROR(VLOOKUP(AU201,'CRUCE RIESGOS'!$C$8:$D$37,2,FALSE),"")</f>
        <v/>
      </c>
      <c r="AW201" s="12" t="n">
        <v>19.9600000000004</v>
      </c>
      <c r="AX201" s="12">
        <f>IFERROR(VLOOKUP(AW201,'CRUCE RIESGOS'!$C$8:$D$37,2,FALSE),"")</f>
        <v/>
      </c>
      <c r="AY201" s="12" t="n">
        <v>20.9600000000004</v>
      </c>
      <c r="AZ201" s="12">
        <f>IFERROR(VLOOKUP(AY201,'CRUCE RIESGOS'!$C$8:$D$37,2,FALSE),"")</f>
        <v/>
      </c>
      <c r="BA201" s="12" t="n">
        <v>21.9600000000004</v>
      </c>
      <c r="BB201" s="12">
        <f>IFERROR(VLOOKUP(BA201,'CRUCE RIESGOS'!$C$8:$D$37,2,FALSE),"")</f>
        <v/>
      </c>
      <c r="BC201" s="12" t="n">
        <v>22.9600000000004</v>
      </c>
      <c r="BD201" s="12">
        <f>IFERROR(VLOOKUP(BC201,'CRUCE RIESGOS'!$C$8:$D$37,2,FALSE),"")</f>
        <v/>
      </c>
      <c r="BE201" s="12" t="n">
        <v>23.9600000000004</v>
      </c>
      <c r="BF201" s="12">
        <f>IFERROR(VLOOKUP(BE201,'CRUCE RIESGOS'!$C$8:$D$37,2,FALSE),"")</f>
        <v/>
      </c>
      <c r="BG201" s="12" t="n">
        <v>24.9600000000005</v>
      </c>
      <c r="BH201" s="12">
        <f>IFERROR(VLOOKUP(BG201,'CRUCE RIESGOS'!$C$8:$D$37,2,FALSE),"")</f>
        <v/>
      </c>
      <c r="BI201" s="12" t="n">
        <v>25.9600000000005</v>
      </c>
      <c r="BJ201" s="12">
        <f>IFERROR(VLOOKUP(BI201,'CRUCE RIESGOS'!$C$8:$D$37,2,FALSE),"")</f>
        <v/>
      </c>
    </row>
    <row r="202">
      <c r="N202" s="12">
        <f>IF(N203&lt;&gt;""," -R","")</f>
        <v/>
      </c>
      <c r="P202" s="12">
        <f>IF(P203&lt;&gt;""," -R","")</f>
        <v/>
      </c>
      <c r="R202" s="12">
        <f>IF(R203&lt;&gt;""," -R","")</f>
        <v/>
      </c>
      <c r="T202" s="12">
        <f>IF(T203&lt;&gt;""," -R","")</f>
        <v/>
      </c>
      <c r="V202" s="12">
        <f>IF(V203&lt;&gt;""," -R","")</f>
        <v/>
      </c>
      <c r="X202" s="12">
        <f>IF(X203&lt;&gt;""," -R","")</f>
        <v/>
      </c>
      <c r="Z202" s="12">
        <f>IF(Z203&lt;&gt;""," -R","")</f>
        <v/>
      </c>
      <c r="AB202" s="12">
        <f>IF(AB203&lt;&gt;""," -R","")</f>
        <v/>
      </c>
      <c r="AD202" s="12">
        <f>IF(AD203&lt;&gt;""," -R","")</f>
        <v/>
      </c>
      <c r="AF202" s="12">
        <f>IF(AF203&lt;&gt;""," -R","")</f>
        <v/>
      </c>
      <c r="AH202" s="12">
        <f>IF(AH203&lt;&gt;""," -R","")</f>
        <v/>
      </c>
      <c r="AJ202" s="12">
        <f>IF(AJ203&lt;&gt;""," -R","")</f>
        <v/>
      </c>
      <c r="AL202" s="12">
        <f>IF(AL203&lt;&gt;""," -R","")</f>
        <v/>
      </c>
      <c r="AN202" s="12">
        <f>IF(AN203&lt;&gt;""," -R","")</f>
        <v/>
      </c>
      <c r="AP202" s="12">
        <f>IF(AP203&lt;&gt;""," -R","")</f>
        <v/>
      </c>
      <c r="AR202" s="12">
        <f>IF(AR203&lt;&gt;""," -R","")</f>
        <v/>
      </c>
      <c r="AT202" s="12">
        <f>IF(AT203&lt;&gt;""," -R","")</f>
        <v/>
      </c>
      <c r="AV202" s="12">
        <f>IF(AV203&lt;&gt;""," -R","")</f>
        <v/>
      </c>
      <c r="AX202" s="12">
        <f>IF(AX203&lt;&gt;""," -R","")</f>
        <v/>
      </c>
      <c r="AZ202" s="12">
        <f>IF(AZ203&lt;&gt;""," -R","")</f>
        <v/>
      </c>
      <c r="BB202" s="12">
        <f>IF(BB203&lt;&gt;""," -R","")</f>
        <v/>
      </c>
      <c r="BD202" s="12">
        <f>IF(BD203&lt;&gt;""," -R","")</f>
        <v/>
      </c>
      <c r="BF202" s="12">
        <f>IF(BF203&lt;&gt;""," -R","")</f>
        <v/>
      </c>
      <c r="BH202" s="12">
        <f>IF(BH203&lt;&gt;""," -R","")</f>
        <v/>
      </c>
      <c r="BJ202" s="12">
        <f>IF(BJ203&lt;&gt;""," -R","")</f>
        <v/>
      </c>
    </row>
    <row r="203">
      <c r="M203" s="12" t="n">
        <v>1.97</v>
      </c>
      <c r="N203" s="12">
        <f>IFERROR(VLOOKUP(M203,'CRUCE RIESGOS'!$C$8:$D$37,2,FALSE),"")</f>
        <v/>
      </c>
      <c r="O203" s="12" t="n">
        <v>2.97000000000002</v>
      </c>
      <c r="P203" s="12">
        <f>IFERROR(VLOOKUP(O203,'CRUCE RIESGOS'!$C$8:$D$37,2,FALSE),"")</f>
        <v/>
      </c>
      <c r="Q203" s="12" t="n">
        <v>3.97000000000004</v>
      </c>
      <c r="R203" s="12">
        <f>IFERROR(VLOOKUP(Q203,'CRUCE RIESGOS'!$C$8:$D$37,2,FALSE),"")</f>
        <v/>
      </c>
      <c r="S203" s="12" t="n">
        <v>4.97000000000006</v>
      </c>
      <c r="T203" s="12">
        <f>IFERROR(VLOOKUP(S203,'CRUCE RIESGOS'!$C$8:$D$37,2,FALSE),"")</f>
        <v/>
      </c>
      <c r="U203" s="12" t="n">
        <v>5.97000000000008</v>
      </c>
      <c r="V203" s="12">
        <f>IFERROR(VLOOKUP(U203,'CRUCE RIESGOS'!$C$8:$D$37,2,FALSE),"")</f>
        <v/>
      </c>
      <c r="W203" s="12" t="n">
        <v>6.9700000000001</v>
      </c>
      <c r="X203" s="12">
        <f>IFERROR(VLOOKUP(W203,'CRUCE RIESGOS'!$C$8:$D$37,2,FALSE),"")</f>
        <v/>
      </c>
      <c r="Y203" s="12" t="n">
        <v>7.97000000000012</v>
      </c>
      <c r="Z203" s="12">
        <f>IFERROR(VLOOKUP(Y203,'CRUCE RIESGOS'!$C$8:$D$37,2,FALSE),"")</f>
        <v/>
      </c>
      <c r="AA203" s="12" t="n">
        <v>8.970000000000139</v>
      </c>
      <c r="AB203" s="12">
        <f>IFERROR(VLOOKUP(AA203,'CRUCE RIESGOS'!$C$8:$D$37,2,FALSE),"")</f>
        <v/>
      </c>
      <c r="AC203" s="12" t="n">
        <v>9.970000000000161</v>
      </c>
      <c r="AD203" s="12">
        <f>IFERROR(VLOOKUP(AC203,'CRUCE RIESGOS'!$C$8:$D$37,2,FALSE),"")</f>
        <v/>
      </c>
      <c r="AE203" s="12" t="n">
        <v>10.9700000000002</v>
      </c>
      <c r="AF203" s="12">
        <f>IFERROR(VLOOKUP(AE203,'CRUCE RIESGOS'!$C$8:$D$37,2,FALSE),"")</f>
        <v/>
      </c>
      <c r="AG203" s="12" t="n">
        <v>11.9700000000002</v>
      </c>
      <c r="AH203" s="12">
        <f>IFERROR(VLOOKUP(AG203,'CRUCE RIESGOS'!$C$8:$D$37,2,FALSE),"")</f>
        <v/>
      </c>
      <c r="AI203" s="12" t="n">
        <v>12.9700000000002</v>
      </c>
      <c r="AJ203" s="12">
        <f>IFERROR(VLOOKUP(AI203,'CRUCE RIESGOS'!$C$8:$D$37,2,FALSE),"")</f>
        <v/>
      </c>
      <c r="AK203" s="12" t="n">
        <v>13.9700000000002</v>
      </c>
      <c r="AL203" s="12">
        <f>IFERROR(VLOOKUP(AK203,'CRUCE RIESGOS'!$C$8:$D$37,2,FALSE),"")</f>
        <v/>
      </c>
      <c r="AM203" s="12" t="n">
        <v>14.9700000000003</v>
      </c>
      <c r="AN203" s="12">
        <f>IFERROR(VLOOKUP(AM203,'CRUCE RIESGOS'!$C$8:$D$37,2,FALSE),"")</f>
        <v/>
      </c>
      <c r="AO203" s="12" t="n">
        <v>15.9700000000003</v>
      </c>
      <c r="AP203" s="12">
        <f>IFERROR(VLOOKUP(AO203,'CRUCE RIESGOS'!$C$8:$D$37,2,FALSE),"")</f>
        <v/>
      </c>
      <c r="AQ203" s="12" t="n">
        <v>16.9700000000003</v>
      </c>
      <c r="AR203" s="12">
        <f>IFERROR(VLOOKUP(AQ203,'CRUCE RIESGOS'!$C$8:$D$37,2,FALSE),"")</f>
        <v/>
      </c>
      <c r="AS203" s="12" t="n">
        <v>17.9700000000003</v>
      </c>
      <c r="AT203" s="12">
        <f>IFERROR(VLOOKUP(AS203,'CRUCE RIESGOS'!$C$8:$D$37,2,FALSE),"")</f>
        <v/>
      </c>
      <c r="AU203" s="12" t="n">
        <v>18.9700000000003</v>
      </c>
      <c r="AV203" s="12">
        <f>IFERROR(VLOOKUP(AU203,'CRUCE RIESGOS'!$C$8:$D$37,2,FALSE),"")</f>
        <v/>
      </c>
      <c r="AW203" s="12" t="n">
        <v>19.9700000000004</v>
      </c>
      <c r="AX203" s="12">
        <f>IFERROR(VLOOKUP(AW203,'CRUCE RIESGOS'!$C$8:$D$37,2,FALSE),"")</f>
        <v/>
      </c>
      <c r="AY203" s="12" t="n">
        <v>20.9700000000004</v>
      </c>
      <c r="AZ203" s="12">
        <f>IFERROR(VLOOKUP(AY203,'CRUCE RIESGOS'!$C$8:$D$37,2,FALSE),"")</f>
        <v/>
      </c>
      <c r="BA203" s="12" t="n">
        <v>21.9700000000004</v>
      </c>
      <c r="BB203" s="12">
        <f>IFERROR(VLOOKUP(BA203,'CRUCE RIESGOS'!$C$8:$D$37,2,FALSE),"")</f>
        <v/>
      </c>
      <c r="BC203" s="12" t="n">
        <v>22.9700000000004</v>
      </c>
      <c r="BD203" s="12">
        <f>IFERROR(VLOOKUP(BC203,'CRUCE RIESGOS'!$C$8:$D$37,2,FALSE),"")</f>
        <v/>
      </c>
      <c r="BE203" s="12" t="n">
        <v>23.9700000000004</v>
      </c>
      <c r="BF203" s="12">
        <f>IFERROR(VLOOKUP(BE203,'CRUCE RIESGOS'!$C$8:$D$37,2,FALSE),"")</f>
        <v/>
      </c>
      <c r="BG203" s="12" t="n">
        <v>24.9700000000005</v>
      </c>
      <c r="BH203" s="12">
        <f>IFERROR(VLOOKUP(BG203,'CRUCE RIESGOS'!$C$8:$D$37,2,FALSE),"")</f>
        <v/>
      </c>
      <c r="BI203" s="12" t="n">
        <v>25.9700000000005</v>
      </c>
      <c r="BJ203" s="12">
        <f>IFERROR(VLOOKUP(BI203,'CRUCE RIESGOS'!$C$8:$D$37,2,FALSE),"")</f>
        <v/>
      </c>
    </row>
    <row r="204">
      <c r="N204" s="12">
        <f>IF(N205&lt;&gt;""," -R","")</f>
        <v/>
      </c>
      <c r="P204" s="12">
        <f>IF(P205&lt;&gt;""," -R","")</f>
        <v/>
      </c>
      <c r="R204" s="12">
        <f>IF(R205&lt;&gt;""," -R","")</f>
        <v/>
      </c>
      <c r="T204" s="12">
        <f>IF(T205&lt;&gt;""," -R","")</f>
        <v/>
      </c>
      <c r="V204" s="12">
        <f>IF(V205&lt;&gt;""," -R","")</f>
        <v/>
      </c>
      <c r="X204" s="12">
        <f>IF(X205&lt;&gt;""," -R","")</f>
        <v/>
      </c>
      <c r="Z204" s="12">
        <f>IF(Z205&lt;&gt;""," -R","")</f>
        <v/>
      </c>
      <c r="AB204" s="12">
        <f>IF(AB205&lt;&gt;""," -R","")</f>
        <v/>
      </c>
      <c r="AD204" s="12">
        <f>IF(AD205&lt;&gt;""," -R","")</f>
        <v/>
      </c>
      <c r="AF204" s="12">
        <f>IF(AF205&lt;&gt;""," -R","")</f>
        <v/>
      </c>
      <c r="AH204" s="12">
        <f>IF(AH205&lt;&gt;""," -R","")</f>
        <v/>
      </c>
      <c r="AJ204" s="12">
        <f>IF(AJ205&lt;&gt;""," -R","")</f>
        <v/>
      </c>
      <c r="AL204" s="12">
        <f>IF(AL205&lt;&gt;""," -R","")</f>
        <v/>
      </c>
      <c r="AN204" s="12">
        <f>IF(AN205&lt;&gt;""," -R","")</f>
        <v/>
      </c>
      <c r="AP204" s="12">
        <f>IF(AP205&lt;&gt;""," -R","")</f>
        <v/>
      </c>
      <c r="AR204" s="12">
        <f>IF(AR205&lt;&gt;""," -R","")</f>
        <v/>
      </c>
      <c r="AT204" s="12">
        <f>IF(AT205&lt;&gt;""," -R","")</f>
        <v/>
      </c>
      <c r="AV204" s="12">
        <f>IF(AV205&lt;&gt;""," -R","")</f>
        <v/>
      </c>
      <c r="AX204" s="12">
        <f>IF(AX205&lt;&gt;""," -R","")</f>
        <v/>
      </c>
      <c r="AZ204" s="12">
        <f>IF(AZ205&lt;&gt;""," -R","")</f>
        <v/>
      </c>
      <c r="BB204" s="12">
        <f>IF(BB205&lt;&gt;""," -R","")</f>
        <v/>
      </c>
      <c r="BD204" s="12">
        <f>IF(BD205&lt;&gt;""," -R","")</f>
        <v/>
      </c>
      <c r="BF204" s="12">
        <f>IF(BF205&lt;&gt;""," -R","")</f>
        <v/>
      </c>
      <c r="BH204" s="12">
        <f>IF(BH205&lt;&gt;""," -R","")</f>
        <v/>
      </c>
      <c r="BJ204" s="12">
        <f>IF(BJ205&lt;&gt;""," -R","")</f>
        <v/>
      </c>
    </row>
    <row r="205">
      <c r="M205" s="12" t="n">
        <v>1.98</v>
      </c>
      <c r="N205" s="12">
        <f>IFERROR(VLOOKUP(M205,'CRUCE RIESGOS'!$C$8:$D$37,2,FALSE),"")</f>
        <v/>
      </c>
      <c r="O205" s="12" t="n">
        <v>2.98000000000002</v>
      </c>
      <c r="P205" s="12">
        <f>IFERROR(VLOOKUP(O205,'CRUCE RIESGOS'!$C$8:$D$37,2,FALSE),"")</f>
        <v/>
      </c>
      <c r="Q205" s="12" t="n">
        <v>3.98000000000004</v>
      </c>
      <c r="R205" s="12">
        <f>IFERROR(VLOOKUP(Q205,'CRUCE RIESGOS'!$C$8:$D$37,2,FALSE),"")</f>
        <v/>
      </c>
      <c r="S205" s="12" t="n">
        <v>4.98000000000006</v>
      </c>
      <c r="T205" s="12">
        <f>IFERROR(VLOOKUP(S205,'CRUCE RIESGOS'!$C$8:$D$37,2,FALSE),"")</f>
        <v/>
      </c>
      <c r="U205" s="12" t="n">
        <v>5.98000000000008</v>
      </c>
      <c r="V205" s="12">
        <f>IFERROR(VLOOKUP(U205,'CRUCE RIESGOS'!$C$8:$D$37,2,FALSE),"")</f>
        <v/>
      </c>
      <c r="W205" s="12" t="n">
        <v>6.9800000000001</v>
      </c>
      <c r="X205" s="12">
        <f>IFERROR(VLOOKUP(W205,'CRUCE RIESGOS'!$C$8:$D$37,2,FALSE),"")</f>
        <v/>
      </c>
      <c r="Y205" s="12" t="n">
        <v>7.98000000000012</v>
      </c>
      <c r="Z205" s="12">
        <f>IFERROR(VLOOKUP(Y205,'CRUCE RIESGOS'!$C$8:$D$37,2,FALSE),"")</f>
        <v/>
      </c>
      <c r="AA205" s="12" t="n">
        <v>8.980000000000141</v>
      </c>
      <c r="AB205" s="12">
        <f>IFERROR(VLOOKUP(AA205,'CRUCE RIESGOS'!$C$8:$D$37,2,FALSE),"")</f>
        <v/>
      </c>
      <c r="AC205" s="12" t="n">
        <v>9.98000000000016</v>
      </c>
      <c r="AD205" s="12">
        <f>IFERROR(VLOOKUP(AC205,'CRUCE RIESGOS'!$C$8:$D$37,2,FALSE),"")</f>
        <v/>
      </c>
      <c r="AE205" s="12" t="n">
        <v>10.9800000000002</v>
      </c>
      <c r="AF205" s="12">
        <f>IFERROR(VLOOKUP(AE205,'CRUCE RIESGOS'!$C$8:$D$37,2,FALSE),"")</f>
        <v/>
      </c>
      <c r="AG205" s="12" t="n">
        <v>11.9800000000002</v>
      </c>
      <c r="AH205" s="12">
        <f>IFERROR(VLOOKUP(AG205,'CRUCE RIESGOS'!$C$8:$D$37,2,FALSE),"")</f>
        <v/>
      </c>
      <c r="AI205" s="12" t="n">
        <v>12.9800000000002</v>
      </c>
      <c r="AJ205" s="12">
        <f>IFERROR(VLOOKUP(AI205,'CRUCE RIESGOS'!$C$8:$D$37,2,FALSE),"")</f>
        <v/>
      </c>
      <c r="AK205" s="12" t="n">
        <v>13.9800000000002</v>
      </c>
      <c r="AL205" s="12">
        <f>IFERROR(VLOOKUP(AK205,'CRUCE RIESGOS'!$C$8:$D$37,2,FALSE),"")</f>
        <v/>
      </c>
      <c r="AM205" s="12" t="n">
        <v>14.9800000000003</v>
      </c>
      <c r="AN205" s="12">
        <f>IFERROR(VLOOKUP(AM205,'CRUCE RIESGOS'!$C$8:$D$37,2,FALSE),"")</f>
        <v/>
      </c>
      <c r="AO205" s="12" t="n">
        <v>15.9800000000003</v>
      </c>
      <c r="AP205" s="12">
        <f>IFERROR(VLOOKUP(AO205,'CRUCE RIESGOS'!$C$8:$D$37,2,FALSE),"")</f>
        <v/>
      </c>
      <c r="AQ205" s="12" t="n">
        <v>16.9800000000003</v>
      </c>
      <c r="AR205" s="12">
        <f>IFERROR(VLOOKUP(AQ205,'CRUCE RIESGOS'!$C$8:$D$37,2,FALSE),"")</f>
        <v/>
      </c>
      <c r="AS205" s="12" t="n">
        <v>17.9800000000003</v>
      </c>
      <c r="AT205" s="12">
        <f>IFERROR(VLOOKUP(AS205,'CRUCE RIESGOS'!$C$8:$D$37,2,FALSE),"")</f>
        <v/>
      </c>
      <c r="AU205" s="12" t="n">
        <v>18.9800000000003</v>
      </c>
      <c r="AV205" s="12">
        <f>IFERROR(VLOOKUP(AU205,'CRUCE RIESGOS'!$C$8:$D$37,2,FALSE),"")</f>
        <v/>
      </c>
      <c r="AW205" s="12" t="n">
        <v>19.9800000000004</v>
      </c>
      <c r="AX205" s="12">
        <f>IFERROR(VLOOKUP(AW205,'CRUCE RIESGOS'!$C$8:$D$37,2,FALSE),"")</f>
        <v/>
      </c>
      <c r="AY205" s="12" t="n">
        <v>20.9800000000004</v>
      </c>
      <c r="AZ205" s="12">
        <f>IFERROR(VLOOKUP(AY205,'CRUCE RIESGOS'!$C$8:$D$37,2,FALSE),"")</f>
        <v/>
      </c>
      <c r="BA205" s="12" t="n">
        <v>21.9800000000004</v>
      </c>
      <c r="BB205" s="12">
        <f>IFERROR(VLOOKUP(BA205,'CRUCE RIESGOS'!$C$8:$D$37,2,FALSE),"")</f>
        <v/>
      </c>
      <c r="BC205" s="12" t="n">
        <v>22.9800000000004</v>
      </c>
      <c r="BD205" s="12">
        <f>IFERROR(VLOOKUP(BC205,'CRUCE RIESGOS'!$C$8:$D$37,2,FALSE),"")</f>
        <v/>
      </c>
      <c r="BE205" s="12" t="n">
        <v>23.9800000000004</v>
      </c>
      <c r="BF205" s="12">
        <f>IFERROR(VLOOKUP(BE205,'CRUCE RIESGOS'!$C$8:$D$37,2,FALSE),"")</f>
        <v/>
      </c>
      <c r="BG205" s="12" t="n">
        <v>24.9800000000005</v>
      </c>
      <c r="BH205" s="12">
        <f>IFERROR(VLOOKUP(BG205,'CRUCE RIESGOS'!$C$8:$D$37,2,FALSE),"")</f>
        <v/>
      </c>
      <c r="BI205" s="12" t="n">
        <v>25.9800000000005</v>
      </c>
      <c r="BJ205" s="12">
        <f>IFERROR(VLOOKUP(BI205,'CRUCE RIESGOS'!$C$8:$D$37,2,FALSE),"")</f>
        <v/>
      </c>
    </row>
    <row r="206">
      <c r="N206" s="12">
        <f>IF(N207&lt;&gt;""," -R","")</f>
        <v/>
      </c>
      <c r="P206" s="12">
        <f>IF(P207&lt;&gt;""," -R","")</f>
        <v/>
      </c>
      <c r="R206" s="12">
        <f>IF(R207&lt;&gt;""," -R","")</f>
        <v/>
      </c>
      <c r="T206" s="12">
        <f>IF(T207&lt;&gt;""," -R","")</f>
        <v/>
      </c>
      <c r="V206" s="12">
        <f>IF(V207&lt;&gt;""," -R","")</f>
        <v/>
      </c>
      <c r="X206" s="12">
        <f>IF(X207&lt;&gt;""," -R","")</f>
        <v/>
      </c>
      <c r="Z206" s="12">
        <f>IF(Z207&lt;&gt;""," -R","")</f>
        <v/>
      </c>
      <c r="AB206" s="12">
        <f>IF(AB207&lt;&gt;""," -R","")</f>
        <v/>
      </c>
      <c r="AD206" s="12">
        <f>IF(AD207&lt;&gt;""," -R","")</f>
        <v/>
      </c>
      <c r="AF206" s="12">
        <f>IF(AF207&lt;&gt;""," -R","")</f>
        <v/>
      </c>
      <c r="AH206" s="12">
        <f>IF(AH207&lt;&gt;""," -R","")</f>
        <v/>
      </c>
      <c r="AJ206" s="12">
        <f>IF(AJ207&lt;&gt;""," -R","")</f>
        <v/>
      </c>
      <c r="AL206" s="12">
        <f>IF(AL207&lt;&gt;""," -R","")</f>
        <v/>
      </c>
      <c r="AN206" s="12">
        <f>IF(AN207&lt;&gt;""," -R","")</f>
        <v/>
      </c>
      <c r="AP206" s="12">
        <f>IF(AP207&lt;&gt;""," -R","")</f>
        <v/>
      </c>
      <c r="AR206" s="12">
        <f>IF(AR207&lt;&gt;""," -R","")</f>
        <v/>
      </c>
      <c r="AT206" s="12">
        <f>IF(AT207&lt;&gt;""," -R","")</f>
        <v/>
      </c>
      <c r="AV206" s="12">
        <f>IF(AV207&lt;&gt;""," -R","")</f>
        <v/>
      </c>
      <c r="AX206" s="12">
        <f>IF(AX207&lt;&gt;""," -R","")</f>
        <v/>
      </c>
      <c r="AZ206" s="12">
        <f>IF(AZ207&lt;&gt;""," -R","")</f>
        <v/>
      </c>
      <c r="BB206" s="12">
        <f>IF(BB207&lt;&gt;""," -R","")</f>
        <v/>
      </c>
      <c r="BD206" s="12">
        <f>IF(BD207&lt;&gt;""," -R","")</f>
        <v/>
      </c>
      <c r="BF206" s="12">
        <f>IF(BF207&lt;&gt;""," -R","")</f>
        <v/>
      </c>
      <c r="BH206" s="12">
        <f>IF(BH207&lt;&gt;""," -R","")</f>
        <v/>
      </c>
      <c r="BJ206" s="12">
        <f>IF(BJ207&lt;&gt;""," -R","")</f>
        <v/>
      </c>
    </row>
    <row r="207">
      <c r="M207" s="12" t="n">
        <v>1.99</v>
      </c>
      <c r="N207" s="12">
        <f>IFERROR(VLOOKUP(M207,'CRUCE RIESGOS'!$C$8:$D$37,2,FALSE),"")</f>
        <v/>
      </c>
      <c r="O207" s="12" t="n">
        <v>2.99000000000002</v>
      </c>
      <c r="P207" s="12">
        <f>IFERROR(VLOOKUP(O207,'CRUCE RIESGOS'!$C$8:$D$37,2,FALSE),"")</f>
        <v/>
      </c>
      <c r="Q207" s="12" t="n">
        <v>3.99000000000004</v>
      </c>
      <c r="R207" s="12">
        <f>IFERROR(VLOOKUP(Q207,'CRUCE RIESGOS'!$C$8:$D$37,2,FALSE),"")</f>
        <v/>
      </c>
      <c r="S207" s="12" t="n">
        <v>4.99000000000006</v>
      </c>
      <c r="T207" s="12">
        <f>IFERROR(VLOOKUP(S207,'CRUCE RIESGOS'!$C$8:$D$37,2,FALSE),"")</f>
        <v/>
      </c>
      <c r="U207" s="12" t="n">
        <v>5.99000000000008</v>
      </c>
      <c r="V207" s="12">
        <f>IFERROR(VLOOKUP(U207,'CRUCE RIESGOS'!$C$8:$D$37,2,FALSE),"")</f>
        <v/>
      </c>
      <c r="W207" s="12" t="n">
        <v>6.9900000000001</v>
      </c>
      <c r="X207" s="12">
        <f>IFERROR(VLOOKUP(W207,'CRUCE RIESGOS'!$C$8:$D$37,2,FALSE),"")</f>
        <v/>
      </c>
      <c r="Y207" s="12" t="n">
        <v>7.99000000000012</v>
      </c>
      <c r="Z207" s="12">
        <f>IFERROR(VLOOKUP(Y207,'CRUCE RIESGOS'!$C$8:$D$37,2,FALSE),"")</f>
        <v/>
      </c>
      <c r="AA207" s="12" t="n">
        <v>8.990000000000141</v>
      </c>
      <c r="AB207" s="12">
        <f>IFERROR(VLOOKUP(AA207,'CRUCE RIESGOS'!$C$8:$D$37,2,FALSE),"")</f>
        <v/>
      </c>
      <c r="AC207" s="12" t="n">
        <v>9.99000000000016</v>
      </c>
      <c r="AD207" s="12">
        <f>IFERROR(VLOOKUP(AC207,'CRUCE RIESGOS'!$C$8:$D$37,2,FALSE),"")</f>
        <v/>
      </c>
      <c r="AE207" s="12" t="n">
        <v>10.9900000000002</v>
      </c>
      <c r="AF207" s="12">
        <f>IFERROR(VLOOKUP(AE207,'CRUCE RIESGOS'!$C$8:$D$37,2,FALSE),"")</f>
        <v/>
      </c>
      <c r="AG207" s="12" t="n">
        <v>11.9900000000002</v>
      </c>
      <c r="AH207" s="12">
        <f>IFERROR(VLOOKUP(AG207,'CRUCE RIESGOS'!$C$8:$D$37,2,FALSE),"")</f>
        <v/>
      </c>
      <c r="AI207" s="12" t="n">
        <v>12.9900000000002</v>
      </c>
      <c r="AJ207" s="12">
        <f>IFERROR(VLOOKUP(AI207,'CRUCE RIESGOS'!$C$8:$D$37,2,FALSE),"")</f>
        <v/>
      </c>
      <c r="AK207" s="12" t="n">
        <v>13.9900000000002</v>
      </c>
      <c r="AL207" s="12">
        <f>IFERROR(VLOOKUP(AK207,'CRUCE RIESGOS'!$C$8:$D$37,2,FALSE),"")</f>
        <v/>
      </c>
      <c r="AM207" s="12" t="n">
        <v>14.9900000000003</v>
      </c>
      <c r="AN207" s="12">
        <f>IFERROR(VLOOKUP(AM207,'CRUCE RIESGOS'!$C$8:$D$37,2,FALSE),"")</f>
        <v/>
      </c>
      <c r="AO207" s="12" t="n">
        <v>15.9900000000003</v>
      </c>
      <c r="AP207" s="12">
        <f>IFERROR(VLOOKUP(AO207,'CRUCE RIESGOS'!$C$8:$D$37,2,FALSE),"")</f>
        <v/>
      </c>
      <c r="AQ207" s="12" t="n">
        <v>16.9900000000003</v>
      </c>
      <c r="AR207" s="12">
        <f>IFERROR(VLOOKUP(AQ207,'CRUCE RIESGOS'!$C$8:$D$37,2,FALSE),"")</f>
        <v/>
      </c>
      <c r="AS207" s="12" t="n">
        <v>17.9900000000003</v>
      </c>
      <c r="AT207" s="12">
        <f>IFERROR(VLOOKUP(AS207,'CRUCE RIESGOS'!$C$8:$D$37,2,FALSE),"")</f>
        <v/>
      </c>
      <c r="AU207" s="12" t="n">
        <v>18.9900000000003</v>
      </c>
      <c r="AV207" s="12">
        <f>IFERROR(VLOOKUP(AU207,'CRUCE RIESGOS'!$C$8:$D$37,2,FALSE),"")</f>
        <v/>
      </c>
      <c r="AW207" s="12" t="n">
        <v>19.9900000000004</v>
      </c>
      <c r="AX207" s="12">
        <f>IFERROR(VLOOKUP(AW207,'CRUCE RIESGOS'!$C$8:$D$37,2,FALSE),"")</f>
        <v/>
      </c>
      <c r="AY207" s="12" t="n">
        <v>20.9900000000004</v>
      </c>
      <c r="AZ207" s="12">
        <f>IFERROR(VLOOKUP(AY207,'CRUCE RIESGOS'!$C$8:$D$37,2,FALSE),"")</f>
        <v/>
      </c>
      <c r="BA207" s="12" t="n">
        <v>21.9900000000004</v>
      </c>
      <c r="BB207" s="12">
        <f>IFERROR(VLOOKUP(BA207,'CRUCE RIESGOS'!$C$8:$D$37,2,FALSE),"")</f>
        <v/>
      </c>
      <c r="BC207" s="12" t="n">
        <v>22.9900000000004</v>
      </c>
      <c r="BD207" s="12">
        <f>IFERROR(VLOOKUP(BC207,'CRUCE RIESGOS'!$C$8:$D$37,2,FALSE),"")</f>
        <v/>
      </c>
      <c r="BE207" s="12" t="n">
        <v>23.9900000000004</v>
      </c>
      <c r="BF207" s="12">
        <f>IFERROR(VLOOKUP(BE207,'CRUCE RIESGOS'!$C$8:$D$37,2,FALSE),"")</f>
        <v/>
      </c>
      <c r="BG207" s="12" t="n">
        <v>24.9900000000005</v>
      </c>
      <c r="BH207" s="12">
        <f>IFERROR(VLOOKUP(BG207,'CRUCE RIESGOS'!$C$8:$D$37,2,FALSE),"")</f>
        <v/>
      </c>
      <c r="BI207" s="12" t="n">
        <v>25.9900000000005</v>
      </c>
      <c r="BJ207" s="12">
        <f>IFERROR(VLOOKUP(BI207,'CRUCE RIESGOS'!$C$8:$D$37,2,FALSE),"")</f>
        <v/>
      </c>
    </row>
  </sheetData>
  <sheetProtection selectLockedCells="0" selectUnlockedCells="0" algorithmName="SHA-512" sheet="1" objects="1" insertRows="1" insertHyperlinks="1" autoFilter="1" scenarios="1" formatColumns="1" deleteColumns="1" insertColumns="1" pivotTables="1" deleteRows="1" formatCells="1" saltValue="KIKOVpgN/cyWLLV3zr6Fpg==" formatRows="1" sort="1" spinCount="100000" hashValue="5JvY1iroQOYR/apdDDQ+pypcQ2Z1tlFoDdaOr6UW/2kTIIga+EELneC0l/9qcnb1RLbtDSDRZwBmFhqT3wi01Q=="/>
  <mergeCells count="43">
    <mergeCell ref="C16:E16"/>
    <mergeCell ref="G12:H12"/>
    <mergeCell ref="H17:H19"/>
    <mergeCell ref="E8:E9"/>
    <mergeCell ref="I2:J2"/>
    <mergeCell ref="G11:H11"/>
    <mergeCell ref="D1:H1"/>
    <mergeCell ref="D3:H4"/>
    <mergeCell ref="I11:J11"/>
    <mergeCell ref="B1:C4"/>
    <mergeCell ref="I8:J9"/>
    <mergeCell ref="B12:C12"/>
    <mergeCell ref="I16:J16"/>
    <mergeCell ref="B11:C11"/>
    <mergeCell ref="F8:F9"/>
    <mergeCell ref="D2:H2"/>
    <mergeCell ref="G10:H10"/>
    <mergeCell ref="C17:E17"/>
    <mergeCell ref="B14:C14"/>
    <mergeCell ref="G13:H13"/>
    <mergeCell ref="B8:C8"/>
    <mergeCell ref="I3:J3"/>
    <mergeCell ref="B13:C13"/>
    <mergeCell ref="I12:J12"/>
    <mergeCell ref="B20:J20"/>
    <mergeCell ref="C19:E19"/>
    <mergeCell ref="G17:G19"/>
    <mergeCell ref="B10:C10"/>
    <mergeCell ref="C18:E18"/>
    <mergeCell ref="D8:D9"/>
    <mergeCell ref="G14:H14"/>
    <mergeCell ref="I14:J14"/>
    <mergeCell ref="B9:C9"/>
    <mergeCell ref="G8:H9"/>
    <mergeCell ref="C15:E15"/>
    <mergeCell ref="I1:J1"/>
    <mergeCell ref="I17:J19"/>
    <mergeCell ref="I4:J4"/>
    <mergeCell ref="I10:J10"/>
    <mergeCell ref="B22:J22"/>
    <mergeCell ref="B6:J7"/>
    <mergeCell ref="G15:J15"/>
    <mergeCell ref="I13:J13"/>
  </mergeCells>
  <conditionalFormatting sqref="I16">
    <cfRule type="cellIs" priority="5" operator="equal" dxfId="3">
      <formula>"ALTO"</formula>
    </cfRule>
    <cfRule type="cellIs" priority="6" operator="equal" dxfId="2">
      <formula>"EXTREMO"</formula>
    </cfRule>
    <cfRule type="cellIs" priority="7" operator="equal" dxfId="1">
      <formula>"MODERADO"</formula>
    </cfRule>
    <cfRule type="cellIs" priority="8" operator="equal" dxfId="0">
      <formula>"BAJO"</formula>
    </cfRule>
  </conditionalFormatting>
  <conditionalFormatting sqref="I17:J19">
    <cfRule type="cellIs" priority="1" operator="equal" dxfId="2">
      <formula>"EXTREMO"</formula>
    </cfRule>
    <cfRule type="cellIs" priority="2" operator="equal" dxfId="32">
      <formula>"ALTO"</formula>
    </cfRule>
    <cfRule type="cellIs" priority="3" operator="equal" dxfId="1">
      <formula>"MODERADO"</formula>
    </cfRule>
    <cfRule type="cellIs" priority="4" operator="equal" dxfId="0">
      <formula>"BAJO"</formula>
    </cfRule>
  </conditionalFormatting>
  <hyperlinks>
    <hyperlink ref="A6" location="'IDENTIFICACIÓN DOFA'!A1" display="REGRESAR"/>
  </hyperlinks>
  <pageMargins left="0.7" right="0.7" top="0.75" bottom="0.75" header="0.3" footer="0.3"/>
  <pageSetup orientation="portrait" scale="46"/>
  <rowBreaks count="1" manualBreakCount="1">
    <brk id="24" min="0" max="16383" man="1"/>
  </rowBreaks>
  <colBreaks count="1" manualBreakCount="1">
    <brk id="11" min="0" max="1048575" man="1"/>
  </colBreaks>
  <drawing xmlns:r="http://schemas.openxmlformats.org/officeDocument/2006/relationships" r:id="rId1"/>
</worksheet>
</file>

<file path=xl/worksheets/sheet12.xml><?xml version="1.0" encoding="utf-8"?>
<worksheet xmlns="http://schemas.openxmlformats.org/spreadsheetml/2006/main">
  <sheetPr codeName="Hoja5">
    <tabColor rgb="FFEDE395"/>
    <outlinePr summaryBelow="1" summaryRight="1"/>
    <pageSetUpPr/>
  </sheetPr>
  <dimension ref="A1:CH23"/>
  <sheetViews>
    <sheetView topLeftCell="D1" zoomScale="60" zoomScaleNormal="60" workbookViewId="0">
      <pane xSplit="1" ySplit="9" topLeftCell="E10" activePane="bottomRight" state="frozen"/>
      <selection activeCell="D1" sqref="D1"/>
      <selection pane="topRight" activeCell="E1" sqref="E1"/>
      <selection pane="bottomLeft" activeCell="D10" sqref="D10"/>
      <selection pane="bottomRight" activeCell="D12" sqref="D12"/>
    </sheetView>
  </sheetViews>
  <sheetFormatPr baseColWidth="10" defaultColWidth="11.42578125" defaultRowHeight="15"/>
  <cols>
    <col hidden="1" style="351" min="1" max="3"/>
    <col width="5.28515625" customWidth="1" style="405" min="4" max="4"/>
    <col width="61.140625" customWidth="1" style="406" min="5" max="5"/>
    <col width="39.7109375" customWidth="1" style="406" min="6" max="6"/>
    <col width="31.7109375" customWidth="1" style="406" min="7" max="7"/>
    <col width="29.85546875" customWidth="1" style="406" min="8" max="8"/>
    <col width="25.28515625" customWidth="1" style="406" min="9" max="9"/>
    <col width="23.42578125" bestFit="1" customWidth="1" style="406" min="10" max="10"/>
    <col width="25" customWidth="1" style="406" min="11" max="11"/>
    <col width="40.140625" customWidth="1" style="406" min="12" max="12"/>
    <col width="39.28515625" customWidth="1" style="406" min="13" max="13"/>
    <col width="25" customWidth="1" style="406" min="14" max="14"/>
    <col width="30.5703125" customWidth="1" style="406" min="15" max="15"/>
    <col width="27.42578125" customWidth="1" style="406" min="16" max="16"/>
    <col width="28.140625" customWidth="1" style="407" min="17" max="17"/>
    <col width="25" customWidth="1" style="351" min="18" max="18"/>
    <col width="23.42578125" customWidth="1" style="351" min="19" max="19"/>
    <col width="21.140625" customWidth="1" style="351" min="20" max="20"/>
    <col hidden="1" width="21.140625" customWidth="1" style="351" min="21" max="21"/>
    <col hidden="1" width="41.7109375" customWidth="1" style="351" min="22" max="22"/>
    <col hidden="1" width="21.140625" customWidth="1" style="351" min="23" max="23"/>
    <col hidden="1" width="41.5703125" customWidth="1" style="351" min="24" max="24"/>
    <col hidden="1" width="21.140625" customWidth="1" style="351" min="25" max="25"/>
    <col hidden="1" width="41.7109375" customWidth="1" style="351" min="26" max="26"/>
    <col hidden="1" width="25.85546875" customWidth="1" style="351" min="27" max="27"/>
    <col hidden="1" width="41.7109375" customWidth="1" style="351" min="28" max="28"/>
    <col hidden="1" width="25.5703125" customWidth="1" style="351" min="29" max="29"/>
    <col hidden="1" width="41.7109375" customWidth="1" style="351" min="30" max="30"/>
    <col width="25.5703125" customWidth="1" style="351" min="31" max="31"/>
    <col width="41.7109375" customWidth="1" style="351" min="32" max="32"/>
    <col width="25.5703125" customWidth="1" style="351" min="33" max="33"/>
    <col width="41.7109375" customWidth="1" style="351" min="34" max="34"/>
    <col width="21.7109375" customWidth="1" style="351" min="35" max="35"/>
    <col width="30.5703125" customWidth="1" style="351" min="36" max="36"/>
    <col width="21.7109375" customWidth="1" style="351" min="37" max="37"/>
    <col width="17.85546875" customWidth="1" style="351" min="38" max="38"/>
    <col width="22" customWidth="1" style="351" min="39" max="39"/>
    <col width="17.5703125" customWidth="1" style="351" min="40" max="40"/>
    <col hidden="1" width="17.7109375" customWidth="1" style="408" min="41" max="41"/>
    <col hidden="1" width="34.85546875" customWidth="1" style="409" min="42" max="42"/>
    <col hidden="1" width="17.7109375" customWidth="1" style="408" min="43" max="43"/>
    <col hidden="1" width="72.42578125" customWidth="1" style="409" min="44" max="44"/>
    <col hidden="1" width="17.7109375" customWidth="1" style="408" min="45" max="45"/>
    <col hidden="1" width="72.140625" customWidth="1" style="409" min="46" max="46"/>
    <col width="17.7109375" customWidth="1" style="408" min="47" max="47"/>
    <col width="34.85546875" customWidth="1" style="409" min="48" max="50"/>
    <col width="17.7109375" customWidth="1" style="408" min="51" max="53"/>
    <col width="34.85546875" customWidth="1" style="409" min="54" max="54"/>
    <col width="20.28515625" customWidth="1" style="408" min="55" max="55"/>
    <col width="42" customWidth="1" style="409" min="56" max="56"/>
    <col width="11.42578125" customWidth="1" style="351" min="57" max="16384"/>
  </cols>
  <sheetData>
    <row r="1" ht="23.25" customFormat="1" customHeight="1" s="296">
      <c r="A1" s="298" t="n"/>
      <c r="B1" s="550" t="n"/>
      <c r="C1" s="347" t="n"/>
      <c r="D1" s="553" t="inlineStr">
        <is>
          <t xml:space="preserve"> </t>
        </is>
      </c>
      <c r="E1" s="702" t="n"/>
      <c r="F1" s="667" t="inlineStr">
        <is>
          <t>MACROPROCESO ESTRATÉGICO</t>
        </is>
      </c>
      <c r="G1" s="703" t="n"/>
      <c r="H1" s="703" t="n"/>
      <c r="I1" s="703" t="n"/>
      <c r="J1" s="703" t="n"/>
      <c r="K1" s="703" t="n"/>
      <c r="L1" s="703" t="n"/>
      <c r="M1" s="703" t="n"/>
      <c r="N1" s="703" t="n"/>
      <c r="O1" s="703" t="n"/>
      <c r="P1" s="703" t="n"/>
      <c r="Q1" s="703" t="n"/>
      <c r="R1" s="703" t="n"/>
      <c r="S1" s="703" t="n"/>
      <c r="T1" s="703" t="n"/>
      <c r="U1" s="703" t="n"/>
      <c r="V1" s="703" t="n"/>
      <c r="W1" s="703" t="n"/>
      <c r="X1" s="703" t="n"/>
      <c r="Y1" s="703" t="n"/>
      <c r="Z1" s="703" t="n"/>
      <c r="AA1" s="703" t="n"/>
      <c r="AB1" s="703" t="n"/>
      <c r="AC1" s="703" t="n"/>
      <c r="AD1" s="703" t="n"/>
      <c r="AE1" s="703" t="n"/>
      <c r="AF1" s="703" t="n"/>
      <c r="AG1" s="703" t="n"/>
      <c r="AH1" s="703" t="n"/>
      <c r="AI1" s="703" t="n"/>
      <c r="AJ1" s="703" t="n"/>
      <c r="AK1" s="703" t="n"/>
      <c r="AL1" s="703" t="n"/>
      <c r="AM1" s="703" t="n"/>
      <c r="AN1" s="703" t="n"/>
      <c r="AO1" s="703" t="n"/>
      <c r="AP1" s="703" t="n"/>
      <c r="AQ1" s="703" t="n"/>
      <c r="AR1" s="703" t="n"/>
      <c r="AS1" s="703" t="n"/>
      <c r="AT1" s="703" t="n"/>
      <c r="AU1" s="703" t="n"/>
      <c r="AV1" s="703" t="n"/>
      <c r="AW1" s="703" t="n"/>
      <c r="AX1" s="703" t="n"/>
      <c r="AY1" s="703" t="n"/>
      <c r="AZ1" s="703" t="n"/>
      <c r="BA1" s="703" t="n"/>
      <c r="BB1" s="704" t="n"/>
      <c r="BC1" s="667" t="inlineStr">
        <is>
          <t>CÓDIGO: ESGr028</t>
        </is>
      </c>
      <c r="BD1" s="704" t="n"/>
      <c r="BE1" s="348" t="n"/>
    </row>
    <row r="2" ht="21.75" customFormat="1" customHeight="1" s="296">
      <c r="A2" s="298" t="n"/>
      <c r="B2" s="745" t="n"/>
      <c r="C2" s="347" t="n"/>
      <c r="E2" s="706" t="n"/>
      <c r="F2" s="667" t="inlineStr">
        <is>
          <t>PROCESO GESTIÓN SISTEMAS INTEGRADOS - CALIDAD</t>
        </is>
      </c>
      <c r="G2" s="703" t="n"/>
      <c r="H2" s="703" t="n"/>
      <c r="I2" s="703" t="n"/>
      <c r="J2" s="703" t="n"/>
      <c r="K2" s="703" t="n"/>
      <c r="L2" s="703" t="n"/>
      <c r="M2" s="703" t="n"/>
      <c r="N2" s="703" t="n"/>
      <c r="O2" s="703" t="n"/>
      <c r="P2" s="703" t="n"/>
      <c r="Q2" s="703" t="n"/>
      <c r="R2" s="703" t="n"/>
      <c r="S2" s="703" t="n"/>
      <c r="T2" s="703" t="n"/>
      <c r="U2" s="703" t="n"/>
      <c r="V2" s="703" t="n"/>
      <c r="W2" s="703" t="n"/>
      <c r="X2" s="703" t="n"/>
      <c r="Y2" s="703" t="n"/>
      <c r="Z2" s="703" t="n"/>
      <c r="AA2" s="703" t="n"/>
      <c r="AB2" s="703" t="n"/>
      <c r="AC2" s="703" t="n"/>
      <c r="AD2" s="703" t="n"/>
      <c r="AE2" s="703" t="n"/>
      <c r="AF2" s="703" t="n"/>
      <c r="AG2" s="703" t="n"/>
      <c r="AH2" s="703" t="n"/>
      <c r="AI2" s="703" t="n"/>
      <c r="AJ2" s="703" t="n"/>
      <c r="AK2" s="703" t="n"/>
      <c r="AL2" s="703" t="n"/>
      <c r="AM2" s="703" t="n"/>
      <c r="AN2" s="703" t="n"/>
      <c r="AO2" s="703" t="n"/>
      <c r="AP2" s="703" t="n"/>
      <c r="AQ2" s="703" t="n"/>
      <c r="AR2" s="703" t="n"/>
      <c r="AS2" s="703" t="n"/>
      <c r="AT2" s="703" t="n"/>
      <c r="AU2" s="703" t="n"/>
      <c r="AV2" s="703" t="n"/>
      <c r="AW2" s="703" t="n"/>
      <c r="AX2" s="703" t="n"/>
      <c r="AY2" s="703" t="n"/>
      <c r="AZ2" s="703" t="n"/>
      <c r="BA2" s="703" t="n"/>
      <c r="BB2" s="704" t="n"/>
      <c r="BC2" s="667" t="inlineStr">
        <is>
          <t>VERSIÓN: 18</t>
        </is>
      </c>
      <c r="BD2" s="704" t="n"/>
      <c r="BE2" s="348" t="n"/>
    </row>
    <row r="3" ht="20.25" customFormat="1" customHeight="1" s="296">
      <c r="A3" s="298" t="n"/>
      <c r="B3" s="745" t="n"/>
      <c r="C3" s="349" t="n"/>
      <c r="E3" s="706" t="n"/>
      <c r="F3" s="667" t="inlineStr">
        <is>
          <t>GESTIÓN DEL RIESGO Y LAS OPORTUNIDADES</t>
        </is>
      </c>
      <c r="G3" s="707" t="n"/>
      <c r="H3" s="707" t="n"/>
      <c r="I3" s="707" t="n"/>
      <c r="J3" s="707" t="n"/>
      <c r="K3" s="707" t="n"/>
      <c r="L3" s="707" t="n"/>
      <c r="M3" s="707" t="n"/>
      <c r="N3" s="707" t="n"/>
      <c r="O3" s="707" t="n"/>
      <c r="P3" s="707" t="n"/>
      <c r="Q3" s="707" t="n"/>
      <c r="R3" s="707" t="n"/>
      <c r="S3" s="707" t="n"/>
      <c r="T3" s="707" t="n"/>
      <c r="U3" s="707" t="n"/>
      <c r="V3" s="707" t="n"/>
      <c r="W3" s="707" t="n"/>
      <c r="X3" s="707" t="n"/>
      <c r="Y3" s="707" t="n"/>
      <c r="Z3" s="707" t="n"/>
      <c r="AA3" s="707" t="n"/>
      <c r="AB3" s="707" t="n"/>
      <c r="AC3" s="707" t="n"/>
      <c r="AD3" s="707" t="n"/>
      <c r="AE3" s="707" t="n"/>
      <c r="AF3" s="707" t="n"/>
      <c r="AG3" s="707" t="n"/>
      <c r="AH3" s="707" t="n"/>
      <c r="AI3" s="707" t="n"/>
      <c r="AJ3" s="707" t="n"/>
      <c r="AK3" s="707" t="n"/>
      <c r="AL3" s="707" t="n"/>
      <c r="AM3" s="707" t="n"/>
      <c r="AN3" s="707" t="n"/>
      <c r="AO3" s="707" t="n"/>
      <c r="AP3" s="707" t="n"/>
      <c r="AQ3" s="707" t="n"/>
      <c r="AR3" s="707" t="n"/>
      <c r="AS3" s="707" t="n"/>
      <c r="AT3" s="707" t="n"/>
      <c r="AU3" s="707" t="n"/>
      <c r="AV3" s="707" t="n"/>
      <c r="AW3" s="707" t="n"/>
      <c r="AX3" s="707" t="n"/>
      <c r="AY3" s="707" t="n"/>
      <c r="AZ3" s="707" t="n"/>
      <c r="BA3" s="707" t="n"/>
      <c r="BB3" s="702" t="n"/>
      <c r="BC3" s="667" t="inlineStr">
        <is>
          <t>VIGENCIA: 2025-04-11</t>
        </is>
      </c>
      <c r="BD3" s="704" t="n"/>
      <c r="BE3" s="348" t="n"/>
    </row>
    <row r="4" ht="24.95" customFormat="1" customHeight="1" s="296">
      <c r="A4" s="298" t="n"/>
      <c r="B4" s="744" t="n"/>
      <c r="C4" s="350" t="n"/>
      <c r="D4" s="710" t="n"/>
      <c r="E4" s="709" t="n"/>
      <c r="F4" s="708" t="n"/>
      <c r="G4" s="710" t="n"/>
      <c r="H4" s="710" t="n"/>
      <c r="I4" s="710" t="n"/>
      <c r="J4" s="710" t="n"/>
      <c r="K4" s="710" t="n"/>
      <c r="L4" s="710" t="n"/>
      <c r="M4" s="710" t="n"/>
      <c r="N4" s="710" t="n"/>
      <c r="O4" s="710" t="n"/>
      <c r="P4" s="710" t="n"/>
      <c r="Q4" s="710" t="n"/>
      <c r="R4" s="710" t="n"/>
      <c r="S4" s="710" t="n"/>
      <c r="T4" s="710" t="n"/>
      <c r="U4" s="710" t="n"/>
      <c r="V4" s="710" t="n"/>
      <c r="W4" s="710" t="n"/>
      <c r="X4" s="710" t="n"/>
      <c r="Y4" s="710" t="n"/>
      <c r="Z4" s="710" t="n"/>
      <c r="AA4" s="710" t="n"/>
      <c r="AB4" s="710" t="n"/>
      <c r="AC4" s="710" t="n"/>
      <c r="AD4" s="710" t="n"/>
      <c r="AE4" s="710" t="n"/>
      <c r="AF4" s="710" t="n"/>
      <c r="AG4" s="710" t="n"/>
      <c r="AH4" s="710" t="n"/>
      <c r="AI4" s="710" t="n"/>
      <c r="AJ4" s="710" t="n"/>
      <c r="AK4" s="710" t="n"/>
      <c r="AL4" s="710" t="n"/>
      <c r="AM4" s="710" t="n"/>
      <c r="AN4" s="710" t="n"/>
      <c r="AO4" s="710" t="n"/>
      <c r="AP4" s="710" t="n"/>
      <c r="AQ4" s="710" t="n"/>
      <c r="AR4" s="710" t="n"/>
      <c r="AS4" s="710" t="n"/>
      <c r="AT4" s="710" t="n"/>
      <c r="AU4" s="710" t="n"/>
      <c r="AV4" s="710" t="n"/>
      <c r="AW4" s="710" t="n"/>
      <c r="AX4" s="710" t="n"/>
      <c r="AY4" s="710" t="n"/>
      <c r="AZ4" s="710" t="n"/>
      <c r="BA4" s="710" t="n"/>
      <c r="BB4" s="709" t="n"/>
      <c r="BC4" s="667" t="inlineStr">
        <is>
          <t>PÁGINA: 9 de 11</t>
        </is>
      </c>
      <c r="BD4" s="704" t="n"/>
      <c r="BE4" s="348" t="n"/>
    </row>
    <row r="5">
      <c r="D5" s="352" t="n"/>
      <c r="E5" s="268" t="inlineStr">
        <is>
          <t>REGRESAR</t>
        </is>
      </c>
      <c r="F5" s="353" t="n"/>
      <c r="G5" s="353" t="n"/>
      <c r="H5" s="353" t="n"/>
      <c r="I5" s="353" t="n"/>
      <c r="J5" s="353" t="n"/>
      <c r="K5" s="353" t="n"/>
      <c r="L5" s="353" t="n"/>
      <c r="M5" s="353" t="n"/>
      <c r="N5" s="353" t="n"/>
      <c r="O5" s="353" t="n"/>
      <c r="P5" s="353" t="n"/>
      <c r="Q5" s="354" t="n"/>
      <c r="R5" s="355" t="n"/>
      <c r="S5" s="355" t="n"/>
      <c r="T5" s="355" t="n"/>
      <c r="U5" s="355" t="n"/>
      <c r="V5" s="355" t="n"/>
      <c r="W5" s="355" t="n"/>
      <c r="X5" s="355" t="n"/>
      <c r="Y5" s="355" t="n"/>
      <c r="Z5" s="355" t="n"/>
      <c r="AA5" s="355" t="n"/>
      <c r="AB5" s="355" t="n"/>
      <c r="AC5" s="355" t="n"/>
      <c r="AD5" s="355" t="n"/>
      <c r="AE5" s="355" t="n"/>
      <c r="AF5" s="355" t="n"/>
      <c r="AG5" s="355" t="n"/>
      <c r="AH5" s="355" t="n"/>
      <c r="AI5" s="355" t="n"/>
      <c r="AJ5" s="355" t="n"/>
      <c r="AK5" s="355" t="n"/>
      <c r="AL5" s="355" t="n"/>
      <c r="AM5" s="355" t="n"/>
      <c r="AN5" s="355" t="n"/>
      <c r="AO5" s="356" t="n"/>
      <c r="AP5" s="357" t="n"/>
      <c r="AQ5" s="356" t="n"/>
      <c r="AR5" s="357" t="n"/>
      <c r="AS5" s="356" t="n"/>
      <c r="AT5" s="357" t="n"/>
      <c r="AU5" s="356" t="n"/>
      <c r="AV5" s="357" t="n"/>
      <c r="AW5" s="357" t="n"/>
      <c r="AX5" s="357" t="n"/>
      <c r="AY5" s="356" t="n"/>
      <c r="AZ5" s="356" t="n"/>
      <c r="BA5" s="356" t="n"/>
      <c r="BB5" s="357" t="n"/>
      <c r="BC5" s="356" t="n"/>
      <c r="BD5" s="357" t="n"/>
      <c r="BE5" s="355" t="n"/>
    </row>
    <row r="6">
      <c r="D6" s="352" t="n"/>
      <c r="E6" s="353" t="n"/>
      <c r="F6" s="353" t="n"/>
      <c r="G6" s="353" t="n"/>
      <c r="H6" s="353" t="n"/>
      <c r="I6" s="353" t="n"/>
      <c r="J6" s="353" t="n"/>
      <c r="K6" s="353" t="n"/>
      <c r="L6" s="353" t="n"/>
      <c r="M6" s="353" t="n"/>
      <c r="N6" s="353" t="n"/>
      <c r="O6" s="353" t="n"/>
      <c r="P6" s="353" t="n"/>
      <c r="Q6" s="354" t="n"/>
      <c r="R6" s="355" t="n"/>
      <c r="S6" s="355" t="n"/>
      <c r="T6" s="355" t="n"/>
      <c r="U6" s="355" t="n"/>
      <c r="V6" s="355" t="n"/>
      <c r="W6" s="355" t="n"/>
      <c r="X6" s="355" t="n"/>
      <c r="Y6" s="355" t="n"/>
      <c r="Z6" s="355" t="n"/>
      <c r="AA6" s="355" t="n"/>
      <c r="AB6" s="355" t="n"/>
      <c r="AC6" s="355" t="n"/>
      <c r="AD6" s="355" t="n"/>
      <c r="AE6" s="355" t="n"/>
      <c r="AF6" s="355" t="n"/>
      <c r="AG6" s="355" t="n"/>
      <c r="AH6" s="355" t="n"/>
      <c r="AI6" s="355" t="n"/>
      <c r="AJ6" s="355" t="n"/>
      <c r="AK6" s="355" t="n"/>
      <c r="AL6" s="355" t="n"/>
      <c r="AM6" s="355" t="n"/>
      <c r="AN6" s="355" t="n"/>
      <c r="AO6" s="356" t="n"/>
      <c r="AP6" s="357" t="n"/>
      <c r="AQ6" s="356" t="n"/>
      <c r="AR6" s="357" t="n"/>
      <c r="AS6" s="356" t="n"/>
      <c r="AT6" s="357" t="n"/>
      <c r="AU6" s="356" t="n"/>
      <c r="AV6" s="357" t="n"/>
      <c r="AW6" s="357" t="n"/>
      <c r="AX6" s="357" t="n"/>
      <c r="AY6" s="356" t="n"/>
      <c r="AZ6" s="356" t="n"/>
      <c r="BA6" s="356" t="n"/>
      <c r="BB6" s="357" t="n"/>
      <c r="BC6" s="356" t="n"/>
      <c r="BD6" s="357" t="n"/>
      <c r="BE6" s="355" t="n"/>
    </row>
    <row r="7">
      <c r="D7" s="352" t="n"/>
      <c r="E7" s="353" t="n"/>
      <c r="F7" s="353" t="n"/>
      <c r="G7" s="353" t="n"/>
      <c r="H7" s="353" t="n"/>
      <c r="I7" s="353" t="n"/>
      <c r="J7" s="353" t="n"/>
      <c r="K7" s="353" t="n"/>
      <c r="L7" s="353" t="n"/>
      <c r="M7" s="353" t="n"/>
      <c r="N7" s="353" t="n"/>
      <c r="O7" s="353" t="n"/>
      <c r="P7" s="353" t="n"/>
      <c r="Q7" s="354" t="n"/>
      <c r="R7" s="355" t="n"/>
      <c r="S7" s="355" t="n"/>
      <c r="T7" s="355" t="n"/>
      <c r="U7" s="355" t="n"/>
      <c r="V7" s="355" t="n"/>
      <c r="W7" s="355" t="n"/>
      <c r="X7" s="355" t="n"/>
      <c r="Y7" s="355" t="n"/>
      <c r="Z7" s="355" t="n"/>
      <c r="AA7" s="355" t="n"/>
      <c r="AB7" s="355" t="n"/>
      <c r="AC7" s="355" t="n"/>
      <c r="AD7" s="355" t="n"/>
      <c r="AE7" s="355" t="n"/>
      <c r="AF7" s="355" t="n"/>
      <c r="AG7" s="355" t="n"/>
      <c r="AH7" s="355" t="n"/>
      <c r="AI7" s="355" t="n"/>
      <c r="AJ7" s="355" t="n"/>
      <c r="AK7" s="355" t="n"/>
      <c r="AL7" s="355" t="n"/>
      <c r="AM7" s="355" t="n"/>
      <c r="AN7" s="355" t="n"/>
      <c r="AO7" s="356" t="n"/>
      <c r="AP7" s="357" t="n"/>
      <c r="AQ7" s="356" t="n"/>
      <c r="AR7" s="357" t="n"/>
      <c r="AS7" s="356" t="n"/>
      <c r="AT7" s="357" t="n"/>
      <c r="AU7" s="356" t="n"/>
      <c r="AV7" s="357" t="n"/>
      <c r="AW7" s="357" t="n"/>
      <c r="AX7" s="357" t="n"/>
      <c r="AY7" s="356" t="n"/>
      <c r="AZ7" s="356" t="n"/>
      <c r="BA7" s="356" t="n"/>
      <c r="BB7" s="357" t="n"/>
      <c r="BC7" s="356" t="n"/>
      <c r="BD7" s="357" t="n"/>
      <c r="BE7" s="355" t="n"/>
    </row>
    <row r="8" ht="32.25" customHeight="1" s="242">
      <c r="A8" s="358" t="n"/>
      <c r="B8" s="358" t="n"/>
      <c r="C8" s="358" t="n"/>
      <c r="D8" s="665" t="inlineStr">
        <is>
          <t>IDENTIFICACIÓN DE LAS OPORTUNIDADES</t>
        </is>
      </c>
      <c r="E8" s="739" t="n"/>
      <c r="F8" s="739" t="n"/>
      <c r="G8" s="754" t="n"/>
      <c r="H8" s="665" t="inlineStr">
        <is>
          <t>VALORACIÓN DE LA OPORTUNIDAD INHERENTE</t>
        </is>
      </c>
      <c r="I8" s="739" t="n"/>
      <c r="J8" s="739" t="n"/>
      <c r="K8" s="739" t="n"/>
      <c r="L8" s="739" t="n"/>
      <c r="M8" s="754" t="n"/>
      <c r="N8" s="666" t="inlineStr">
        <is>
          <t>VALORACIÓN DE CONTROLES</t>
        </is>
      </c>
      <c r="O8" s="739" t="n"/>
      <c r="P8" s="739" t="n"/>
      <c r="Q8" s="739" t="n"/>
      <c r="R8" s="739" t="n"/>
      <c r="S8" s="739" t="n"/>
      <c r="T8" s="739" t="n"/>
      <c r="U8" s="739" t="n"/>
      <c r="V8" s="739" t="n"/>
      <c r="W8" s="739" t="n"/>
      <c r="X8" s="739" t="n"/>
      <c r="Y8" s="739" t="n"/>
      <c r="Z8" s="754" t="n"/>
      <c r="AA8" s="666" t="n"/>
      <c r="AB8" s="666" t="n"/>
      <c r="AC8" s="666" t="n"/>
      <c r="AD8" s="666" t="n"/>
      <c r="AE8" s="666" t="n"/>
      <c r="AF8" s="666" t="n"/>
      <c r="AG8" s="666" t="n"/>
      <c r="AH8" s="666" t="n"/>
      <c r="AI8" s="666" t="n"/>
      <c r="AJ8" s="666" t="n"/>
      <c r="AK8" s="666" t="inlineStr">
        <is>
          <t>VALORACIÓN DE LA OPORTUNIDAD RESIDUAL</t>
        </is>
      </c>
      <c r="AL8" s="739" t="n"/>
      <c r="AM8" s="739" t="n"/>
      <c r="AN8" s="754" t="n"/>
      <c r="AO8" s="360" t="inlineStr">
        <is>
          <t>CONCLUSIONES DEL SEGUIMIENTO (DILIGENCIADO POR LA OFICINA DE CONTROL INTERNO)</t>
        </is>
      </c>
      <c r="AP8" s="360" t="n"/>
      <c r="AQ8" s="360" t="n"/>
      <c r="AR8" s="360" t="n"/>
      <c r="AS8" s="360" t="n"/>
      <c r="AT8" s="360" t="n"/>
      <c r="AU8" s="779" t="n"/>
      <c r="AV8" s="739" t="n"/>
      <c r="AW8" s="739" t="n"/>
      <c r="AX8" s="739" t="n"/>
      <c r="AY8" s="739" t="n"/>
      <c r="AZ8" s="739" t="n"/>
      <c r="BA8" s="739" t="n"/>
      <c r="BB8" s="739" t="n"/>
      <c r="BC8" s="739" t="n"/>
      <c r="BD8" s="754" t="n"/>
      <c r="BE8" s="355" t="n"/>
    </row>
    <row r="9" ht="48" customFormat="1" customHeight="1" s="366">
      <c r="A9" s="361" t="inlineStr">
        <is>
          <t>CUADRANTE</t>
        </is>
      </c>
      <c r="B9" s="361" t="inlineStr">
        <is>
          <t>DECIMAL</t>
        </is>
      </c>
      <c r="C9" s="361" t="inlineStr">
        <is>
          <t>SUMA</t>
        </is>
      </c>
      <c r="D9" s="362" t="inlineStr">
        <is>
          <t>ID</t>
        </is>
      </c>
      <c r="E9" s="362" t="inlineStr">
        <is>
          <t>CAUSAS (FACTORES DOFA)</t>
        </is>
      </c>
      <c r="F9" s="362" t="inlineStr">
        <is>
          <t>CONSECUENCIA (OPORTUNIDADES)</t>
        </is>
      </c>
      <c r="G9" s="362" t="inlineStr">
        <is>
          <t>CLASIFICACIÓN</t>
        </is>
      </c>
      <c r="H9" s="362" t="inlineStr">
        <is>
          <t>PROBABILIDAD DE OCURRENCIA</t>
        </is>
      </c>
      <c r="I9" s="362" t="inlineStr">
        <is>
          <t>MAGNITUD DEL IMPACTO</t>
        </is>
      </c>
      <c r="J9" s="362" t="inlineStr">
        <is>
          <t xml:space="preserve">VALORACIÓN </t>
        </is>
      </c>
      <c r="K9" s="362" t="inlineStr">
        <is>
          <t>NIVEL</t>
        </is>
      </c>
      <c r="L9" s="362" t="inlineStr">
        <is>
          <t>CONTROLES APLICABLES</t>
        </is>
      </c>
      <c r="M9" s="362" t="inlineStr">
        <is>
          <t>ENTREGABLES</t>
        </is>
      </c>
      <c r="N9" s="363" t="inlineStr">
        <is>
          <t>AFECTACIÓN DEL CONTROL</t>
        </is>
      </c>
      <c r="O9" s="363" t="inlineStr">
        <is>
          <t>HERRAMIENTA PARA EJERCER CONTROL</t>
        </is>
      </c>
      <c r="P9" s="363" t="inlineStr">
        <is>
          <t>DOCUMENTACIÓN EN EL MANEJO DE LA HERRAMIENTA</t>
        </is>
      </c>
      <c r="Q9" s="363" t="inlineStr">
        <is>
          <t>LA HERRAMIENTA DEMUESTRA SER EFECTIVA</t>
        </is>
      </c>
      <c r="R9" s="363" t="inlineStr">
        <is>
          <t>RESPONSABLE DEL CONTROL Y SEGUIMIENTO</t>
        </is>
      </c>
      <c r="S9" s="363" t="inlineStr">
        <is>
          <t>FRECUENCIA ADECUADA DEL CONTROL</t>
        </is>
      </c>
      <c r="T9" s="363" t="inlineStr">
        <is>
          <t>SUMATORIA</t>
        </is>
      </c>
      <c r="U9" s="363" t="inlineStr">
        <is>
          <t>FECHA DE LA VALORACIÓN</t>
        </is>
      </c>
      <c r="V9" s="363" t="inlineStr">
        <is>
          <t>JUSTIFICACIÓN DE LA VALORACIÓN</t>
        </is>
      </c>
      <c r="W9" s="363" t="inlineStr">
        <is>
          <t>FECHA DE LA VALORACIÓN</t>
        </is>
      </c>
      <c r="X9" s="363" t="inlineStr">
        <is>
          <t>JUSTIFICACIÓN DE LA VALORACIÓN</t>
        </is>
      </c>
      <c r="Y9" s="363" t="inlineStr">
        <is>
          <t>FECHA DE LA VALORACIÓN</t>
        </is>
      </c>
      <c r="Z9" s="363" t="inlineStr">
        <is>
          <t>JUSTIFICACIÓN DE LA VALORACIÓN</t>
        </is>
      </c>
      <c r="AA9" s="363" t="inlineStr">
        <is>
          <t>FECHA DE LA VALORACIÓN</t>
        </is>
      </c>
      <c r="AB9" s="363" t="inlineStr">
        <is>
          <t>JUSTIFICACIÓN DE LA VALORACIÓN</t>
        </is>
      </c>
      <c r="AC9" s="363" t="inlineStr">
        <is>
          <t>FECHA DE LA VALORACIÓN</t>
        </is>
      </c>
      <c r="AD9" s="363" t="inlineStr">
        <is>
          <t>JUSTIFICACIÓN DE LA VALORACIÓN</t>
        </is>
      </c>
      <c r="AE9" s="363" t="inlineStr">
        <is>
          <t>FECHA DE LA VALORACIÓN</t>
        </is>
      </c>
      <c r="AF9" s="363" t="inlineStr">
        <is>
          <t>JUSTIFICACIÓN DE LA VALORACIÓN</t>
        </is>
      </c>
      <c r="AG9" s="363" t="inlineStr">
        <is>
          <t>FECHA DE LA VALORACIÓN</t>
        </is>
      </c>
      <c r="AH9" s="363" t="inlineStr">
        <is>
          <t>JUSTIFICACIÓN DE LA VALORACIÓN</t>
        </is>
      </c>
      <c r="AI9" s="363" t="inlineStr">
        <is>
          <t>FECHA DE LA VALORACIÓN</t>
        </is>
      </c>
      <c r="AJ9" s="363" t="inlineStr">
        <is>
          <t>JUSTIFICACIÓN DE LA VALORACIÓN</t>
        </is>
      </c>
      <c r="AK9" s="363" t="inlineStr">
        <is>
          <t>PROBABILIDAD DE OCURRENCIA</t>
        </is>
      </c>
      <c r="AL9" s="363" t="inlineStr">
        <is>
          <t>MAGNITUD DEL IMPACTO</t>
        </is>
      </c>
      <c r="AM9" s="363" t="inlineStr">
        <is>
          <t xml:space="preserve">VALORACIÓN </t>
        </is>
      </c>
      <c r="AN9" s="363" t="inlineStr">
        <is>
          <t>NIVEL</t>
        </is>
      </c>
      <c r="AO9" s="364" t="inlineStr">
        <is>
          <t>FECHA DE SEGUIMIENTO</t>
        </is>
      </c>
      <c r="AP9" s="364" t="inlineStr">
        <is>
          <t>OBSERVACIONES Y RECOMENDACIONES</t>
        </is>
      </c>
      <c r="AQ9" s="364" t="inlineStr">
        <is>
          <t>FECHA DE SEGUIMIENTO</t>
        </is>
      </c>
      <c r="AR9" s="364" t="inlineStr">
        <is>
          <t>OBSERVACIONES Y RECOMENDACIONES</t>
        </is>
      </c>
      <c r="AS9" s="364" t="inlineStr">
        <is>
          <t>FECHA DE SEGUIMIENTO</t>
        </is>
      </c>
      <c r="AT9" s="364" t="inlineStr">
        <is>
          <t>OBSERVACIONES Y RECOMENDACIONES</t>
        </is>
      </c>
      <c r="AU9" s="364" t="inlineStr">
        <is>
          <t>FECHA DE SEGUIMIENTO</t>
        </is>
      </c>
      <c r="AV9" s="364" t="inlineStr">
        <is>
          <t>OBSERVACIONES Y RECOMENDACIONES</t>
        </is>
      </c>
      <c r="AW9" s="364" t="inlineStr">
        <is>
          <t>FECHA DE SEGUIMIENTO</t>
        </is>
      </c>
      <c r="AX9" s="364" t="inlineStr">
        <is>
          <t>OBSERVACIONES Y RECOMENDACIONES</t>
        </is>
      </c>
      <c r="AY9" s="364" t="inlineStr">
        <is>
          <t>FECHA DE SEGUIMIENTO</t>
        </is>
      </c>
      <c r="AZ9" s="364" t="inlineStr">
        <is>
          <t>OBSERVACIONES Y RECOMENDACIONES</t>
        </is>
      </c>
      <c r="BA9" s="364" t="inlineStr">
        <is>
          <t>FECHA DE SEGUIMIENTO</t>
        </is>
      </c>
      <c r="BB9" s="364" t="inlineStr">
        <is>
          <t>OBSERVACIONES Y RECOMENDACIONES</t>
        </is>
      </c>
      <c r="BC9" s="364" t="inlineStr">
        <is>
          <t>FECHA DE SEGUIMIENTO</t>
        </is>
      </c>
      <c r="BD9" s="364" t="inlineStr">
        <is>
          <t>OBSERVACIONES Y RECOMENDACIONES</t>
        </is>
      </c>
      <c r="BE9" s="365" t="n"/>
    </row>
    <row r="10" ht="409.5" customHeight="1" s="242">
      <c r="A10" s="358">
        <f>IF(AND(AK10=1,AL10=1),1,IF(AND(AK10=1,AL10=2),2,IF(AND(AK10=1,AL10=3),3,IF(AND(AK10=1,AL10=4),4,IF(AND(AK10=1,AL10=5),5,IF(AND(AK10=2,AL10=1),6,IF(AND(AK10=2,AL10=2),7,IF(AND(AK10=2,AL10=3),8,IF(AND(AK10=2,AL10=4),9,IF(AND(AK10=2,AL10=5),10,IF(AND(AK10=3,AL10=1),11,IF(AND(AK10=3,AL10=2),12,IF(AND(AK10=3,AL10=3),13,IF(AND(AK10=3,AL10=4),14,IF(AND(AK10=3,AL10=5),15,IF(AND(AK10=4,AL10=1),16,IF(AND(AK10=4,AL10=2),17,IF(AND(AK10=4,AL10=3),18,IF(AND(AK10=4,AL10=4),19,IF(AND(AK10=4,AL10=5),20,IF(AND(AK10=5,AL10=1),21,IF(AND(AK10=5,AL10=2),22,IF(AND(AK10=5,AL10=3),23,IF(AND(AK10=5,AL10=4),24,IF(AND(AK10=5,AL10=5),25,"")))))))))))))))))))))))))</f>
        <v/>
      </c>
      <c r="B10" s="358">
        <f>IF(A10="","",1/100)</f>
        <v/>
      </c>
      <c r="C10" s="358">
        <f>IFERROR(A10+B10,"")</f>
        <v/>
      </c>
      <c r="D10" s="367" t="n">
        <v>1</v>
      </c>
      <c r="E10" s="368" t="inlineStr">
        <is>
          <t>O2. Participación en congresos, simpocios, ferias agroindustriales con otras unidades académicas. 
F1. Sistema de Gestión CGCA. 
F3. Actualización e innovación permanente de las bases de datos y recursos digitales. 
F4. Servicios en línea orientados a dar respuestas oportunas a las necesidades de la comunidad académica (Aplicativos que optimizan la operatividad del proceso y garantizan un eficiente servicio a las partes interesadas).
O1. Amplia oferta en el mercado de elementos, y equipos que permiten dotar, actualizar y modernizar los espacios académicos.</t>
        </is>
      </c>
      <c r="F10" s="368" t="inlineStr">
        <is>
          <t xml:space="preserve">Dotación de los espacios académicos con nuevas tecnologías, por medio de la gestión del plan anual de adquisiciones (funcionamiento e inversión) </t>
        </is>
      </c>
      <c r="G10" s="368" t="inlineStr">
        <is>
          <t>Oportunidad Estratégica: Se asocia con la forma en que se administra la Entidad. El manejo de la oportunidad estratégica se Enfoca a asuntos globales relacionados con la misión y el cumplimiento de los objetivos estratégicos, la clara definición de políticas, diseño y conceptualización de la entidad por parte de la alta gerencia.</t>
        </is>
      </c>
      <c r="H10" s="367" t="n">
        <v>3</v>
      </c>
      <c r="I10" s="367" t="n">
        <v>4</v>
      </c>
      <c r="J10" s="367">
        <f>IF(OR(H10="",I10=""),"",H10*I10)</f>
        <v/>
      </c>
      <c r="K10" s="369">
        <f>IF(J10="","",IF(AND(H10=1,I10=1),"BAJO",IF(AND(H10=1,I10=2),"BAJO",IF(AND(H10=1,I10=3),"MODERADO",IF(AND(H10=1,I10=4),"FAVORABLE",IF(AND(H10=1,I10=5),"FAVORABLE",IF(AND(H10=2,I10=1),"BAJO",IF(AND(H10=2,I10=2),"BAJO",IF(AND(H10=2,I10=3),"MODERADO",IF(AND(H10=2,I10=4),"FAVORABLE",IF(AND(H10=2,I10=5),"ALTO",IF(AND(H10=3,I10=1),"BAJO",IF(AND(H10=3,I10=2),"MODERADO",IF(AND(H10=3,I10=3),"FAVORABLE",IF(AND(H10=3,I10=4),"ALTO",IF(AND(H10=3,I10=5),"ALTO",IF(AND(H10=4,I10=1),"MODERADO",IF(AND(H10=4,I10=2),"FAVORABLE",IF(AND(H10=4,I10=3),"FAVORABLE",IF(AND(H10=4,I10=4),"ALTO",IF(AND(H10=4,I10=5),"ALTO",IF(AND(H10=5,I10=1),"FAVORABLE",IF(AND(H10=5,I10=2),"FAVORABLE",IF(AND(H10=5,I10=3),"ALTO",IF(AND(H10=5,I10=4),"ALTO",IF(AND(H10=5,I10=5),"ALTO",""))))))))))))))))))))))))))</f>
        <v/>
      </c>
      <c r="L10" s="368" t="inlineStr">
        <is>
          <t>Gestionar  las necesidades planteadas por la comunidad académica, a través de los tipos de cuenta Presupuestal asignadas a la Unidad de Apoyo Académico. Lo anterior, dando cumplimiento a los Procedimientos AAAP01, ABSP01, ABSP15, ABSP11.</t>
        </is>
      </c>
      <c r="M10" s="368" t="inlineStr">
        <is>
          <t xml:space="preserve">
Aplicativo Banco Universitario de Proyectos
Aplicativo Contratación (compras)
ABSF047 - Consolidado lineas del PAA de la Unidad de Apoyo Academico </t>
        </is>
      </c>
      <c r="N10" s="367" t="inlineStr">
        <is>
          <t>PROBABILIDAD</t>
        </is>
      </c>
      <c r="O10" s="367" t="n">
        <v>15</v>
      </c>
      <c r="P10" s="367" t="n">
        <v>15</v>
      </c>
      <c r="Q10" s="367" t="n">
        <v>30</v>
      </c>
      <c r="R10" s="367" t="n">
        <v>15</v>
      </c>
      <c r="S10" s="367" t="n">
        <v>25</v>
      </c>
      <c r="T10" s="367">
        <f>IFERROR(SUM(O10:S10),"")</f>
        <v/>
      </c>
      <c r="U10" s="370" t="n">
        <v>44146</v>
      </c>
      <c r="V10" s="367" t="inlineStr">
        <is>
          <t xml:space="preserve">Se realiza la gestión para la ejecución de los proyectos de inversión aprobados y los procesos del plan anual de adquisiciones, el cual, se evidencia en los contratos y en los aplicativos (compras y banco de proyectos). </t>
        </is>
      </c>
      <c r="W10" s="370" t="inlineStr">
        <is>
          <t>11/04/2021
15/10/2021</t>
        </is>
      </c>
      <c r="X10" s="367" t="inlineStr">
        <is>
          <t xml:space="preserve">Se evidencia gestión y materialización de la oportunidad mediante soportes registros en las plataforma de Integradoc y ABS.
Acorde con el regreso de la presencialidad parcial, se evidencia dotación de los espacios académicos. </t>
        </is>
      </c>
      <c r="Y10" s="370" t="n">
        <v>44719</v>
      </c>
      <c r="Z10" s="368" t="inlineStr">
        <is>
          <t>Se evidencia que actualmente en el Aplicativo de Contratación General se visualiza los ABS y el estado de los mismos.
Desde el Aplicativo de Integradoc, desde Compras se verifica el estado de los ABS y las tareas a realizar.</t>
        </is>
      </c>
      <c r="AA10" s="370" t="n">
        <v>44880</v>
      </c>
      <c r="AB10" s="368" t="inlineStr">
        <is>
          <t>Se evidencia con el proceso que ya se encuentra en ejecución de contratos,  los procesos solicitados con el fin de asegurar la correcta prestación del servicios de las tecnologías existentes.</t>
        </is>
      </c>
      <c r="AC10" s="370" t="n">
        <v>45051</v>
      </c>
      <c r="AD10" s="368" t="inlineStr">
        <is>
          <t>En la plataforma se reciben anualmente las necesidades, las cuales sirven de evidencia para la proyección de la próxima vigencia. Actualmente la UAA se encuentra en ejecución con un porcentaje de avance de un 75% en CDP y el 10% en RP.</t>
        </is>
      </c>
      <c r="AE10" s="370" t="n">
        <v>45365</v>
      </c>
      <c r="AF10" s="368" t="inlineStr">
        <is>
          <t>En la plataforma se reciben anualmente las necesidades, las cuales sirven de evidencia para la proyección de la próxima vigencia. Actualmente la UAA se encuentra en ejecución con un porcentaje de avance de un 75% en CDP y el 10% en RP.</t>
        </is>
      </c>
      <c r="AG10" s="370" t="n">
        <v>45734</v>
      </c>
      <c r="AH10" s="368" t="inlineStr">
        <is>
          <t>En la plataforma se reciben anualmente las necesidades, las cuales sirven de evidencia para la proyección de la próxima vigencia. Actualmente la UAA se encuentra en ejecución con un porcentaje de avance de un 75% en CDP y el 10% en RP.</t>
        </is>
      </c>
      <c r="AI10" s="370" t="n">
        <v>46142</v>
      </c>
      <c r="AJ10" s="368" t="inlineStr">
        <is>
          <t xml:space="preserve">En la plataforma para la solicitud de elementos e insumos por parte de los gestores de laboratorio y gestores de conocimiento se reciben anualmente las solicitudes de necesidades, las cuales sirven de evidencia para la proyección de la próxima vigencia, cumpliendose el indicador con un porcentaje de ejecución del 97,97% en CDP y RP asignados para la vigencia 2025. </t>
        </is>
      </c>
      <c r="AK10" s="367">
        <f>IF(J10="","",IF(OR(N10="",N10="IMPACTO"),H10,IF(T10&lt;=50,H10,IF(AND(T10&lt;=75,H10&lt;5),H10+1,IF(AND(T10&lt;=75,H10=5),H10,IF(AND(T10&lt;=100,H10&lt;4),H10+2,IF(AND(T10&lt;=100,H10=4),H10+1,IF(AND(T10&lt;=100,H10=5),H10,""))))))))</f>
        <v/>
      </c>
      <c r="AL10" s="367">
        <f>IF(J10="","",IF(OR(N10="",N10="PROBABILIDAD"),I10,IF(T10&lt;=50,I10,IF(AND(T10&lt;=75,I10&lt;5),I10+1,IF(AND(T10&lt;=75,I10=5),I10,IF(AND(T10&lt;=100,I10&lt;4),I10+2,IF(AND(T10&lt;=100,I10=4),I10+1,IF(AND(T10&lt;=100,I10=5),I10,""))))))))</f>
        <v/>
      </c>
      <c r="AM10" s="367">
        <f>IF(OR(AK10="",AL10=""),"",AK10*AL10)</f>
        <v/>
      </c>
      <c r="AN10" s="369">
        <f>IF(AM10="","",IF(AND(AK10=1,AL10=1),"BAJO",IF(AND(AK10=1,AL10=2),"MODERADO",IF(AND(AK10=1,AL10=3),"MODERADO",IF(AND(AK10=1,AL10=4),"MODERADO",IF(AND(AK10=1,AL10=5),"MODERADO",IF(AND(AK10=2,AL10=1),"BAJO",IF(AND(AK10=2,AL10=2),"MODERADO",IF(AND(AK10=2,AL10=3),"MODERADO",IF(AND(AK10=2,AL10=4),"FAVORABLE",IF(AND(AK10=2,AL10=5),"FAVORABLE",IF(AND(AK10=3,AL10=1),"BAJO",IF(AND(AK10=3,AL10=2),"MODERADO",IF(AND(AK10=3,AL10=3),"FAVORABLE",IF(AND(AK10=3,AL10=4),"FAVORABLE",IF(AND(AK10=3,AL10=5),"FAVORABLE",IF(AND(AK10=4,AL10=1),"BAJO",IF(AND(AK10=4,AL10=2),"MODERADO",IF(AND(AK10=4,AL10=3),"FAVORABLE",IF(AND(AK10=4,AL10=4),"FAVORABLE",IF(AND(AK10=4,AL10=5),"ALTO",IF(AND(AK10=5,AL10=1),"BAJO",IF(AND(AK10=5,AL10=2),"MODERADO",IF(AND(AK10=5,AL10=3),"FAVORABLE",IF(AND(AK10=5,AL10=4),"ALTO",IF(AND(AK10=5,AL10=5),"ALTO",""))))))))))))))))))))))))))</f>
        <v/>
      </c>
      <c r="AO10" s="371" t="n">
        <v>43208</v>
      </c>
      <c r="AP10" s="372" t="inlineStr">
        <is>
          <t>siempre se debe de tener como mejora la  adecuación y actualización de los espacios académicos.</t>
        </is>
      </c>
      <c r="AQ10" s="371" t="n">
        <v>43839</v>
      </c>
      <c r="AR10" s="373" t="inlineStr">
        <is>
          <t xml:space="preserve">Frente a la dotación de los espacios académicos con nuevas tecnologías por medio de la gestión del Plan anual de adquisiciones, la unidad de apoyo académico mediante base de datos de seguimiento denominada “Ejecución PAA – 2020” filtrando los estados “ejecutado”, “en ejecución” y “caja menor”, de igual manera filtrando la vigencia 2020 I (enero a junio), informa que para la vigencia 2020 I se llevaron a cabo 21 procesos de adquisición entre materiales para los centros de estudios agroambientales, materiales e insumos para las bibliotecas de la Universidad, licencias, materiales musicales, insumos para laboratorios, mantenimientos, entre otros. </t>
        </is>
      </c>
      <c r="AS10" s="374" t="n">
        <v>44797</v>
      </c>
      <c r="AT10" s="375" t="inlineStr">
        <is>
          <t>En atención a mesa de trabajo virtual de fecha 23/08/222, la unidad de apoyo académico manifiesta que durante el primer semestre de la vigencia 2022 se presentaron limitantes en la gestión de elementos de dotación tecnológica para espacios académicos; puesto que estaba activa la ley de garantías.</t>
        </is>
      </c>
      <c r="AU10" s="374" t="inlineStr">
        <is>
          <t>01/082023</t>
        </is>
      </c>
      <c r="AV10" s="375" t="inlineStr">
        <is>
          <t>Mediante revisión de muestra aleatoria se refleja contratos orientados a la dotación de espacios académicos con nuevas tecnologías: F-CPS –006 DE 2023 “servicio de biblioteca digital multidisciplinar para los programas que oferta la Universidad de Cundinamarca en su sede seccionales y extensiones”; F-OCC-091 DE 2023 “adquirir mobiliario para el funcionamiento del laboratorio de inglés de la Universidad de Cundinamarca sede Fusagasugá”; F-OCS -028- DE 2023 “renovar la licencia de interhead para la Universidad de Cundinamarca”.</t>
        </is>
      </c>
      <c r="AW10" s="374" t="n">
        <v>45539</v>
      </c>
      <c r="AX10" s="375" t="inlineStr">
        <is>
          <t>Se evidencia PAA V29 con el consolidado de ITEMS adquiridos por la Universidad de Cundinamarca, así también se evidencian las nuevas líneas del PAA con las respectivas modificaciones, el consolidado de ABS y lo correspondiente al Banco Universitario de Proyectos BUP. En verificación de lo anterior, se observan los diferentes proyectos como lo son: la adquisición del servicio de biblioteca digital multidisciplinar para los programas que ofrece la Universidad de Cundinamarca en su sede, seccionales y extensiones, la adquisición de un simulador interactivo en 3D y 2D especializado para el programa de enfermería que oferta la Universidad de Cundinamarca en la seccional Girardot y la Contratación de un servicio sistema estadístico de uso y consulta de recursos para los centros de gestión del conocimiento y el aprendizaje de la Universidad de Cundinamarca en su sede, seccionales y extensiones, entre otros.</t>
        </is>
      </c>
      <c r="AY10" s="269" t="n">
        <v>45757</v>
      </c>
      <c r="AZ10" s="270" t="inlineStr">
        <is>
          <t>Se evidencia consolidado del plan anual de adquisiciones con cada uno de los ítems requeridos por la Universidad de Cundinamarca, donde se puede observar el tipo de necesidad, la descripción, la fuente origen del recurso, entre otros. Dentro de los ítems se destacan la actualización de equipos tecnológicos especializados del laboratorio de antenas y líneas de trasmisión del programa de Ingeniería Electrónica, la modernización de los laboratorios adscritos a la Unidad de Apoyo Académico, así como la Implementación de laboratorios virtuales empleando modelos de computación en la nube basados en Plataforma AWS para los programas de pregrado y posgrado de la facultad de ingeniería.</t>
        </is>
      </c>
      <c r="BA10" s="269" t="n">
        <v>45919</v>
      </c>
      <c r="BB10" s="270" t="inlineStr">
        <is>
          <t>Producto de lo allegado por parte de la Unidad de Apoyo Académico se evidencia consolidado del Plan Anual de Adquisiciones para las vigencias 2024 y 2025, donde se destaca Adecuación para la "Modernización y armonización de los laboratorios de UCundinamarca, Sede Fusagasugá" por valor de $750.000.000, así como la contratación del  servicio de simulador online BIOVET interactivo en 3D, Y 2D especializado para el programa de zootécnica  que oferta la UCundinamarca en la Sede Fusagasugá y Seccional Ubaté, la modernización, dotación, adecuación y mejoramiento de las Aulas especiales de formación (cancha múltiple exterior y pista atlética) de la UCundinamarca Extensión Soacha y la contratación del servicio online de sistema de repositorio Digital e identificador electrónico de objetos digitales para la UCundinamarca en su sede seccionales y extensiones, entre otros.</t>
        </is>
      </c>
      <c r="BC10" s="269" t="n"/>
      <c r="BD10" s="270" t="n"/>
      <c r="BE10" s="355" t="n"/>
    </row>
    <row r="11" ht="322.5" customHeight="1" s="242">
      <c r="A11" s="358">
        <f>IF(AND(AK11=1,AL11=1),1,IF(AND(AK11=1,AL11=2),2,IF(AND(AK11=1,AL11=3),3,IF(AND(AK11=1,AL11=4),4,IF(AND(AK11=1,AL11=5),5,IF(AND(AK11=2,AL11=1),6,IF(AND(AK11=2,AL11=2),7,IF(AND(AK11=2,AL11=3),8,IF(AND(AK11=2,AL11=4),9,IF(AND(AK11=2,AL11=5),10,IF(AND(AK11=3,AL11=1),11,IF(AND(AK11=3,AL11=2),12,IF(AND(AK11=3,AL11=3),13,IF(AND(AK11=3,AL11=4),14,IF(AND(AK11=3,AL11=5),15,IF(AND(AK11=4,AL11=1),16,IF(AND(AK11=4,AL11=2),17,IF(AND(AK11=4,AL11=3),18,IF(AND(AK11=4,AL11=4),19,IF(AND(AK11=4,AL11=5),20,IF(AND(AK11=5,AL11=1),21,IF(AND(AK11=5,AL11=2),22,IF(AND(AK11=5,AL11=3),23,IF(AND(AK11=5,AL11=4),24,IF(AND(AK11=5,AL11=5),25,"")))))))))))))))))))))))))</f>
        <v/>
      </c>
      <c r="B11" s="358">
        <f>IF(A11="","",(COUNTIF($A$10:A11,A11))/100)</f>
        <v/>
      </c>
      <c r="C11" s="358">
        <f>IFERROR(A11+B11,"")</f>
        <v/>
      </c>
      <c r="D11" s="674" t="n">
        <v>2</v>
      </c>
      <c r="E11" s="377" t="inlineStr">
        <is>
          <t>F2. Sistemas de producción acordes con la preservación del medio ambiente, que permiten el desarrollo de la ciencia, tecnología e innovación (Unidades Agroambientales). 
F6. Calidad en la prestación del servicio hacia las partes interesadas. 
F7. CGCA de la Universidad de Cundinamarca se acoge las necesidades de la comunidad universitaria y se alinea a la política de inclusión (movilidad).
F8. Implementación de estrategias como apoyo a los estudiantes creadores de oportunidades (préstamo de equipos).
OPORTUNIDADES
O3. Posibilidad de crear y fortalecer nuevas alianzas interbibliotecarias.</t>
        </is>
      </c>
      <c r="F11" s="415" t="inlineStr">
        <is>
          <t>Generación de ingresos por el préstamo de espacios académicos a usuarios externos y comercialización de productos académicos.</t>
        </is>
      </c>
      <c r="G11" s="415" t="inlineStr">
        <is>
          <t>Oportunidades Financieras: Se relacionan con el manejo de los recursos de la entidad que incluyen: la ejecución presupuestal, la elaboración de los estados financieros, los pagos, manejos de excedentes de tesorería y el manejo sobre los bienes.</t>
        </is>
      </c>
      <c r="H11" s="674" t="n">
        <v>4</v>
      </c>
      <c r="I11" s="674" t="n">
        <v>3</v>
      </c>
      <c r="J11" s="674">
        <f>IF(OR(H11="",I11=""),"",H11*I11)</f>
        <v/>
      </c>
      <c r="K11" s="378">
        <f>IF(J11="","",IF(AND(H11=1,I11=1),"BAJO",IF(AND(H11=1,I11=2),"BAJO",IF(AND(H11=1,I11=3),"MODERADO",IF(AND(H11=1,I11=4),"FAVORABLE",IF(AND(H11=1,I11=5),"FAVORABLE",IF(AND(H11=2,I11=1),"BAJO",IF(AND(H11=2,I11=2),"BAJO",IF(AND(H11=2,I11=3),"MODERADO",IF(AND(H11=2,I11=4),"FAVORABLE",IF(AND(H11=2,I11=5),"ALTO",IF(AND(H11=3,I11=1),"BAJO",IF(AND(H11=3,I11=2),"MODERADO",IF(AND(H11=3,I11=3),"FAVORABLE",IF(AND(H11=3,I11=4),"ALTO",IF(AND(H11=3,I11=5),"ALTO",IF(AND(H11=4,I11=1),"MODERADO",IF(AND(H11=4,I11=2),"FAVORABLE",IF(AND(H11=4,I11=3),"FAVORABLE",IF(AND(H11=4,I11=4),"ALTO",IF(AND(H11=4,I11=5),"ALTO",IF(AND(H11=5,I11=1),"FAVORABLE",IF(AND(H11=5,I11=2),"FAVORABLE",IF(AND(H11=5,I11=3),"ALTO",IF(AND(H11=5,I11=4),"ALTO",IF(AND(H11=5,I11=5),"ALTO",""))))))))))))))))))))))))))</f>
        <v/>
      </c>
      <c r="L11" s="368" t="inlineStr">
        <is>
          <t xml:space="preserve">
Realizar seguimiento a las ventas generadas por la Unidad agroambiental, y seguimiento al prestamo externo de los espacios acadèmicos.</t>
        </is>
      </c>
      <c r="M11" s="368" t="inlineStr">
        <is>
          <t>Informe anual de seguimieto a los ingresos por alquiler de espacios acadèmicos y venta de productos agropecuaros.
ADOr006 - Informe</t>
        </is>
      </c>
      <c r="N11" s="367" t="inlineStr">
        <is>
          <t>IMPACTO</t>
        </is>
      </c>
      <c r="O11" s="367" t="n">
        <v>15</v>
      </c>
      <c r="P11" s="367" t="n">
        <v>15</v>
      </c>
      <c r="Q11" s="367" t="n">
        <v>30</v>
      </c>
      <c r="R11" s="367" t="n">
        <v>15</v>
      </c>
      <c r="S11" s="367" t="n">
        <v>0</v>
      </c>
      <c r="T11" s="367">
        <f>IFERROR(SUM(O11:S11),"")</f>
        <v/>
      </c>
      <c r="U11" s="370" t="n">
        <v>44146</v>
      </c>
      <c r="V11" s="367" t="inlineStr">
        <is>
          <t>Se cuenta con las herramientas para el seguimiento de los recursos remanentes de la actividad académica de granja (AAAP10 - AAAP12 -AAAP13). Como la actividad frente a la venta de remanentes.</t>
        </is>
      </c>
      <c r="W11" s="370" t="inlineStr">
        <is>
          <t>11/04/2021
15/10/2021</t>
        </is>
      </c>
      <c r="X11" s="367" t="inlineStr">
        <is>
          <t xml:space="preserve">A causa de la contingencia sanitaria la materialización de la oportunidad se ha visto afectada, sin embargo, se evidencia la gestión en los centros de estudios agroambientales.
Por temas de contingencia sanitaria no se podido aprovecha en gran medida esta oportunidad. </t>
        </is>
      </c>
      <c r="Y11" s="370" t="n">
        <v>44719</v>
      </c>
      <c r="Z11" s="368" t="inlineStr">
        <is>
          <t>Se evidencia que el Proceso de AAA adelanta:
Mesas de trabajo con todas las Unidades regionales y Sedes en donde se esta recopilando el estudio de mercado para cada una de las sedes (Soacha, Ubaté, Girardot, Fusagasugá) con el fin de determinar los precios que se le darán a los espacios para el préstamo a externos.</t>
        </is>
      </c>
      <c r="AA11" s="367" t="inlineStr">
        <is>
          <t>15/112022</t>
        </is>
      </c>
      <c r="AB11" s="368" t="inlineStr">
        <is>
          <t>Esta pendiente el concepto de jurídica de los derechos pecuniarios por el préstamo de espacios académicos, teniendo en cuenta sede, seccionales y extensiones.
Cada vez que se presenten remanentes se notifica a las áreas correspondientes para el control y reporte de los mismos.</t>
        </is>
      </c>
      <c r="AC11" s="370" t="n">
        <v>45051</v>
      </c>
      <c r="AD11" s="368" t="inlineStr">
        <is>
          <t>En este momento se esta en aprobación por parte de Jurídica con respecto a los derechos pecuniarios por el préstamos de espacios académicos, teniendo en cuenta sede, seccionales y extensiones.</t>
        </is>
      </c>
      <c r="AE11" s="370" t="n">
        <v>45365</v>
      </c>
      <c r="AF11" s="368" t="inlineStr">
        <is>
          <t>Actualmente se esta haciendo el estudio de mercado de aquellos espacios a los que aplique la implementación de los derechos pecuniarios para su uso.</t>
        </is>
      </c>
      <c r="AG11" s="370" t="n">
        <v>45734</v>
      </c>
      <c r="AH11" s="379" t="inlineStr">
        <is>
          <t xml:space="preserve">A la fecha no se validan derechos pecuniarios publicados en la pagina de la Universidad </t>
        </is>
      </c>
      <c r="AI11" s="379" t="n">
        <v>46142</v>
      </c>
      <c r="AJ11" s="380" t="inlineStr">
        <is>
          <t>Se adopta el Acuerdo No. 023 del 2025 expedido el 18 de diciembre, por el cual se establecen los derechos pecuniarios de los espacios académicos de la Universidad de Cundinamarca, el cual se dija costos por el alquiler de espacios académicos para uso de personal externo.</t>
        </is>
      </c>
      <c r="AK11" s="367">
        <f>IF(J11="","",IF(OR(N11="",N11="IMPACTO"),H11,IF(T11&lt;=50,H11,IF(AND(T11&lt;=75,H11&lt;5),H11+1,IF(AND(T11&lt;=75,H11=5),H11,IF(AND(T11&lt;=100,H11&lt;4),H11+2,IF(AND(T11&lt;=100,H11=4),H11+1,IF(AND(T11&lt;=100,H11=5),H11,""))))))))</f>
        <v/>
      </c>
      <c r="AL11" s="367">
        <f>IF(J11="","",IF(OR(N11="",N11="PROBABILIDAD"),I11,IF(T11&lt;=50,I11,IF(AND(T11&lt;=75,I11&lt;5),I11+1,IF(AND(T11&lt;=75,I11=5),I11,IF(AND(T11&lt;=100,I11&lt;4),I11+2,IF(AND(T11&lt;=100,I11=4),I11+1,IF(AND(T11&lt;=100,I11=5),I11,""))))))))</f>
        <v/>
      </c>
      <c r="AM11" s="367">
        <f>IF(OR(AK11="",AL11=""),"",AK11*AL11)</f>
        <v/>
      </c>
      <c r="AN11" s="369">
        <f>IF(AM11="","",IF(AND(AK11=1,AL11=1),"BAJO",IF(AND(AK11=1,AL11=2),"MODERADO",IF(AND(AK11=1,AL11=3),"MODERADO",IF(AND(AK11=1,AL11=4),"MODERADO",IF(AND(AK11=1,AL11=5),"MODERADO",IF(AND(AK11=2,AL11=1),"BAJO",IF(AND(AK11=2,AL11=2),"MODERADO",IF(AND(AK11=2,AL11=3),"MODERADO",IF(AND(AK11=2,AL11=4),"FAVORABLE",IF(AND(AK11=2,AL11=5),"FAVORABLE",IF(AND(AK11=3,AL11=1),"BAJO",IF(AND(AK11=3,AL11=2),"MODERADO",IF(AND(AK11=3,AL11=3),"FAVORABLE",IF(AND(AK11=3,AL11=4),"FAVORABLE",IF(AND(AK11=3,AL11=5),"FAVORABLE",IF(AND(AK11=4,AL11=1),"BAJO",IF(AND(AK11=4,AL11=2),"MODERADO",IF(AND(AK11=4,AL11=3),"FAVORABLE",IF(AND(AK11=4,AL11=4),"FAVORABLE",IF(AND(AK11=4,AL11=5),"ALTO",IF(AND(AK11=5,AL11=1),"BAJO",IF(AND(AK11=5,AL11=2),"MODERADO",IF(AND(AK11=5,AL11=3),"FAVORABLE",IF(AND(AK11=5,AL11=4),"ALTO",IF(AND(AK11=5,AL11=5),"ALTO",""))))))))))))))))))))))))))</f>
        <v/>
      </c>
      <c r="AO11" s="371" t="n">
        <v>43208</v>
      </c>
      <c r="AP11" s="372" t="inlineStr">
        <is>
          <t xml:space="preserve">Si los riegos se quedan bien establecidos esta oportunidad se puede tener como una fortaleza del proceso y de la universidad  que  se puede dar  y prestar un mejor servicio y utilización  del los espacios académicos. </t>
        </is>
      </c>
      <c r="AQ11" s="371" t="n">
        <v>43839</v>
      </c>
      <c r="AR11" s="381" t="inlineStr">
        <is>
          <t xml:space="preserve">En relación con la generación de recursos remanentes de las producciones académicas, provenientes de la reproducción animal (especies mayores o menores), leche, cultivos perennes o transitorios, la unidad de apoyo académico informa que para la vigencia 2020 I se han llevado a cabo lo siguiente:
9/1/2020	Frente a la dotación de los espacios académicos con nuevas tecnologías por medio de la gestión del Plan anual de adquisiciones, la unidad de apoyo académico mediante base de datos de seguimiento denominada “Ejecución PAA – 2020” filtrando los estados “ejecutado”, “en ejecución” y “caja menor”, de igual manera filtrando la vigencia 2020 I (enero a junio), informa que para la vigencia 2020 I se llevaron a cabo 21 procesos de adquisición entre materiales para los centros de estudios agroambientales, materiales e insumos para las bibliotecas de la Universidad, licencias, materiales musicales, insumos para laboratorios, mantenimientos, entre otros. 
9/1/2020	"En relación con la generación de recursos remanentes de las producciones académicas, provenientes de la reproducción animal (especies mayores o menores), leche, cultivos perennes o transitorios, la unidad de apoyo académico informa que para la vigencia 2020 I se han llevado a cabo lo siguiente:
- Reporte de leche producida por la granja la esperanza de enero al junio del 2020 con un valor total de $ 5.955.300.
- Reporte de salida de remanentes pecuarios: 
El 13 de febrero se reporta la venta de semovientes especie menor de la producción bovina por un valor de $3.410.715.
El 26 de febrero se reporta la venta de semovientes especie menor de la producción Piscícola y Cunícola, por un valor de $1.210.984.
El 10 de marzo se reporta la venta de semovientes especie menor de la producción cunícola por un valor de $17.550.
El 18 de marzo se reporta la venta de semovientes especie menor de la producción cunícola por un valor de $526.500.
El 30 de abril se reporta la venta de semovientes especie menor de la producción piscícola y cunícola por un valor de $773.546.
El 13 de mayo se reporta la venta de semovientes especie menor de la producción bovina por un valor de $5.436.122.
El 13 de mayo se reporta la venta de semovientes especie menor de la producción piscícola y cunícola por un valor de $2.294.264.
El 09 de junio se reporta la venta de semovientes especie menor de la producción piscícola y cunícola por un valor de $1.576.731.
Se informe que lo anterior se ha venido llevando de manera Física a través de los formatos AAAF036 “Producción de Leche” y AAAF079 “Reporte de Salida de Productos Agropecuarios”, por lo tanto, se realizó el cargue de los reportes de manera digital en una carpeta compartida por parte del proceso		</t>
        </is>
      </c>
      <c r="AS11" s="374" t="n">
        <v>44797</v>
      </c>
      <c r="AT11" s="375" t="inlineStr">
        <is>
          <t>En relación con la generación de recursos por préstamo de espacios académicos En el primer semestre de 2022 se realizaron 210 préstamos de espacios académicos 184 en la Sede Fusagasugá, 13 en la Seccional Girardot, 11 en
el Seccional Ubaté y 2 en la Extensión Chía, con relación a remanentes de la producción académica provenientes de reproducción animal y la venta de productos se ha llevado a cabo lo siguiente:                                                      - aguacate por un valor de $14,750 en el mes de febrero                                                     -banano se reporta enero $530,160 febrero $191,760 marzo $387,680 abril $549,540 mayo $549,900 junio $613.531               -bovinos marzo $5.161.383 .- mayo $6,859,490- junio $2,085,993                         -café $1,666,700 del mes de mayo (no se observa soporte del recaudo de la comercialización efectuada).                                                                  -porcinos $360,525 de mayo                                 - conejos $43,020 marzo, mayo 160.000, junio $700,000                                    -leche $1,659,000 del mes de marzo - abril $1,225,500 mayo $912,000 - junio $1,653,000                                                            - mula $1,000,000                                                      -servicio de salto de asno $160,000. Lo anterior se soporta en anexos remitidos a través de correo electrónico de fecha 24/08/2022 sin embargo en informe anexo se describe que el valor total de remanentes para recaudo de bovinos es igual a $37,456,185 por recaudo de cunícola $6,036,930, por recaudo de porcinos $5,444,075, café por $2,357,108, banano por $2.340.550,leche por $7.375.500 finalmente se observa en el informe el consolidado de comercialización remanentes académicos primer periodo académico
2022.por un total de $62.170.348</t>
        </is>
      </c>
      <c r="AU11" s="374" t="n">
        <v>45139</v>
      </c>
      <c r="AV11" s="375" t="inlineStr">
        <is>
          <t xml:space="preserve">                     
A través de muestra aleatoria del formato AAAF036 (producción de leche), AAAR079 (reporte de salida de productos agropecuarios) se evidencia seguimiento de la producción de leche durante el primer semestre 2023. 
Respecto a la solicitud de derechos pecuniarios, préstamo de los espacios académicos con corte al 30 de junio 2023, aún no se cuenta con el oficio de dicha solicitud. Por tal razón, se sugiere adelantar la gestión pertinente. </t>
        </is>
      </c>
      <c r="AW11" s="374" t="n">
        <v>45539</v>
      </c>
      <c r="AX11" s="375" t="inlineStr">
        <is>
          <t>En relación con la generación de recursos se observa el reporte de salida de productos agropecuarios donde se evidencia la comercialización de semovientes de las vigencias 2023 y 2024. Por otro lado, se observa el registro concerniente a las botellas de leche comercializadas en las vigencias 2023 y 2024, sin embargo, en lo relacionado a la generación de recursos por préstamo de espacios académicos no se evidencia soporte.</t>
        </is>
      </c>
      <c r="AY11" s="269" t="n">
        <v>45757</v>
      </c>
      <c r="AZ11" s="270" t="inlineStr">
        <is>
          <t>En cuanto a la generación de recursos, se evidencia la comercialización correspondiente a la vigencia 2024-2025 de algunos productos como lo son: el banano, el café, la miel y la leche. Por otro lado, se evidencia la comercialización de conejos, bovinos y porcinos de las diferentes razas con las que cuenta la Universidad, así también, se observa la comercialización de pajillas bovinas de fecha de 5/09/2024. En cuanto a la generación de recursos por el préstamo de espacios académicos, el proceso menciona que está a la espera de la viabilidad financiera por parte de la Dirección Financiera para continuar con la aprobación de los derechos pecuniarios.</t>
        </is>
      </c>
      <c r="BA11" s="269" t="n">
        <v>45919</v>
      </c>
      <c r="BB11" s="270" t="inlineStr">
        <is>
          <t>En cuanto a la generación de recursos, se evidencia por un lado, el informe de comercialización de lácteos para los meses de abril, mayo, junio y agosto de 2025, así como los soportes de la comercialización de conejos, ovinos, bovinos y porcinos. Por otro lado, se evidencia soporte de la comercialización de banano y café, en sus diferentes presentaciones.</t>
        </is>
      </c>
      <c r="BC11" s="269" t="n"/>
      <c r="BD11" s="270" t="n"/>
      <c r="BE11" s="355" t="n"/>
    </row>
    <row r="12">
      <c r="A12" s="358">
        <f>IF(AND(AK12=1,AL12=1),1,IF(AND(AK12=1,AL12=2),2,IF(AND(AK12=1,AL12=3),3,IF(AND(AK12=1,AL12=4),4,IF(AND(AK12=1,AL12=5),5,IF(AND(AK12=2,AL12=1),6,IF(AND(AK12=2,AL12=2),7,IF(AND(AK12=2,AL12=3),8,IF(AND(AK12=2,AL12=4),9,IF(AND(AK12=2,AL12=5),10,IF(AND(AK12=3,AL12=1),11,IF(AND(AK12=3,AL12=2),12,IF(AND(AK12=3,AL12=3),13,IF(AND(AK12=3,AL12=4),14,IF(AND(AK12=3,AL12=5),15,IF(AND(AK12=4,AL12=1),16,IF(AND(AK12=4,AL12=2),17,IF(AND(AK12=4,AL12=3),18,IF(AND(AK12=4,AL12=4),19,IF(AND(AK12=4,AL12=5),20,IF(AND(AK12=5,AL12=1),21,IF(AND(AK12=5,AL12=2),22,IF(AND(AK12=5,AL12=3),23,IF(AND(AK12=5,AL12=4),24,IF(AND(AK12=5,AL12=5),25,"")))))))))))))))))))))))))</f>
        <v/>
      </c>
      <c r="B12" s="358">
        <f>IF(A12="","",(COUNTIF($A$10:A12,A12))/100)</f>
        <v/>
      </c>
      <c r="C12" s="358">
        <f>IFERROR(A12+B12,"")</f>
        <v/>
      </c>
      <c r="D12" s="367" t="n">
        <v>4</v>
      </c>
      <c r="E12" s="368" t="n"/>
      <c r="F12" s="368" t="n"/>
      <c r="G12" s="368" t="n"/>
      <c r="H12" s="367" t="n"/>
      <c r="I12" s="367" t="n"/>
      <c r="J12" s="367">
        <f>IF(OR(H12="",I12=""),"",H12*I12)</f>
        <v/>
      </c>
      <c r="K12" s="369">
        <f>IF(J12="","",IF(AND(H12=1,I12=1),"BAJO",IF(AND(H12=1,I12=2),"BAJO",IF(AND(H12=1,I12=3),"MODERADO",IF(AND(H12=1,I12=4),"FAVORABLE",IF(AND(H12=1,I12=5),"FAVORABLE",IF(AND(H12=2,I12=1),"BAJO",IF(AND(H12=2,I12=2),"BAJO",IF(AND(H12=2,I12=3),"MODERADO",IF(AND(H12=2,I12=4),"FAVORABLE",IF(AND(H12=2,I12=5),"ALTO",IF(AND(H12=3,I12=1),"BAJO",IF(AND(H12=3,I12=2),"MODERADO",IF(AND(H12=3,I12=3),"FAVORABLE",IF(AND(H12=3,I12=4),"ALTO",IF(AND(H12=3,I12=5),"ALTO",IF(AND(H12=4,I12=1),"MODERADO",IF(AND(H12=4,I12=2),"FAVORABLE",IF(AND(H12=4,I12=3),"FAVORABLE",IF(AND(H12=4,I12=4),"ALTO",IF(AND(H12=4,I12=5),"ALTO",IF(AND(H12=5,I12=1),"FAVORABLE",IF(AND(H12=5,I12=2),"FAVORABLE",IF(AND(H12=5,I12=3),"ALTO",IF(AND(H12=5,I12=4),"ALTO",IF(AND(H12=5,I12=5),"ALTO",""))))))))))))))))))))))))))</f>
        <v/>
      </c>
      <c r="L12" s="382" t="n"/>
      <c r="M12" s="368" t="n"/>
      <c r="N12" s="368" t="n"/>
      <c r="O12" s="368" t="n"/>
      <c r="P12" s="368" t="n"/>
      <c r="Q12" s="368" t="n"/>
      <c r="R12" s="368" t="n"/>
      <c r="S12" s="368" t="n"/>
      <c r="T12" s="368">
        <f>IFERROR(SUM(O12:S12),"")</f>
        <v/>
      </c>
      <c r="U12" s="368" t="n"/>
      <c r="V12" s="368" t="n"/>
      <c r="W12" s="368" t="n"/>
      <c r="X12" s="368" t="n"/>
      <c r="Y12" s="368" t="n"/>
      <c r="Z12" s="368" t="n"/>
      <c r="AA12" s="368" t="n"/>
      <c r="AB12" s="368" t="n"/>
      <c r="AC12" s="368" t="n"/>
      <c r="AD12" s="368" t="n"/>
      <c r="AE12" s="368" t="n"/>
      <c r="AF12" s="368" t="n"/>
      <c r="AG12" s="368" t="n"/>
      <c r="AH12" s="368" t="n"/>
      <c r="AI12" s="368" t="n"/>
      <c r="AJ12" s="368" t="n"/>
      <c r="AK12" s="367">
        <f>IF(J12="",0,IF(OR(N12="",N12="IMPACTO"),H12,IF(T12&lt;=50,H12,IF(AND(T12&lt;=75,H12&lt;5),H12+1,IF(AND(T12&lt;=75,H12=5),H12,IF(AND(T12&lt;=100,H12&lt;4),H12+2,IF(AND(T12&lt;=100,H12=4),H12+1,IF(AND(T12&lt;=100,H12=5),H12,""))))))))</f>
        <v/>
      </c>
      <c r="AL12" s="367">
        <f>IF(J12="",0,IF(OR(N12="",N12="PROBABILIDAD"),I12,IF(T12&lt;=50,I12,IF(AND(T12&lt;=75,I12&lt;5),I12+1,IF(AND(T12&lt;=75,I12=5),I12,IF(AND(T12&lt;=100,I12&lt;4),I12+2,IF(AND(T12&lt;=100,I12=4),I12+1,IF(AND(T12&lt;=100,I12=5),I12,""))))))))</f>
        <v/>
      </c>
      <c r="AM12" s="367" t="n"/>
      <c r="AN12" s="369">
        <f>IF(AM12="","",IF(AND(AK12=1,AL12=1),"BAJO",IF(AND(AK12=1,AL12=2),"MODERADO",IF(AND(AK12=1,AL12=3),"MODERADO",IF(AND(AK12=1,AL12=4),"MODERADO",IF(AND(AK12=1,AL12=5),"MODERADO",IF(AND(AK12=2,AL12=1),"BAJO",IF(AND(AK12=2,AL12=2),"MODERADO",IF(AND(AK12=2,AL12=3),"MODERADO",IF(AND(AK12=2,AL12=4),"FAVORABLE",IF(AND(AK12=2,AL12=5),"FAVORABLE",IF(AND(AK12=3,AL12=1),"BAJO",IF(AND(AK12=3,AL12=2),"MODERADO",IF(AND(AK12=3,AL12=3),"FAVORABLE",IF(AND(AK12=3,AL12=4),"FAVORABLE",IF(AND(AK12=3,AL12=5),"FAVORABLE",IF(AND(AK12=4,AL12=1),"BAJO",IF(AND(AK12=4,AL12=2),"MODERADO",IF(AND(AK12=4,AL12=3),"FAVORABLE",IF(AND(AK12=4,AL12=4),"FAVORABLE",IF(AND(AK12=4,AL12=5),"ALTO",IF(AND(AK12=5,AL12=1),"BAJO",IF(AND(AK12=5,AL12=2),"MODERADO",IF(AND(AK12=5,AL12=3),"FAVORABLE",IF(AND(AK12=5,AL12=4),"ALTO",IF(AND(AK12=5,AL12=5),"ALTO",""))))))))))))))))))))))))))</f>
        <v/>
      </c>
      <c r="AO12" s="383" t="n"/>
      <c r="AP12" s="375" t="n"/>
      <c r="AQ12" s="374" t="n"/>
      <c r="AR12" s="375" t="n"/>
      <c r="AS12" s="374" t="n"/>
      <c r="AT12" s="375" t="n"/>
      <c r="AU12" s="374" t="n"/>
      <c r="AV12" s="375" t="n"/>
      <c r="AW12" s="375" t="n"/>
      <c r="AX12" s="375" t="n"/>
      <c r="AY12" s="374" t="n"/>
      <c r="AZ12" s="375" t="n"/>
      <c r="BA12" s="374" t="n"/>
      <c r="BB12" s="375" t="n"/>
      <c r="BC12" s="374" t="n"/>
      <c r="BD12" s="375" t="n"/>
      <c r="BE12" s="355" t="n"/>
    </row>
    <row r="13">
      <c r="A13" s="358">
        <f>IF(AND(AK13=1,AL13=1),1,IF(AND(AK13=1,AL13=2),2,IF(AND(AK13=1,AL13=3),3,IF(AND(AK13=1,AL13=4),4,IF(AND(AK13=1,AL13=5),5,IF(AND(AK13=2,AL13=1),6,IF(AND(AK13=2,AL13=2),7,IF(AND(AK13=2,AL13=3),8,IF(AND(AK13=2,AL13=4),9,IF(AND(AK13=2,AL13=5),10,IF(AND(AK13=3,AL13=1),11,IF(AND(AK13=3,AL13=2),12,IF(AND(AK13=3,AL13=3),13,IF(AND(AK13=3,AL13=4),14,IF(AND(AK13=3,AL13=5),15,IF(AND(AK13=4,AL13=1),16,IF(AND(AK13=4,AL13=2),17,IF(AND(AK13=4,AL13=3),18,IF(AND(AK13=4,AL13=4),19,IF(AND(AK13=4,AL13=5),20,IF(AND(AK13=5,AL13=1),21,IF(AND(AK13=5,AL13=2),22,IF(AND(AK13=5,AL13=3),23,IF(AND(AK13=5,AL13=4),24,IF(AND(AK13=5,AL13=5),25,"")))))))))))))))))))))))))</f>
        <v/>
      </c>
      <c r="B13" s="358">
        <f>IF(A13="","",(COUNTIF($A$10:A13,A13))/100)</f>
        <v/>
      </c>
      <c r="C13" s="358">
        <f>IFERROR(A13+B13,"")</f>
        <v/>
      </c>
      <c r="D13" s="367" t="n">
        <v>5</v>
      </c>
      <c r="E13" s="368" t="n"/>
      <c r="F13" s="368" t="n"/>
      <c r="G13" s="368" t="n"/>
      <c r="H13" s="367" t="n"/>
      <c r="I13" s="367" t="n"/>
      <c r="J13" s="367">
        <f>IF(OR(H13="",I13=""),"",H13*I13)</f>
        <v/>
      </c>
      <c r="K13" s="369">
        <f>IF(J13="","",IF(AND(H13=1,I13=1),"BAJO",IF(AND(H13=1,I13=2),"BAJO",IF(AND(H13=1,I13=3),"MODERADO",IF(AND(H13=1,I13=4),"FAVORABLE",IF(AND(H13=1,I13=5),"FAVORABLE",IF(AND(H13=2,I13=1),"BAJO",IF(AND(H13=2,I13=2),"BAJO",IF(AND(H13=2,I13=3),"MODERADO",IF(AND(H13=2,I13=4),"FAVORABLE",IF(AND(H13=2,I13=5),"ALTO",IF(AND(H13=3,I13=1),"BAJO",IF(AND(H13=3,I13=2),"MODERADO",IF(AND(H13=3,I13=3),"FAVORABLE",IF(AND(H13=3,I13=4),"ALTO",IF(AND(H13=3,I13=5),"ALTO",IF(AND(H13=4,I13=1),"MODERADO",IF(AND(H13=4,I13=2),"FAVORABLE",IF(AND(H13=4,I13=3),"FAVORABLE",IF(AND(H13=4,I13=4),"ALTO",IF(AND(H13=4,I13=5),"ALTO",IF(AND(H13=5,I13=1),"FAVORABLE",IF(AND(H13=5,I13=2),"FAVORABLE",IF(AND(H13=5,I13=3),"ALTO",IF(AND(H13=5,I13=4),"ALTO",IF(AND(H13=5,I13=5),"ALTO",""))))))))))))))))))))))))))</f>
        <v/>
      </c>
      <c r="L13" s="368" t="n"/>
      <c r="M13" s="368" t="n"/>
      <c r="N13" s="368" t="n"/>
      <c r="O13" s="368" t="n"/>
      <c r="P13" s="368" t="n"/>
      <c r="Q13" s="368" t="n"/>
      <c r="R13" s="368" t="n"/>
      <c r="S13" s="368" t="n"/>
      <c r="T13" s="368">
        <f>IFERROR(SUM(O13:S13),"")</f>
        <v/>
      </c>
      <c r="U13" s="368" t="n"/>
      <c r="V13" s="368" t="n"/>
      <c r="W13" s="368" t="n"/>
      <c r="X13" s="368" t="n"/>
      <c r="Y13" s="368" t="n"/>
      <c r="Z13" s="368" t="n"/>
      <c r="AA13" s="368" t="n"/>
      <c r="AB13" s="368" t="n"/>
      <c r="AC13" s="368" t="n"/>
      <c r="AD13" s="368" t="n"/>
      <c r="AE13" s="368" t="n"/>
      <c r="AF13" s="368" t="n"/>
      <c r="AG13" s="368" t="n"/>
      <c r="AH13" s="368" t="n"/>
      <c r="AI13" s="368" t="n"/>
      <c r="AJ13" s="368" t="n"/>
      <c r="AK13" s="367">
        <f>IF(J13="","",IF(OR(N13="",N13="IMPACTO"),H13,IF(T13&lt;=50,H13,IF(AND(T13&lt;=75,H13&lt;5),H13+1,IF(AND(T13&lt;=75,H13=5),H13,IF(AND(T13&lt;=100,H13&lt;4),H13+2,IF(AND(T13&lt;=100,H13=4),H13+1,IF(AND(T13&lt;=100,H13=5),H13,""))))))))</f>
        <v/>
      </c>
      <c r="AL13" s="367">
        <f>IF(J13="","",IF(OR(N13="",N13="PROBABILIDAD"),I13,IF(T13&lt;=50,I13,IF(AND(T13&lt;=75,I13&lt;5),I13+1,IF(AND(T13&lt;=75,I13=5),I13,IF(AND(T13&lt;=100,I13&lt;4),I13+2,IF(AND(T13&lt;=100,I13=4),I13+1,IF(AND(T13&lt;=100,I13=5),I13,""))))))))</f>
        <v/>
      </c>
      <c r="AM13" s="367">
        <f>IF(OR(AK13="",AL13=""),"",AK13*AL13)</f>
        <v/>
      </c>
      <c r="AN13" s="369">
        <f>IF(AM13="","",IF(AND(AK13=1,AL13=1),"BAJO",IF(AND(AK13=1,AL13=2),"MODERADO",IF(AND(AK13=1,AL13=3),"MODERADO",IF(AND(AK13=1,AL13=4),"MODERADO",IF(AND(AK13=1,AL13=5),"MODERADO",IF(AND(AK13=2,AL13=1),"BAJO",IF(AND(AK13=2,AL13=2),"MODERADO",IF(AND(AK13=2,AL13=3),"MODERADO",IF(AND(AK13=2,AL13=4),"FAVORABLE",IF(AND(AK13=2,AL13=5),"FAVORABLE",IF(AND(AK13=3,AL13=1),"BAJO",IF(AND(AK13=3,AL13=2),"MODERADO",IF(AND(AK13=3,AL13=3),"FAVORABLE",IF(AND(AK13=3,AL13=4),"FAVORABLE",IF(AND(AK13=3,AL13=5),"FAVORABLE",IF(AND(AK13=4,AL13=1),"BAJO",IF(AND(AK13=4,AL13=2),"MODERADO",IF(AND(AK13=4,AL13=3),"FAVORABLE",IF(AND(AK13=4,AL13=4),"FAVORABLE",IF(AND(AK13=4,AL13=5),"ALTO",IF(AND(AK13=5,AL13=1),"BAJO",IF(AND(AK13=5,AL13=2),"MODERADO",IF(AND(AK13=5,AL13=3),"FAVORABLE",IF(AND(AK13=5,AL13=4),"ALTO",IF(AND(AK13=5,AL13=5),"ALTO",""))))))))))))))))))))))))))</f>
        <v/>
      </c>
      <c r="AO13" s="383" t="n"/>
      <c r="AP13" s="375" t="n"/>
      <c r="AQ13" s="374" t="n"/>
      <c r="AR13" s="375" t="n"/>
      <c r="AS13" s="374" t="n"/>
      <c r="AT13" s="375" t="n"/>
      <c r="AU13" s="374" t="n"/>
      <c r="AV13" s="375" t="n"/>
      <c r="AW13" s="375" t="n"/>
      <c r="AX13" s="375" t="n"/>
      <c r="AY13" s="374" t="n"/>
      <c r="AZ13" s="375" t="n"/>
      <c r="BA13" s="374" t="n"/>
      <c r="BB13" s="375" t="n"/>
      <c r="BC13" s="374" t="n"/>
      <c r="BD13" s="375" t="n"/>
      <c r="BE13" s="355" t="n"/>
    </row>
    <row r="14">
      <c r="A14" s="358">
        <f>IF(AND(AK14=1,AL14=1),1,IF(AND(AK14=1,AL14=2),2,IF(AND(AK14=1,AL14=3),3,IF(AND(AK14=1,AL14=4),4,IF(AND(AK14=1,AL14=5),5,IF(AND(AK14=2,AL14=1),6,IF(AND(AK14=2,AL14=2),7,IF(AND(AK14=2,AL14=3),8,IF(AND(AK14=2,AL14=4),9,IF(AND(AK14=2,AL14=5),10,IF(AND(AK14=3,AL14=1),11,IF(AND(AK14=3,AL14=2),12,IF(AND(AK14=3,AL14=3),13,IF(AND(AK14=3,AL14=4),14,IF(AND(AK14=3,AL14=5),15,IF(AND(AK14=4,AL14=1),16,IF(AND(AK14=4,AL14=2),17,IF(AND(AK14=4,AL14=3),18,IF(AND(AK14=4,AL14=4),19,IF(AND(AK14=4,AL14=5),20,IF(AND(AK14=5,AL14=1),21,IF(AND(AK14=5,AL14=2),22,IF(AND(AK14=5,AL14=3),23,IF(AND(AK14=5,AL14=4),24,IF(AND(AK14=5,AL14=5),25,"")))))))))))))))))))))))))</f>
        <v/>
      </c>
      <c r="B14" s="358">
        <f>IF(A14="","",(COUNTIF($A$10:A14,A14))/100)</f>
        <v/>
      </c>
      <c r="C14" s="358">
        <f>IFERROR(A14+B14,"")</f>
        <v/>
      </c>
      <c r="D14" s="367" t="n">
        <v>6</v>
      </c>
      <c r="E14" s="368" t="n"/>
      <c r="F14" s="368" t="n"/>
      <c r="G14" s="368" t="n"/>
      <c r="H14" s="367" t="n"/>
      <c r="I14" s="367" t="n"/>
      <c r="J14" s="367">
        <f>IF(OR(H14="",I14=""),"",H14*I14)</f>
        <v/>
      </c>
      <c r="K14" s="369">
        <f>IF(J14="","",IF(AND(H14=1,I14=1),"BAJO",IF(AND(H14=1,I14=2),"BAJO",IF(AND(H14=1,I14=3),"MODERADO",IF(AND(H14=1,I14=4),"FAVORABLE",IF(AND(H14=1,I14=5),"FAVORABLE",IF(AND(H14=2,I14=1),"BAJO",IF(AND(H14=2,I14=2),"BAJO",IF(AND(H14=2,I14=3),"MODERADO",IF(AND(H14=2,I14=4),"FAVORABLE",IF(AND(H14=2,I14=5),"ALTO",IF(AND(H14=3,I14=1),"BAJO",IF(AND(H14=3,I14=2),"MODERADO",IF(AND(H14=3,I14=3),"FAVORABLE",IF(AND(H14=3,I14=4),"ALTO",IF(AND(H14=3,I14=5),"ALTO",IF(AND(H14=4,I14=1),"MODERADO",IF(AND(H14=4,I14=2),"FAVORABLE",IF(AND(H14=4,I14=3),"FAVORABLE",IF(AND(H14=4,I14=4),"ALTO",IF(AND(H14=4,I14=5),"ALTO",IF(AND(H14=5,I14=1),"FAVORABLE",IF(AND(H14=5,I14=2),"FAVORABLE",IF(AND(H14=5,I14=3),"ALTO",IF(AND(H14=5,I14=4),"ALTO",IF(AND(H14=5,I14=5),"ALTO",""))))))))))))))))))))))))))</f>
        <v/>
      </c>
      <c r="L14" s="384" t="n"/>
      <c r="M14" s="368" t="n"/>
      <c r="N14" s="368" t="n"/>
      <c r="O14" s="368" t="n"/>
      <c r="P14" s="368" t="n"/>
      <c r="Q14" s="368" t="n"/>
      <c r="R14" s="368" t="n"/>
      <c r="S14" s="368" t="n"/>
      <c r="T14" s="368">
        <f>IFERROR(SUM(O14:S14),"")</f>
        <v/>
      </c>
      <c r="U14" s="368" t="n"/>
      <c r="V14" s="368" t="n"/>
      <c r="W14" s="368" t="n"/>
      <c r="X14" s="368" t="n"/>
      <c r="Y14" s="368" t="n"/>
      <c r="Z14" s="368" t="n"/>
      <c r="AA14" s="368" t="n"/>
      <c r="AB14" s="368" t="n"/>
      <c r="AC14" s="368" t="n"/>
      <c r="AD14" s="368" t="n"/>
      <c r="AE14" s="368" t="n"/>
      <c r="AF14" s="368" t="n"/>
      <c r="AG14" s="368" t="n"/>
      <c r="AH14" s="368" t="n"/>
      <c r="AI14" s="368" t="n"/>
      <c r="AJ14" s="368" t="n"/>
      <c r="AK14" s="367">
        <f>IF(J14="","",IF(OR(N14="",N14="IMPACTO"),H14,IF(T14&lt;=50,H14,IF(AND(T14&lt;=75,H14&lt;5),H14+1,IF(AND(T14&lt;=75,H14=5),H14,IF(AND(T14&lt;=100,H14&lt;4),H14+2,IF(AND(T14&lt;=100,H14=4),H14+1,IF(AND(T14&lt;=100,H14=5),H14,""))))))))</f>
        <v/>
      </c>
      <c r="AL14" s="367">
        <f>IF(J14="","",IF(OR(N14="",N14="PROBABILIDAD"),I14,IF(T14&lt;=50,I14,IF(AND(T14&lt;=75,I14&lt;5),I14+1,IF(AND(T14&lt;=75,I14=5),I14,IF(AND(T14&lt;=100,I14&lt;4),I14+2,IF(AND(T14&lt;=100,I14=4),I14+1,IF(AND(T14&lt;=100,I14=5),I14,""))))))))</f>
        <v/>
      </c>
      <c r="AM14" s="367">
        <f>IF(OR(AK14="",AL14=""),"",AK14*AL14)</f>
        <v/>
      </c>
      <c r="AN14" s="369">
        <f>IF(AM14="","",IF(AND(AK14=1,AL14=1),"BAJO",IF(AND(AK14=1,AL14=2),"MODERADO",IF(AND(AK14=1,AL14=3),"MODERADO",IF(AND(AK14=1,AL14=4),"MODERADO",IF(AND(AK14=1,AL14=5),"MODERADO",IF(AND(AK14=2,AL14=1),"BAJO",IF(AND(AK14=2,AL14=2),"MODERADO",IF(AND(AK14=2,AL14=3),"MODERADO",IF(AND(AK14=2,AL14=4),"FAVORABLE",IF(AND(AK14=2,AL14=5),"FAVORABLE",IF(AND(AK14=3,AL14=1),"BAJO",IF(AND(AK14=3,AL14=2),"MODERADO",IF(AND(AK14=3,AL14=3),"FAVORABLE",IF(AND(AK14=3,AL14=4),"FAVORABLE",IF(AND(AK14=3,AL14=5),"FAVORABLE",IF(AND(AK14=4,AL14=1),"BAJO",IF(AND(AK14=4,AL14=2),"MODERADO",IF(AND(AK14=4,AL14=3),"FAVORABLE",IF(AND(AK14=4,AL14=4),"FAVORABLE",IF(AND(AK14=4,AL14=5),"ALTO",IF(AND(AK14=5,AL14=1),"BAJO",IF(AND(AK14=5,AL14=2),"MODERADO",IF(AND(AK14=5,AL14=3),"FAVORABLE",IF(AND(AK14=5,AL14=4),"ALTO",IF(AND(AK14=5,AL14=5),"ALTO",""))))))))))))))))))))))))))</f>
        <v/>
      </c>
      <c r="AO14" s="374" t="n"/>
      <c r="AP14" s="375" t="n"/>
      <c r="AQ14" s="374" t="n"/>
      <c r="AR14" s="375" t="n"/>
      <c r="AS14" s="374" t="n"/>
      <c r="AT14" s="375" t="n"/>
      <c r="AU14" s="374" t="n"/>
      <c r="AV14" s="375" t="n"/>
      <c r="AW14" s="375" t="n"/>
      <c r="AX14" s="375" t="n"/>
      <c r="AY14" s="374" t="n"/>
      <c r="AZ14" s="375" t="n"/>
      <c r="BA14" s="374" t="n"/>
      <c r="BB14" s="375" t="n"/>
      <c r="BC14" s="374" t="n"/>
      <c r="BD14" s="375" t="n"/>
      <c r="BE14" s="355" t="n"/>
    </row>
    <row r="15">
      <c r="A15" s="358">
        <f>IF(AND(AK15=1,AL15=1),1,IF(AND(AK15=1,AL15=2),2,IF(AND(AK15=1,AL15=3),3,IF(AND(AK15=1,AL15=4),4,IF(AND(AK15=1,AL15=5),5,IF(AND(AK15=2,AL15=1),6,IF(AND(AK15=2,AL15=2),7,IF(AND(AK15=2,AL15=3),8,IF(AND(AK15=2,AL15=4),9,IF(AND(AK15=2,AL15=5),10,IF(AND(AK15=3,AL15=1),11,IF(AND(AK15=3,AL15=2),12,IF(AND(AK15=3,AL15=3),13,IF(AND(AK15=3,AL15=4),14,IF(AND(AK15=3,AL15=5),15,IF(AND(AK15=4,AL15=1),16,IF(AND(AK15=4,AL15=2),17,IF(AND(AK15=4,AL15=3),18,IF(AND(AK15=4,AL15=4),19,IF(AND(AK15=4,AL15=5),20,IF(AND(AK15=5,AL15=1),21,IF(AND(AK15=5,AL15=2),22,IF(AND(AK15=5,AL15=3),23,IF(AND(AK15=5,AL15=4),24,IF(AND(AK15=5,AL15=5),25,"")))))))))))))))))))))))))</f>
        <v/>
      </c>
      <c r="B15" s="358">
        <f>IF(A15="","",(COUNTIF($A$10:A15,A15))/100)</f>
        <v/>
      </c>
      <c r="C15" s="358">
        <f>IFERROR(A15+B15,"")</f>
        <v/>
      </c>
      <c r="D15" s="367" t="n">
        <v>7</v>
      </c>
      <c r="E15" s="368" t="n"/>
      <c r="F15" s="368" t="n"/>
      <c r="G15" s="368" t="n"/>
      <c r="H15" s="367" t="n"/>
      <c r="I15" s="367" t="n"/>
      <c r="J15" s="367">
        <f>IF(OR(H15="",I15=""),"",H15*I15)</f>
        <v/>
      </c>
      <c r="K15" s="369">
        <f>IF(J15="","",IF(AND(H15=1,I15=1),"BAJO",IF(AND(H15=1,I15=2),"BAJO",IF(AND(H15=1,I15=3),"MODERADO",IF(AND(H15=1,I15=4),"FAVORABLE",IF(AND(H15=1,I15=5),"FAVORABLE",IF(AND(H15=2,I15=1),"BAJO",IF(AND(H15=2,I15=2),"BAJO",IF(AND(H15=2,I15=3),"MODERADO",IF(AND(H15=2,I15=4),"FAVORABLE",IF(AND(H15=2,I15=5),"ALTO",IF(AND(H15=3,I15=1),"BAJO",IF(AND(H15=3,I15=2),"MODERADO",IF(AND(H15=3,I15=3),"FAVORABLE",IF(AND(H15=3,I15=4),"ALTO",IF(AND(H15=3,I15=5),"ALTO",IF(AND(H15=4,I15=1),"MODERADO",IF(AND(H15=4,I15=2),"FAVORABLE",IF(AND(H15=4,I15=3),"FAVORABLE",IF(AND(H15=4,I15=4),"ALTO",IF(AND(H15=4,I15=5),"ALTO",IF(AND(H15=5,I15=1),"FAVORABLE",IF(AND(H15=5,I15=2),"FAVORABLE",IF(AND(H15=5,I15=3),"ALTO",IF(AND(H15=5,I15=4),"ALTO",IF(AND(H15=5,I15=5),"ALTO",""))))))))))))))))))))))))))</f>
        <v/>
      </c>
      <c r="L15" s="384" t="n"/>
      <c r="M15" s="368" t="n"/>
      <c r="N15" s="368" t="n"/>
      <c r="O15" s="368" t="n"/>
      <c r="P15" s="368" t="n"/>
      <c r="Q15" s="368" t="n"/>
      <c r="R15" s="368" t="n"/>
      <c r="S15" s="368" t="n"/>
      <c r="T15" s="368">
        <f>IFERROR(SUM(O15:S15),"")</f>
        <v/>
      </c>
      <c r="U15" s="368" t="n"/>
      <c r="V15" s="368" t="n"/>
      <c r="W15" s="368" t="n"/>
      <c r="X15" s="368" t="n"/>
      <c r="Y15" s="368" t="n"/>
      <c r="Z15" s="368" t="n"/>
      <c r="AA15" s="368" t="n"/>
      <c r="AB15" s="368" t="n"/>
      <c r="AC15" s="368" t="n"/>
      <c r="AD15" s="368" t="n"/>
      <c r="AE15" s="368" t="n"/>
      <c r="AF15" s="368" t="n"/>
      <c r="AG15" s="368" t="n"/>
      <c r="AH15" s="368" t="n"/>
      <c r="AI15" s="368" t="n"/>
      <c r="AJ15" s="368" t="n"/>
      <c r="AK15" s="367">
        <f>IF(J15="","",IF(OR(N15="",N15="IMPACTO"),H15,IF(T15&lt;=50,H15,IF(AND(T15&lt;=75,H15&lt;5),H15+1,IF(AND(T15&lt;=75,H15=5),H15,IF(AND(T15&lt;=100,H15&lt;4),H15+2,IF(AND(T15&lt;=100,H15=4),H15+1,IF(AND(T15&lt;=100,H15=5),H15,""))))))))</f>
        <v/>
      </c>
      <c r="AL15" s="367">
        <f>IF(J15="","",IF(OR(N15="",N15="PROBABILIDAD"),I15,IF(T15&lt;=50,I15,IF(AND(T15&lt;=75,I15&lt;5),I15+1,IF(AND(T15&lt;=75,I15=5),I15,IF(AND(T15&lt;=100,I15&lt;4),I15+2,IF(AND(T15&lt;=100,I15=4),I15+1,IF(AND(T15&lt;=100,I15=5),I15,""))))))))</f>
        <v/>
      </c>
      <c r="AM15" s="367">
        <f>IF(OR(AK15="",AL15=""),"",AK15*AL15)</f>
        <v/>
      </c>
      <c r="AN15" s="369">
        <f>IF(AM15="","",IF(AND(AK15=1,AL15=1),"BAJO",IF(AND(AK15=1,AL15=2),"MODERADO",IF(AND(AK15=1,AL15=3),"MODERADO",IF(AND(AK15=1,AL15=4),"MODERADO",IF(AND(AK15=1,AL15=5),"MODERADO",IF(AND(AK15=2,AL15=1),"BAJO",IF(AND(AK15=2,AL15=2),"MODERADO",IF(AND(AK15=2,AL15=3),"MODERADO",IF(AND(AK15=2,AL15=4),"FAVORABLE",IF(AND(AK15=2,AL15=5),"FAVORABLE",IF(AND(AK15=3,AL15=1),"BAJO",IF(AND(AK15=3,AL15=2),"MODERADO",IF(AND(AK15=3,AL15=3),"FAVORABLE",IF(AND(AK15=3,AL15=4),"FAVORABLE",IF(AND(AK15=3,AL15=5),"FAVORABLE",IF(AND(AK15=4,AL15=1),"BAJO",IF(AND(AK15=4,AL15=2),"MODERADO",IF(AND(AK15=4,AL15=3),"FAVORABLE",IF(AND(AK15=4,AL15=4),"FAVORABLE",IF(AND(AK15=4,AL15=5),"ALTO",IF(AND(AK15=5,AL15=1),"BAJO",IF(AND(AK15=5,AL15=2),"MODERADO",IF(AND(AK15=5,AL15=3),"FAVORABLE",IF(AND(AK15=5,AL15=4),"ALTO",IF(AND(AK15=5,AL15=5),"ALTO",""))))))))))))))))))))))))))</f>
        <v/>
      </c>
      <c r="AO15" s="374" t="n"/>
      <c r="AP15" s="375" t="n"/>
      <c r="AQ15" s="374" t="n"/>
      <c r="AR15" s="375" t="n"/>
      <c r="AS15" s="374" t="n"/>
      <c r="AT15" s="375" t="n"/>
      <c r="AU15" s="374" t="n"/>
      <c r="AV15" s="375" t="n"/>
      <c r="AW15" s="375" t="n"/>
      <c r="AX15" s="375" t="n"/>
      <c r="AY15" s="374" t="n"/>
      <c r="AZ15" s="374" t="n"/>
      <c r="BA15" s="374" t="n"/>
      <c r="BB15" s="375" t="n"/>
      <c r="BC15" s="374" t="n"/>
      <c r="BD15" s="375" t="n"/>
      <c r="BE15" s="355" t="n"/>
    </row>
    <row r="16">
      <c r="A16" s="358">
        <f>IF(AND(AK16=1,AL16=1),1,IF(AND(AK16=1,AL16=2),2,IF(AND(AK16=1,AL16=3),3,IF(AND(AK16=1,AL16=4),4,IF(AND(AK16=1,AL16=5),5,IF(AND(AK16=2,AL16=1),6,IF(AND(AK16=2,AL16=2),7,IF(AND(AK16=2,AL16=3),8,IF(AND(AK16=2,AL16=4),9,IF(AND(AK16=2,AL16=5),10,IF(AND(AK16=3,AL16=1),11,IF(AND(AK16=3,AL16=2),12,IF(AND(AK16=3,AL16=3),13,IF(AND(AK16=3,AL16=4),14,IF(AND(AK16=3,AL16=5),15,IF(AND(AK16=4,AL16=1),16,IF(AND(AK16=4,AL16=2),17,IF(AND(AK16=4,AL16=3),18,IF(AND(AK16=4,AL16=4),19,IF(AND(AK16=4,AL16=5),20,IF(AND(AK16=5,AL16=1),21,IF(AND(AK16=5,AL16=2),22,IF(AND(AK16=5,AL16=3),23,IF(AND(AK16=5,AL16=4),24,IF(AND(AK16=5,AL16=5),25,"")))))))))))))))))))))))))</f>
        <v/>
      </c>
      <c r="B16" s="358">
        <f>IF(A16="","",(COUNTIF($A$10:A16,A16))/100)</f>
        <v/>
      </c>
      <c r="C16" s="358">
        <f>IFERROR(A16+B16,"")</f>
        <v/>
      </c>
      <c r="D16" s="367" t="n">
        <v>8</v>
      </c>
      <c r="E16" s="368" t="n"/>
      <c r="F16" s="368" t="n"/>
      <c r="G16" s="368" t="n"/>
      <c r="H16" s="367" t="n"/>
      <c r="I16" s="367" t="n"/>
      <c r="J16" s="367">
        <f>IF(OR(H16="",I16=""),"",H16*I16)</f>
        <v/>
      </c>
      <c r="K16" s="369">
        <f>IF(J16="","",IF(AND(H16=1,I16=1),"BAJO",IF(AND(H16=1,I16=2),"BAJO",IF(AND(H16=1,I16=3),"MODERADO",IF(AND(H16=1,I16=4),"FAVORABLE",IF(AND(H16=1,I16=5),"FAVORABLE",IF(AND(H16=2,I16=1),"BAJO",IF(AND(H16=2,I16=2),"BAJO",IF(AND(H16=2,I16=3),"MODERADO",IF(AND(H16=2,I16=4),"FAVORABLE",IF(AND(H16=2,I16=5),"ALTO",IF(AND(H16=3,I16=1),"BAJO",IF(AND(H16=3,I16=2),"MODERADO",IF(AND(H16=3,I16=3),"FAVORABLE",IF(AND(H16=3,I16=4),"ALTO",IF(AND(H16=3,I16=5),"ALTO",IF(AND(H16=4,I16=1),"MODERADO",IF(AND(H16=4,I16=2),"FAVORABLE",IF(AND(H16=4,I16=3),"FAVORABLE",IF(AND(H16=4,I16=4),"ALTO",IF(AND(H16=4,I16=5),"ALTO",IF(AND(H16=5,I16=1),"FAVORABLE",IF(AND(H16=5,I16=2),"FAVORABLE",IF(AND(H16=5,I16=3),"ALTO",IF(AND(H16=5,I16=4),"ALTO",IF(AND(H16=5,I16=5),"ALTO",""))))))))))))))))))))))))))</f>
        <v/>
      </c>
      <c r="L16" s="368" t="n"/>
      <c r="M16" s="368" t="n"/>
      <c r="N16" s="368" t="n"/>
      <c r="O16" s="368" t="n"/>
      <c r="P16" s="368" t="n"/>
      <c r="Q16" s="368" t="n"/>
      <c r="R16" s="368" t="n"/>
      <c r="S16" s="368" t="n"/>
      <c r="T16" s="368">
        <f>IFERROR(SUM(O16:S16),"")</f>
        <v/>
      </c>
      <c r="U16" s="368" t="n"/>
      <c r="V16" s="368" t="n"/>
      <c r="W16" s="368" t="n"/>
      <c r="X16" s="368" t="n"/>
      <c r="Y16" s="368" t="n"/>
      <c r="Z16" s="368" t="n"/>
      <c r="AA16" s="368" t="n"/>
      <c r="AB16" s="368" t="n"/>
      <c r="AC16" s="368" t="n"/>
      <c r="AD16" s="368" t="n"/>
      <c r="AE16" s="368" t="n"/>
      <c r="AF16" s="368" t="n"/>
      <c r="AG16" s="368" t="n"/>
      <c r="AH16" s="368" t="n"/>
      <c r="AI16" s="368" t="n"/>
      <c r="AJ16" s="368" t="n"/>
      <c r="AK16" s="367">
        <f>IF(J16="","",IF(OR(N16="",N16="IMPACTO"),H16,IF(T16&lt;=50,H16,IF(AND(T16&lt;=75,H16&lt;5),H16+1,IF(AND(T16&lt;=75,H16=5),H16,IF(AND(T16&lt;=100,H16&lt;4),H16+2,IF(AND(T16&lt;=100,H16=4),H16+1,IF(AND(T16&lt;=100,H16=5),H16,""))))))))</f>
        <v/>
      </c>
      <c r="AL16" s="367">
        <f>IF(J16="","",IF(OR(N16="",N16="PROBABILIDAD"),I16,IF(T16&lt;=50,I16,IF(AND(T16&lt;=75,I16&lt;5),I16+1,IF(AND(T16&lt;=75,I16=5),I16,IF(AND(T16&lt;=100,I16&lt;4),I16+2,IF(AND(T16&lt;=100,I16=4),I16+1,IF(AND(T16&lt;=100,I16=5),I16,""))))))))</f>
        <v/>
      </c>
      <c r="AM16" s="367">
        <f>IF(OR(AK16="",AL16=""),"",AK16*AL16)</f>
        <v/>
      </c>
      <c r="AN16" s="369">
        <f>IF(AM16="","",IF(AND(AK16=1,AL16=1),"BAJO",IF(AND(AK16=1,AL16=2),"MODERADO",IF(AND(AK16=1,AL16=3),"MODERADO",IF(AND(AK16=1,AL16=4),"MODERADO",IF(AND(AK16=1,AL16=5),"MODERADO",IF(AND(AK16=2,AL16=1),"BAJO",IF(AND(AK16=2,AL16=2),"MODERADO",IF(AND(AK16=2,AL16=3),"MODERADO",IF(AND(AK16=2,AL16=4),"FAVORABLE",IF(AND(AK16=2,AL16=5),"FAVORABLE",IF(AND(AK16=3,AL16=1),"BAJO",IF(AND(AK16=3,AL16=2),"MODERADO",IF(AND(AK16=3,AL16=3),"FAVORABLE",IF(AND(AK16=3,AL16=4),"FAVORABLE",IF(AND(AK16=3,AL16=5),"FAVORABLE",IF(AND(AK16=4,AL16=1),"BAJO",IF(AND(AK16=4,AL16=2),"MODERADO",IF(AND(AK16=4,AL16=3),"FAVORABLE",IF(AND(AK16=4,AL16=4),"FAVORABLE",IF(AND(AK16=4,AL16=5),"ALTO",IF(AND(AK16=5,AL16=1),"BAJO",IF(AND(AK16=5,AL16=2),"MODERADO",IF(AND(AK16=5,AL16=3),"FAVORABLE",IF(AND(AK16=5,AL16=4),"ALTO",IF(AND(AK16=5,AL16=5),"ALTO",""))))))))))))))))))))))))))</f>
        <v/>
      </c>
      <c r="AO16" s="374" t="n"/>
      <c r="AP16" s="375" t="n"/>
      <c r="AQ16" s="374" t="n"/>
      <c r="AR16" s="375" t="n"/>
      <c r="AS16" s="374" t="n"/>
      <c r="AT16" s="375" t="n"/>
      <c r="AU16" s="374" t="n"/>
      <c r="AV16" s="375" t="n"/>
      <c r="AW16" s="375" t="n"/>
      <c r="AX16" s="375" t="n"/>
      <c r="AY16" s="374" t="n"/>
      <c r="AZ16" s="374" t="n"/>
      <c r="BA16" s="374" t="n"/>
      <c r="BB16" s="375" t="n"/>
      <c r="BC16" s="374" t="n"/>
      <c r="BD16" s="375" t="n"/>
      <c r="BE16" s="355" t="n"/>
    </row>
    <row r="17">
      <c r="A17" s="358">
        <f>IF(AND(AK17=1,AL17=1),1,IF(AND(AK17=1,AL17=2),2,IF(AND(AK17=1,AL17=3),3,IF(AND(AK17=1,AL17=4),4,IF(AND(AK17=1,AL17=5),5,IF(AND(AK17=2,AL17=1),6,IF(AND(AK17=2,AL17=2),7,IF(AND(AK17=2,AL17=3),8,IF(AND(AK17=2,AL17=4),9,IF(AND(AK17=2,AL17=5),10,IF(AND(AK17=3,AL17=1),11,IF(AND(AK17=3,AL17=2),12,IF(AND(AK17=3,AL17=3),13,IF(AND(AK17=3,AL17=4),14,IF(AND(AK17=3,AL17=5),15,IF(AND(AK17=4,AL17=1),16,IF(AND(AK17=4,AL17=2),17,IF(AND(AK17=4,AL17=3),18,IF(AND(AK17=4,AL17=4),19,IF(AND(AK17=4,AL17=5),20,IF(AND(AK17=5,AL17=1),21,IF(AND(AK17=5,AL17=2),22,IF(AND(AK17=5,AL17=3),23,IF(AND(AK17=5,AL17=4),24,IF(AND(AK17=5,AL17=5),25,"")))))))))))))))))))))))))</f>
        <v/>
      </c>
      <c r="B17" s="358">
        <f>IF(A17="","",(COUNTIF($A$10:A17,A17))/100)</f>
        <v/>
      </c>
      <c r="C17" s="358">
        <f>IFERROR(A17+B17,"")</f>
        <v/>
      </c>
      <c r="D17" s="367" t="n">
        <v>9</v>
      </c>
      <c r="E17" s="368" t="n"/>
      <c r="F17" s="368" t="n"/>
      <c r="G17" s="368" t="n"/>
      <c r="H17" s="367" t="n"/>
      <c r="I17" s="367" t="n"/>
      <c r="J17" s="367">
        <f>IF(OR(H17="",I17=""),"",H17*I17)</f>
        <v/>
      </c>
      <c r="K17" s="369">
        <f>IF(J17="","",IF(AND(H17=1,I17=1),"BAJO",IF(AND(H17=1,I17=2),"BAJO",IF(AND(H17=1,I17=3),"MODERADO",IF(AND(H17=1,I17=4),"FAVORABLE",IF(AND(H17=1,I17=5),"FAVORABLE",IF(AND(H17=2,I17=1),"BAJO",IF(AND(H17=2,I17=2),"BAJO",IF(AND(H17=2,I17=3),"MODERADO",IF(AND(H17=2,I17=4),"FAVORABLE",IF(AND(H17=2,I17=5),"ALTO",IF(AND(H17=3,I17=1),"BAJO",IF(AND(H17=3,I17=2),"MODERADO",IF(AND(H17=3,I17=3),"FAVORABLE",IF(AND(H17=3,I17=4),"ALTO",IF(AND(H17=3,I17=5),"ALTO",IF(AND(H17=4,I17=1),"MODERADO",IF(AND(H17=4,I17=2),"FAVORABLE",IF(AND(H17=4,I17=3),"FAVORABLE",IF(AND(H17=4,I17=4),"ALTO",IF(AND(H17=4,I17=5),"ALTO",IF(AND(H17=5,I17=1),"FAVORABLE",IF(AND(H17=5,I17=2),"FAVORABLE",IF(AND(H17=5,I17=3),"ALTO",IF(AND(H17=5,I17=4),"ALTO",IF(AND(H17=5,I17=5),"ALTO",""))))))))))))))))))))))))))</f>
        <v/>
      </c>
      <c r="L17" s="368" t="n"/>
      <c r="M17" s="368" t="n"/>
      <c r="N17" s="368" t="n"/>
      <c r="O17" s="368" t="n"/>
      <c r="P17" s="368" t="n"/>
      <c r="Q17" s="368" t="n"/>
      <c r="R17" s="368" t="n"/>
      <c r="S17" s="368" t="n"/>
      <c r="T17" s="368">
        <f>IFERROR(SUM(O17:S17),"")</f>
        <v/>
      </c>
      <c r="U17" s="368" t="n"/>
      <c r="V17" s="368" t="n"/>
      <c r="W17" s="368" t="n"/>
      <c r="X17" s="368" t="n"/>
      <c r="Y17" s="368" t="n"/>
      <c r="Z17" s="368" t="n"/>
      <c r="AA17" s="368" t="n"/>
      <c r="AB17" s="368" t="n"/>
      <c r="AC17" s="368" t="n"/>
      <c r="AD17" s="368" t="n"/>
      <c r="AE17" s="368" t="n"/>
      <c r="AF17" s="368" t="n"/>
      <c r="AG17" s="368" t="n"/>
      <c r="AH17" s="368" t="n"/>
      <c r="AI17" s="368" t="n"/>
      <c r="AJ17" s="368" t="n"/>
      <c r="AK17" s="367">
        <f>IF(J17="","",IF(OR(N17="",N17="IMPACTO"),H17,IF(T17&lt;=50,H17,IF(AND(T17&lt;=75,H17&lt;5),H17+1,IF(AND(T17&lt;=75,H17=5),H17,IF(AND(T17&lt;=100,H17&lt;4),H17+2,IF(AND(T17&lt;=100,H17=4),H17+1,IF(AND(T17&lt;=100,H17=5),H17,""))))))))</f>
        <v/>
      </c>
      <c r="AL17" s="367">
        <f>IF(J17="","",IF(OR(N17="",N17="PROBABILIDAD"),I17,IF(T17&lt;=50,I17,IF(AND(T17&lt;=75,I17&lt;5),I17+1,IF(AND(T17&lt;=75,I17=5),I17,IF(AND(T17&lt;=100,I17&lt;4),I17+2,IF(AND(T17&lt;=100,I17=4),I17+1,IF(AND(T17&lt;=100,I17=5),I17,""))))))))</f>
        <v/>
      </c>
      <c r="AM17" s="367">
        <f>IF(OR(AK17="",AL17=""),"",AK17*AL17)</f>
        <v/>
      </c>
      <c r="AN17" s="369">
        <f>IF(AM17="","",IF(AND(AK17=1,AL17=1),"BAJO",IF(AND(AK17=1,AL17=2),"MODERADO",IF(AND(AK17=1,AL17=3),"MODERADO",IF(AND(AK17=1,AL17=4),"MODERADO",IF(AND(AK17=1,AL17=5),"MODERADO",IF(AND(AK17=2,AL17=1),"BAJO",IF(AND(AK17=2,AL17=2),"MODERADO",IF(AND(AK17=2,AL17=3),"MODERADO",IF(AND(AK17=2,AL17=4),"FAVORABLE",IF(AND(AK17=2,AL17=5),"FAVORABLE",IF(AND(AK17=3,AL17=1),"BAJO",IF(AND(AK17=3,AL17=2),"MODERADO",IF(AND(AK17=3,AL17=3),"FAVORABLE",IF(AND(AK17=3,AL17=4),"FAVORABLE",IF(AND(AK17=3,AL17=5),"FAVORABLE",IF(AND(AK17=4,AL17=1),"BAJO",IF(AND(AK17=4,AL17=2),"MODERADO",IF(AND(AK17=4,AL17=3),"FAVORABLE",IF(AND(AK17=4,AL17=4),"FAVORABLE",IF(AND(AK17=4,AL17=5),"ALTO",IF(AND(AK17=5,AL17=1),"BAJO",IF(AND(AK17=5,AL17=2),"MODERADO",IF(AND(AK17=5,AL17=3),"FAVORABLE",IF(AND(AK17=5,AL17=4),"ALTO",IF(AND(AK17=5,AL17=5),"ALTO",""))))))))))))))))))))))))))</f>
        <v/>
      </c>
      <c r="AO17" s="374" t="n"/>
      <c r="AP17" s="375" t="n"/>
      <c r="AQ17" s="374" t="n"/>
      <c r="AR17" s="375" t="n"/>
      <c r="AS17" s="374" t="n"/>
      <c r="AT17" s="375" t="n"/>
      <c r="AU17" s="374" t="n"/>
      <c r="AV17" s="375" t="n"/>
      <c r="AW17" s="375" t="n"/>
      <c r="AX17" s="375" t="n"/>
      <c r="AY17" s="374" t="n"/>
      <c r="AZ17" s="374" t="n"/>
      <c r="BA17" s="374" t="n"/>
      <c r="BB17" s="375" t="n"/>
      <c r="BC17" s="374" t="n"/>
      <c r="BD17" s="375" t="n"/>
      <c r="BE17" s="355" t="n"/>
    </row>
    <row r="18">
      <c r="A18" s="358">
        <f>IF(AND(AK18=1,AL18=1),1,IF(AND(AK18=1,AL18=2),2,IF(AND(AK18=1,AL18=3),3,IF(AND(AK18=1,AL18=4),4,IF(AND(AK18=1,AL18=5),5,IF(AND(AK18=2,AL18=1),6,IF(AND(AK18=2,AL18=2),7,IF(AND(AK18=2,AL18=3),8,IF(AND(AK18=2,AL18=4),9,IF(AND(AK18=2,AL18=5),10,IF(AND(AK18=3,AL18=1),11,IF(AND(AK18=3,AL18=2),12,IF(AND(AK18=3,AL18=3),13,IF(AND(AK18=3,AL18=4),14,IF(AND(AK18=3,AL18=5),15,IF(AND(AK18=4,AL18=1),16,IF(AND(AK18=4,AL18=2),17,IF(AND(AK18=4,AL18=3),18,IF(AND(AK18=4,AL18=4),19,IF(AND(AK18=4,AL18=5),20,IF(AND(AK18=5,AL18=1),21,IF(AND(AK18=5,AL18=2),22,IF(AND(AK18=5,AL18=3),23,IF(AND(AK18=5,AL18=4),24,IF(AND(AK18=5,AL18=5),25,"")))))))))))))))))))))))))</f>
        <v/>
      </c>
      <c r="B18" s="358">
        <f>IF(A18="","",(COUNTIF($A$10:A18,A18))/100)</f>
        <v/>
      </c>
      <c r="C18" s="358">
        <f>IFERROR(A18+B18,"")</f>
        <v/>
      </c>
      <c r="D18" s="367" t="n">
        <v>10</v>
      </c>
      <c r="E18" s="368" t="n"/>
      <c r="F18" s="368" t="n"/>
      <c r="G18" s="368" t="n"/>
      <c r="H18" s="367" t="n"/>
      <c r="I18" s="367" t="n"/>
      <c r="J18" s="367">
        <f>IF(OR(H18="",I18=""),"",H18*I18)</f>
        <v/>
      </c>
      <c r="K18" s="369">
        <f>IF(J18="","",IF(AND(H18=1,I18=1),"BAJO",IF(AND(H18=1,I18=2),"BAJO",IF(AND(H18=1,I18=3),"MODERADO",IF(AND(H18=1,I18=4),"FAVORABLE",IF(AND(H18=1,I18=5),"FAVORABLE",IF(AND(H18=2,I18=1),"BAJO",IF(AND(H18=2,I18=2),"BAJO",IF(AND(H18=2,I18=3),"MODERADO",IF(AND(H18=2,I18=4),"FAVORABLE",IF(AND(H18=2,I18=5),"ALTO",IF(AND(H18=3,I18=1),"BAJO",IF(AND(H18=3,I18=2),"MODERADO",IF(AND(H18=3,I18=3),"FAVORABLE",IF(AND(H18=3,I18=4),"ALTO",IF(AND(H18=3,I18=5),"ALTO",IF(AND(H18=4,I18=1),"MODERADO",IF(AND(H18=4,I18=2),"FAVORABLE",IF(AND(H18=4,I18=3),"FAVORABLE",IF(AND(H18=4,I18=4),"ALTO",IF(AND(H18=4,I18=5),"ALTO",IF(AND(H18=5,I18=1),"FAVORABLE",IF(AND(H18=5,I18=2),"FAVORABLE",IF(AND(H18=5,I18=3),"ALTO",IF(AND(H18=5,I18=4),"ALTO",IF(AND(H18=5,I18=5),"ALTO",""))))))))))))))))))))))))))</f>
        <v/>
      </c>
      <c r="L18" s="368" t="n"/>
      <c r="M18" s="368" t="n"/>
      <c r="N18" s="368" t="n"/>
      <c r="O18" s="368" t="n"/>
      <c r="P18" s="368" t="n"/>
      <c r="Q18" s="368" t="n"/>
      <c r="R18" s="368" t="n"/>
      <c r="S18" s="368" t="n"/>
      <c r="T18" s="368">
        <f>IFERROR(SUM(O18:S18),"")</f>
        <v/>
      </c>
      <c r="U18" s="368" t="n"/>
      <c r="V18" s="368" t="n"/>
      <c r="W18" s="368" t="n"/>
      <c r="X18" s="368" t="n"/>
      <c r="Y18" s="368" t="n"/>
      <c r="Z18" s="368" t="n"/>
      <c r="AA18" s="368" t="n"/>
      <c r="AB18" s="368" t="n"/>
      <c r="AC18" s="368" t="n"/>
      <c r="AD18" s="368" t="n"/>
      <c r="AE18" s="368" t="n"/>
      <c r="AF18" s="368" t="n"/>
      <c r="AG18" s="368" t="n"/>
      <c r="AH18" s="368" t="n"/>
      <c r="AI18" s="368" t="n"/>
      <c r="AJ18" s="368" t="n"/>
      <c r="AK18" s="367">
        <f>IF(J18="","",IF(OR(N18="",N18="IMPACTO"),H18,IF(T18&lt;=50,H18,IF(AND(T18&lt;=75,H18&lt;5),H18+1,IF(AND(T18&lt;=75,H18=5),H18,IF(AND(T18&lt;=100,H18&lt;4),H18+2,IF(AND(T18&lt;=100,H18=4),H18+1,IF(AND(T18&lt;=100,H18=5),H18,""))))))))</f>
        <v/>
      </c>
      <c r="AL18" s="367">
        <f>IF(J18="","",IF(OR(N18="",N18="PROBABILIDAD"),I18,IF(T18&lt;=50,I18,IF(AND(T18&lt;=75,I18&lt;5),I18+1,IF(AND(T18&lt;=75,I18=5),I18,IF(AND(T18&lt;=100,I18&lt;4),I18+2,IF(AND(T18&lt;=100,I18=4),I18+1,IF(AND(T18&lt;=100,I18=5),I18,""))))))))</f>
        <v/>
      </c>
      <c r="AM18" s="367">
        <f>IF(OR(AK18="",AL18=""),"",AK18*AL18)</f>
        <v/>
      </c>
      <c r="AN18" s="369">
        <f>IF(AM18="","",IF(AND(AK18=1,AL18=1),"BAJO",IF(AND(AK18=1,AL18=2),"MODERADO",IF(AND(AK18=1,AL18=3),"MODERADO",IF(AND(AK18=1,AL18=4),"MODERADO",IF(AND(AK18=1,AL18=5),"MODERADO",IF(AND(AK18=2,AL18=1),"BAJO",IF(AND(AK18=2,AL18=2),"MODERADO",IF(AND(AK18=2,AL18=3),"MODERADO",IF(AND(AK18=2,AL18=4),"FAVORABLE",IF(AND(AK18=2,AL18=5),"FAVORABLE",IF(AND(AK18=3,AL18=1),"BAJO",IF(AND(AK18=3,AL18=2),"MODERADO",IF(AND(AK18=3,AL18=3),"FAVORABLE",IF(AND(AK18=3,AL18=4),"FAVORABLE",IF(AND(AK18=3,AL18=5),"FAVORABLE",IF(AND(AK18=4,AL18=1),"BAJO",IF(AND(AK18=4,AL18=2),"MODERADO",IF(AND(AK18=4,AL18=3),"FAVORABLE",IF(AND(AK18=4,AL18=4),"FAVORABLE",IF(AND(AK18=4,AL18=5),"ALTO",IF(AND(AK18=5,AL18=1),"BAJO",IF(AND(AK18=5,AL18=2),"MODERADO",IF(AND(AK18=5,AL18=3),"FAVORABLE",IF(AND(AK18=5,AL18=4),"ALTO",IF(AND(AK18=5,AL18=5),"ALTO",""))))))))))))))))))))))))))</f>
        <v/>
      </c>
      <c r="AO18" s="374" t="n"/>
      <c r="AP18" s="375" t="n"/>
      <c r="AQ18" s="374" t="n"/>
      <c r="AR18" s="375" t="n"/>
      <c r="AS18" s="374" t="n"/>
      <c r="AT18" s="375" t="n"/>
      <c r="AU18" s="374" t="n"/>
      <c r="AV18" s="375" t="n"/>
      <c r="AW18" s="375" t="n"/>
      <c r="AX18" s="375" t="n"/>
      <c r="AY18" s="374" t="n"/>
      <c r="AZ18" s="374" t="n"/>
      <c r="BA18" s="374" t="n"/>
      <c r="BB18" s="375" t="n"/>
      <c r="BC18" s="374" t="n"/>
      <c r="BD18" s="375" t="n"/>
      <c r="BE18" s="355" t="n"/>
    </row>
    <row r="19" ht="60" customFormat="1" customHeight="1" s="386">
      <c r="A19" s="385" t="n"/>
      <c r="B19" s="385" t="n"/>
      <c r="C19" s="385" t="n"/>
      <c r="D19" s="658" t="inlineStr">
        <is>
          <t>Diagonal 18 No. 20-29 Fusagasugá – Cundinamarca
Teléfono (601) 8281483 Línea Gratuita 018000180414
www.ucundinamarca.edu.co   E-mail: info@ucundinamarca.edu.co
NIT: 890.680.062-2</t>
        </is>
      </c>
      <c r="E19" s="778" t="n"/>
      <c r="F19" s="778" t="n"/>
      <c r="G19" s="778" t="n"/>
      <c r="H19" s="778" t="n"/>
      <c r="I19" s="778" t="n"/>
      <c r="J19" s="778" t="n"/>
      <c r="K19" s="778" t="n"/>
      <c r="L19" s="778" t="n"/>
      <c r="M19" s="778" t="n"/>
      <c r="N19" s="778" t="n"/>
      <c r="O19" s="778" t="n"/>
      <c r="P19" s="778" t="n"/>
      <c r="Q19" s="778" t="n"/>
      <c r="R19" s="778" t="n"/>
      <c r="S19" s="778" t="n"/>
      <c r="T19" s="778" t="n"/>
      <c r="U19" s="778" t="n"/>
      <c r="V19" s="778" t="n"/>
      <c r="W19" s="778" t="n"/>
      <c r="X19" s="778" t="n"/>
      <c r="Y19" s="778" t="n"/>
      <c r="Z19" s="778" t="n"/>
      <c r="AA19" s="778" t="n"/>
      <c r="AB19" s="778" t="n"/>
      <c r="AC19" s="778" t="n"/>
      <c r="AD19" s="778" t="n"/>
      <c r="AE19" s="778" t="n"/>
      <c r="AF19" s="778" t="n"/>
      <c r="AG19" s="778" t="n"/>
      <c r="AH19" s="778" t="n"/>
      <c r="AI19" s="778" t="n"/>
      <c r="AJ19" s="778" t="n"/>
      <c r="AK19" s="778" t="n"/>
      <c r="AL19" s="778" t="n"/>
      <c r="AM19" s="778" t="n"/>
      <c r="AN19" s="778" t="n"/>
      <c r="AO19" s="778" t="n"/>
      <c r="AP19" s="778" t="n"/>
      <c r="AQ19" s="778" t="n"/>
      <c r="AR19" s="778" t="n"/>
      <c r="AS19" s="778" t="n"/>
      <c r="AT19" s="778" t="n"/>
      <c r="AU19" s="778" t="n"/>
      <c r="AV19" s="778" t="n"/>
      <c r="AW19" s="778" t="n"/>
      <c r="AX19" s="778" t="n"/>
      <c r="AY19" s="778" t="n"/>
      <c r="AZ19" s="778" t="n"/>
      <c r="BA19" s="778" t="n"/>
      <c r="BB19" s="778" t="n"/>
      <c r="BC19" s="778" t="n"/>
      <c r="BD19" s="778" t="n"/>
      <c r="BE19" s="355" t="n"/>
      <c r="BF19" s="351" t="n"/>
      <c r="BG19" s="351" t="n"/>
      <c r="BH19" s="351" t="n"/>
      <c r="BI19" s="351" t="n"/>
      <c r="BJ19" s="351" t="n"/>
      <c r="BK19" s="351" t="n"/>
      <c r="BL19" s="351" t="n"/>
      <c r="BM19" s="351" t="n"/>
      <c r="BN19" s="351" t="n"/>
      <c r="BO19" s="351" t="n"/>
      <c r="BP19" s="351" t="n"/>
      <c r="BQ19" s="351" t="n"/>
      <c r="BR19" s="351" t="n"/>
      <c r="BS19" s="351" t="n"/>
      <c r="BT19" s="351" t="n"/>
      <c r="BU19" s="351" t="n"/>
      <c r="BV19" s="351" t="n"/>
      <c r="BW19" s="351" t="n"/>
      <c r="BX19" s="351" t="n"/>
      <c r="BY19" s="351" t="n"/>
      <c r="BZ19" s="351" t="n"/>
      <c r="CA19" s="351" t="n"/>
      <c r="CB19" s="351" t="n"/>
      <c r="CC19" s="351" t="n"/>
      <c r="CD19" s="351" t="n"/>
      <c r="CE19" s="351" t="n"/>
      <c r="CF19" s="351" t="n"/>
      <c r="CG19" s="351" t="n"/>
      <c r="CH19" s="351" t="n"/>
    </row>
    <row r="20" customFormat="1" s="386">
      <c r="A20" s="385" t="n"/>
      <c r="B20" s="385" t="n"/>
      <c r="C20" s="385" t="n"/>
      <c r="D20" s="538" t="n"/>
      <c r="E20" s="388" t="n"/>
      <c r="F20" s="389" t="n"/>
      <c r="G20" s="390" t="n"/>
      <c r="H20" s="391" t="n"/>
      <c r="I20" s="389" t="n"/>
      <c r="J20" s="392" t="n"/>
      <c r="K20" s="392" t="n"/>
      <c r="L20" s="392" t="n"/>
      <c r="M20" s="392" t="n"/>
      <c r="N20" s="392" t="n"/>
      <c r="O20" s="392" t="n"/>
      <c r="P20" s="392" t="n"/>
      <c r="Q20" s="392" t="n"/>
      <c r="R20" s="392" t="n"/>
      <c r="S20" s="392" t="n"/>
      <c r="T20" s="392" t="n"/>
      <c r="U20" s="392" t="n"/>
      <c r="V20" s="680" t="n"/>
      <c r="W20" s="680" t="n"/>
      <c r="X20" s="394" t="n"/>
      <c r="Y20" s="191" t="n"/>
      <c r="Z20" s="394" t="n"/>
      <c r="AA20" s="394" t="n"/>
      <c r="AB20" s="394" t="n"/>
      <c r="AC20" s="395" t="n"/>
      <c r="AD20" s="395" t="n"/>
      <c r="AE20" s="395" t="n"/>
      <c r="AF20" s="395" t="n"/>
      <c r="AG20" s="395" t="n"/>
      <c r="AH20" s="395" t="n"/>
      <c r="AI20" s="395" t="n"/>
      <c r="AJ20" s="395" t="n"/>
      <c r="AK20" s="395" t="n"/>
      <c r="AL20" s="395" t="n"/>
      <c r="AM20" s="395" t="n"/>
      <c r="AN20" s="395" t="n"/>
      <c r="AO20" s="395" t="n"/>
      <c r="AP20" s="395" t="n"/>
      <c r="AQ20" s="395" t="n"/>
      <c r="AR20" s="395" t="n"/>
      <c r="AS20" s="395" t="n"/>
      <c r="AT20" s="395" t="n"/>
      <c r="AU20" s="395" t="n"/>
      <c r="AV20" s="396" t="n"/>
      <c r="AW20" s="396" t="n"/>
      <c r="AX20" s="396" t="n"/>
      <c r="AY20" s="395" t="n"/>
      <c r="AZ20" s="395" t="n"/>
      <c r="BA20" s="395" t="n"/>
      <c r="BB20" s="395" t="n"/>
      <c r="BC20" s="395" t="n"/>
      <c r="BD20" s="394" t="n"/>
      <c r="BE20" s="355" t="n"/>
      <c r="BF20" s="351" t="n"/>
      <c r="BG20" s="351" t="n"/>
      <c r="BH20" s="351" t="n"/>
      <c r="BI20" s="351" t="n"/>
      <c r="BJ20" s="351" t="n"/>
      <c r="BK20" s="351" t="n"/>
      <c r="BL20" s="351" t="n"/>
      <c r="BM20" s="351" t="n"/>
      <c r="BN20" s="351" t="n"/>
      <c r="BO20" s="351" t="n"/>
      <c r="BP20" s="351" t="n"/>
      <c r="BQ20" s="351" t="n"/>
      <c r="BR20" s="351" t="n"/>
      <c r="BS20" s="351" t="n"/>
      <c r="BT20" s="351" t="n"/>
      <c r="BU20" s="351" t="n"/>
      <c r="BV20" s="351" t="n"/>
      <c r="BW20" s="351" t="n"/>
      <c r="BX20" s="351" t="n"/>
      <c r="BY20" s="351" t="n"/>
      <c r="BZ20" s="351" t="n"/>
      <c r="CA20" s="351" t="n"/>
      <c r="CB20" s="351" t="n"/>
      <c r="CC20" s="351" t="n"/>
      <c r="CD20" s="351" t="n"/>
      <c r="CE20" s="351" t="n"/>
      <c r="CF20" s="351" t="n"/>
      <c r="CG20" s="351" t="n"/>
      <c r="CH20" s="351" t="n"/>
    </row>
    <row r="21" ht="25.5" customFormat="1" customHeight="1" s="386">
      <c r="A21" s="385" t="n"/>
      <c r="B21" s="385" t="n"/>
      <c r="C21" s="385" t="n"/>
      <c r="D21" s="659" t="inlineStr">
        <is>
          <t>Documento controlado por el Sistema de Gestión de la Calidad
Asegúrese que corresponde a la última versión consultando el Portal Institucional</t>
        </is>
      </c>
      <c r="BE21" s="355" t="n"/>
      <c r="BF21" s="351" t="n"/>
      <c r="BG21" s="351" t="n"/>
      <c r="BH21" s="351" t="n"/>
      <c r="BI21" s="351" t="n"/>
      <c r="BJ21" s="351" t="n"/>
      <c r="BK21" s="351" t="n"/>
      <c r="BL21" s="351" t="n"/>
      <c r="BM21" s="351" t="n"/>
      <c r="BN21" s="351" t="n"/>
      <c r="BO21" s="351" t="n"/>
      <c r="BP21" s="351" t="n"/>
      <c r="BQ21" s="351" t="n"/>
      <c r="BR21" s="351" t="n"/>
      <c r="BS21" s="351" t="n"/>
      <c r="BT21" s="351" t="n"/>
      <c r="BU21" s="351" t="n"/>
      <c r="BV21" s="351" t="n"/>
      <c r="BW21" s="351" t="n"/>
      <c r="BX21" s="351" t="n"/>
      <c r="BY21" s="351" t="n"/>
      <c r="BZ21" s="351" t="n"/>
      <c r="CA21" s="351" t="n"/>
      <c r="CB21" s="351" t="n"/>
      <c r="CC21" s="351" t="n"/>
      <c r="CD21" s="351" t="n"/>
      <c r="CE21" s="351" t="n"/>
      <c r="CF21" s="351" t="n"/>
      <c r="CG21" s="351" t="n"/>
      <c r="CH21" s="351" t="n"/>
    </row>
    <row r="22" customFormat="1" s="386">
      <c r="A22" s="385" t="n"/>
      <c r="B22" s="385" t="n"/>
      <c r="C22" s="385" t="n"/>
      <c r="D22" s="538" t="n"/>
      <c r="E22" s="388" t="n"/>
      <c r="F22" s="397" t="n"/>
      <c r="G22" s="397" t="n"/>
      <c r="H22" s="397" t="n"/>
      <c r="I22" s="397" t="n"/>
      <c r="J22" s="397" t="n"/>
      <c r="K22" s="397" t="n"/>
      <c r="L22" s="397" t="n"/>
      <c r="M22" s="397" t="n"/>
      <c r="N22" s="397" t="n"/>
      <c r="O22" s="397" t="n"/>
      <c r="P22" s="397" t="n"/>
      <c r="Q22" s="397" t="n"/>
      <c r="R22" s="397" t="n"/>
      <c r="S22" s="397" t="n"/>
      <c r="T22" s="397" t="n"/>
      <c r="U22" s="397" t="n"/>
      <c r="V22" s="680" t="n"/>
      <c r="W22" s="680" t="n"/>
      <c r="X22" s="394" t="n"/>
      <c r="Y22" s="191" t="n"/>
      <c r="Z22" s="394" t="n"/>
      <c r="AA22" s="394" t="n"/>
      <c r="AB22" s="394" t="n"/>
      <c r="AC22" s="395" t="n"/>
      <c r="AD22" s="395" t="n"/>
      <c r="AE22" s="395" t="n"/>
      <c r="AF22" s="395" t="n"/>
      <c r="AG22" s="395" t="n"/>
      <c r="AH22" s="395" t="n"/>
      <c r="AI22" s="395" t="n"/>
      <c r="AJ22" s="395" t="n"/>
      <c r="AK22" s="395" t="n"/>
      <c r="AL22" s="395" t="n"/>
      <c r="AM22" s="395" t="n"/>
      <c r="AN22" s="395" t="n"/>
      <c r="AO22" s="395" t="n"/>
      <c r="AP22" s="395" t="n"/>
      <c r="AQ22" s="395" t="n"/>
      <c r="AR22" s="395" t="n"/>
      <c r="AS22" s="395" t="n"/>
      <c r="AT22" s="395" t="n"/>
      <c r="AU22" s="395" t="n"/>
      <c r="AV22" s="396" t="n"/>
      <c r="AW22" s="396" t="n"/>
      <c r="AX22" s="396" t="n"/>
      <c r="AY22" s="395" t="n"/>
      <c r="AZ22" s="395" t="n"/>
      <c r="BA22" s="395" t="n"/>
      <c r="BB22" s="395" t="n"/>
      <c r="BC22" s="395" t="n"/>
      <c r="BD22" s="394" t="n"/>
      <c r="BE22" s="355" t="n"/>
      <c r="BF22" s="351" t="n"/>
      <c r="BG22" s="351" t="n"/>
      <c r="BH22" s="351" t="n"/>
      <c r="BI22" s="351" t="n"/>
      <c r="BJ22" s="351" t="n"/>
      <c r="BK22" s="351" t="n"/>
      <c r="BL22" s="351" t="n"/>
      <c r="BM22" s="351" t="n"/>
      <c r="BN22" s="351" t="n"/>
      <c r="BO22" s="351" t="n"/>
      <c r="BP22" s="351" t="n"/>
      <c r="BQ22" s="351" t="n"/>
      <c r="BR22" s="351" t="n"/>
      <c r="BS22" s="351" t="n"/>
      <c r="BT22" s="351" t="n"/>
      <c r="BU22" s="351" t="n"/>
      <c r="BV22" s="351" t="n"/>
      <c r="BW22" s="351" t="n"/>
      <c r="BX22" s="351" t="n"/>
      <c r="BY22" s="351" t="n"/>
      <c r="BZ22" s="351" t="n"/>
      <c r="CA22" s="351" t="n"/>
      <c r="CB22" s="351" t="n"/>
      <c r="CC22" s="351" t="n"/>
      <c r="CD22" s="351" t="n"/>
      <c r="CE22" s="351" t="n"/>
      <c r="CF22" s="351" t="n"/>
      <c r="CG22" s="351" t="n"/>
      <c r="CH22" s="351" t="n"/>
    </row>
    <row r="23" customFormat="1" s="386">
      <c r="A23" s="398" t="n"/>
      <c r="B23" s="398" t="n"/>
      <c r="C23" s="398" t="n"/>
      <c r="D23" s="399" t="n"/>
      <c r="F23" s="400" t="n"/>
      <c r="G23" s="400" t="n"/>
      <c r="H23" s="400" t="n"/>
      <c r="I23" s="401" t="n"/>
      <c r="J23" s="400" t="n"/>
      <c r="K23" s="401" t="n"/>
      <c r="L23" s="401" t="n"/>
      <c r="M23" s="401" t="n"/>
      <c r="N23" s="401" t="n"/>
      <c r="O23" s="401" t="n"/>
      <c r="P23" s="402" t="n"/>
      <c r="Q23" s="400" t="n"/>
      <c r="R23" s="400" t="n"/>
      <c r="S23" s="400" t="n"/>
      <c r="T23" s="400" t="n"/>
      <c r="U23" s="401" t="n"/>
      <c r="V23" s="401" t="n"/>
      <c r="W23" s="401" t="n"/>
      <c r="X23" s="400" t="n"/>
      <c r="Y23" s="156" t="n"/>
      <c r="Z23" s="400" t="n"/>
      <c r="AA23" s="400" t="n"/>
      <c r="AB23" s="400" t="n"/>
      <c r="AC23" s="403" t="n"/>
      <c r="AD23" s="403" t="n"/>
      <c r="AE23" s="403" t="n"/>
      <c r="AF23" s="403" t="n"/>
      <c r="AG23" s="403" t="n"/>
      <c r="AH23" s="403" t="n"/>
      <c r="AI23" s="403" t="n"/>
      <c r="AJ23" s="403" t="n"/>
      <c r="AK23" s="403" t="n"/>
      <c r="AL23" s="403" t="n"/>
      <c r="AM23" s="403" t="n"/>
      <c r="AN23" s="403" t="n"/>
      <c r="AO23" s="403" t="n"/>
      <c r="AP23" s="403" t="n"/>
      <c r="AQ23" s="403" t="n"/>
      <c r="AR23" s="403" t="n"/>
      <c r="AS23" s="403" t="n"/>
      <c r="AT23" s="403" t="n"/>
      <c r="AU23" s="403" t="n"/>
      <c r="AV23" s="404" t="n"/>
      <c r="AW23" s="404" t="n"/>
      <c r="AX23" s="404" t="n"/>
      <c r="AY23" s="403" t="n"/>
      <c r="AZ23" s="403" t="n"/>
      <c r="BA23" s="403" t="n"/>
      <c r="BB23" s="403" t="n"/>
      <c r="BC23" s="403" t="n"/>
      <c r="BD23" s="400" t="n"/>
      <c r="BE23" s="351" t="n"/>
      <c r="BF23" s="351" t="n"/>
      <c r="BG23" s="351" t="n"/>
      <c r="BH23" s="351" t="n"/>
      <c r="BI23" s="351" t="n"/>
      <c r="BJ23" s="351" t="n"/>
      <c r="BK23" s="351" t="n"/>
      <c r="BL23" s="351" t="n"/>
      <c r="BM23" s="351" t="n"/>
      <c r="BN23" s="351" t="n"/>
      <c r="BO23" s="351" t="n"/>
      <c r="BP23" s="351" t="n"/>
      <c r="BQ23" s="351" t="n"/>
      <c r="BR23" s="351" t="n"/>
      <c r="BS23" s="351" t="n"/>
      <c r="BT23" s="351" t="n"/>
      <c r="BU23" s="351" t="n"/>
      <c r="BV23" s="351" t="n"/>
      <c r="BW23" s="351" t="n"/>
      <c r="BX23" s="351" t="n"/>
      <c r="BY23" s="351" t="n"/>
      <c r="BZ23" s="351" t="n"/>
      <c r="CA23" s="351" t="n"/>
      <c r="CB23" s="351" t="n"/>
      <c r="CC23" s="351" t="n"/>
      <c r="CD23" s="351" t="n"/>
      <c r="CE23" s="351" t="n"/>
      <c r="CF23" s="351" t="n"/>
      <c r="CG23" s="351" t="n"/>
      <c r="CH23" s="351" t="n"/>
    </row>
  </sheetData>
  <sheetProtection selectLockedCells="0" selectUnlockedCells="0" sheet="1" objects="0" insertRows="1" insertHyperlinks="1" autoFilter="1" scenarios="0" formatColumns="0" deleteColumns="1" insertColumns="1" pivotTables="1" deleteRows="1" formatCells="0" formatRows="0" sort="1"/>
  <autoFilter ref="A9:BD18"/>
  <mergeCells count="16">
    <mergeCell ref="F1:BB1"/>
    <mergeCell ref="BC4:BD4"/>
    <mergeCell ref="BC3:BD3"/>
    <mergeCell ref="D21:BD21"/>
    <mergeCell ref="D8:G8"/>
    <mergeCell ref="D19:BD19"/>
    <mergeCell ref="F2:BB2"/>
    <mergeCell ref="F3:BB4"/>
    <mergeCell ref="BC1:BD1"/>
    <mergeCell ref="D1:E4"/>
    <mergeCell ref="N8:Z8"/>
    <mergeCell ref="H8:M8"/>
    <mergeCell ref="AU8:BD8"/>
    <mergeCell ref="BC2:BD2"/>
    <mergeCell ref="B1:B4"/>
    <mergeCell ref="AK8:AN8"/>
  </mergeCells>
  <conditionalFormatting sqref="L12:L15">
    <cfRule type="cellIs" priority="45" operator="equal" dxfId="2">
      <formula>"BAJO"</formula>
    </cfRule>
    <cfRule type="cellIs" priority="46" operator="equal" dxfId="3">
      <formula>"MODERADO"</formula>
    </cfRule>
    <cfRule type="cellIs" priority="47" operator="equal" dxfId="1">
      <formula>"ALTO"</formula>
    </cfRule>
    <cfRule type="cellIs" priority="48" operator="equal" dxfId="0">
      <formula>"EXTREMO"</formula>
    </cfRule>
  </conditionalFormatting>
  <conditionalFormatting sqref="AN10:AN18">
    <cfRule type="cellIs" priority="37" operator="equal" dxfId="2">
      <formula>"BAJO"</formula>
    </cfRule>
    <cfRule type="cellIs" priority="38" operator="equal" dxfId="3">
      <formula>"MODERADO"</formula>
    </cfRule>
    <cfRule type="cellIs" priority="39" operator="equal" dxfId="1">
      <formula>"FAVORABLE"</formula>
    </cfRule>
    <cfRule type="cellIs" priority="40" operator="equal" dxfId="0" stopIfTrue="1">
      <formula>"ALTO"</formula>
    </cfRule>
  </conditionalFormatting>
  <conditionalFormatting sqref="K10:K18">
    <cfRule type="cellIs" priority="29" operator="equal" dxfId="2">
      <formula>"BAJO"</formula>
    </cfRule>
    <cfRule type="cellIs" priority="30" operator="equal" dxfId="3">
      <formula>"MODERADO"</formula>
    </cfRule>
    <cfRule type="cellIs" priority="31" operator="equal" dxfId="1">
      <formula>"FAVORABLE"</formula>
    </cfRule>
    <cfRule type="cellIs" priority="32" operator="equal" dxfId="0" stopIfTrue="1">
      <formula>"ALTO"</formula>
    </cfRule>
  </conditionalFormatting>
  <conditionalFormatting sqref="G14:G18">
    <cfRule type="cellIs" priority="21" operator="equal" dxfId="2">
      <formula>"BAJO"</formula>
    </cfRule>
    <cfRule type="cellIs" priority="22" operator="equal" dxfId="3">
      <formula>"MODERADO"</formula>
    </cfRule>
    <cfRule type="cellIs" priority="23" operator="equal" dxfId="1">
      <formula>"ALTO"</formula>
    </cfRule>
    <cfRule type="cellIs" priority="24" operator="equal" dxfId="0">
      <formula>"EXTREMO"</formula>
    </cfRule>
  </conditionalFormatting>
  <conditionalFormatting sqref="T10:T11 T12:AJ18">
    <cfRule type="cellIs" priority="16" operator="equal" dxfId="8">
      <formula>0</formula>
    </cfRule>
  </conditionalFormatting>
  <conditionalFormatting sqref="AK12:AL12">
    <cfRule type="cellIs" priority="7" operator="equal" dxfId="8">
      <formula>0</formula>
    </cfRule>
  </conditionalFormatting>
  <conditionalFormatting sqref="U10:U11 Y10:AC11 AE10:AJ10 AE11:AG11">
    <cfRule type="cellIs" priority="5" operator="equal" dxfId="8">
      <formula>0</formula>
    </cfRule>
  </conditionalFormatting>
  <conditionalFormatting sqref="V10:V11">
    <cfRule type="cellIs" priority="4" operator="equal" dxfId="8">
      <formula>0</formula>
    </cfRule>
  </conditionalFormatting>
  <conditionalFormatting sqref="W10:X11">
    <cfRule type="cellIs" priority="3" operator="equal" dxfId="8">
      <formula>0</formula>
    </cfRule>
  </conditionalFormatting>
  <conditionalFormatting sqref="AD10:AD11">
    <cfRule type="cellIs" priority="1" operator="equal" dxfId="8">
      <formula>0</formula>
    </cfRule>
  </conditionalFormatting>
  <dataValidations count="3">
    <dataValidation sqref="J10:K18 L12:L15 AL10:AN18" showDropDown="0" showInputMessage="0" showErrorMessage="0" allowBlank="1" errorTitle="VALOR INCORRECTO" error="Por favor califique el impacto segun los valores de la lista desplegable." promptTitle="ESCALA DE IMPACTO" prompt="1-INSIGNIFICANTE-No representa afectación a la UdeC_x000a_2-MENOR-Los efectos son leves y reversibles_x000a_3-MODERADO-Los efectos son considerables pero reversibles_x000a_4-MAYOR-Los efectos son graves pero reversibles_x000a_5-CATASTRÓFICO-Los efectos son graves e irreversibles" errorStyle="warning"/>
    <dataValidation sqref="N24:O1048576" showDropDown="0" showInputMessage="0" showErrorMessage="0" allowBlank="1"/>
    <dataValidation sqref="AK10:AK18" showDropDown="0" showInputMessage="0" showErrorMessage="0" allowBlank="1" errorStyle="warning"/>
  </dataValidations>
  <hyperlinks>
    <hyperlink ref="E5" location="'IDENTIFICACIÓN DOFA'!A1" display="REGRESAR"/>
  </hyperlinks>
  <pageMargins left="0.7" right="0.7" top="0.75" bottom="0.75" header="0.3" footer="0.3"/>
  <pageSetup orientation="portrait"/>
  <drawing xmlns:r="http://schemas.openxmlformats.org/officeDocument/2006/relationships" r:id="rId1"/>
  <legacyDrawing xmlns:r="http://schemas.openxmlformats.org/officeDocument/2006/relationships" r:id="anysvml"/>
</worksheet>
</file>

<file path=xl/worksheets/sheet13.xml><?xml version="1.0" encoding="utf-8"?>
<worksheet xmlns="http://schemas.openxmlformats.org/spreadsheetml/2006/main">
  <sheetPr codeName="Hoja6">
    <tabColor rgb="FFEDE395"/>
    <outlinePr summaryBelow="1" summaryRight="1"/>
    <pageSetUpPr/>
  </sheetPr>
  <dimension ref="A1:BX205"/>
  <sheetViews>
    <sheetView showGridLines="0" view="pageBreakPreview" zoomScale="85" zoomScaleNormal="70" zoomScaleSheetLayoutView="85" workbookViewId="0">
      <selection activeCell="A13" sqref="A13"/>
    </sheetView>
  </sheetViews>
  <sheetFormatPr baseColWidth="10" defaultColWidth="11.42578125" defaultRowHeight="15"/>
  <cols>
    <col width="18.140625" customWidth="1" style="10" min="1" max="1"/>
    <col width="8.42578125" customWidth="1" style="10" min="2" max="2"/>
    <col width="25.140625" customWidth="1" style="10" min="3" max="3"/>
    <col width="27.140625" customWidth="1" style="10" min="4" max="6"/>
    <col width="13.5703125" customWidth="1" style="10" min="7" max="8"/>
    <col width="15.42578125" customWidth="1" style="10" min="9" max="10"/>
    <col width="11.85546875" bestFit="1" customWidth="1" style="11" min="11" max="11"/>
    <col width="11.42578125" customWidth="1" style="11" min="12" max="12"/>
    <col width="11.42578125" customWidth="1" style="12" min="13" max="13"/>
    <col hidden="1" width="11.85546875" customWidth="1" style="12" min="14" max="14"/>
    <col hidden="1" style="12" min="15" max="62"/>
    <col width="11.42578125" customWidth="1" style="11" min="63" max="68"/>
    <col width="11.42578125" customWidth="1" style="10" min="69" max="16384"/>
  </cols>
  <sheetData>
    <row r="1" ht="18" customHeight="1" s="242">
      <c r="A1" s="263" t="n"/>
      <c r="B1" s="550" t="n"/>
      <c r="C1" s="702" t="n"/>
      <c r="D1" s="667" t="inlineStr">
        <is>
          <t>MACROPROCESO ESTRATÉGICO</t>
        </is>
      </c>
      <c r="E1" s="703" t="n"/>
      <c r="F1" s="703" t="n"/>
      <c r="G1" s="703" t="n"/>
      <c r="H1" s="704" t="n"/>
      <c r="I1" s="667" t="inlineStr">
        <is>
          <t>CÓDIGO: ESGr028</t>
        </is>
      </c>
      <c r="J1" s="704" t="n"/>
      <c r="K1" s="266" t="n"/>
    </row>
    <row r="2" ht="19.5" customHeight="1" s="242">
      <c r="A2" s="263" t="n"/>
      <c r="B2" s="705" t="n"/>
      <c r="C2" s="706" t="n"/>
      <c r="D2" s="667" t="inlineStr">
        <is>
          <t>PROCESO GESTIÓN SISTEMAS INTEGRADOS - CALIDAD</t>
        </is>
      </c>
      <c r="E2" s="703" t="n"/>
      <c r="F2" s="703" t="n"/>
      <c r="G2" s="703" t="n"/>
      <c r="H2" s="704" t="n"/>
      <c r="I2" s="667" t="inlineStr">
        <is>
          <t>VERSIÓN: 18</t>
        </is>
      </c>
      <c r="J2" s="704" t="n"/>
      <c r="K2" s="266" t="n"/>
    </row>
    <row r="3" ht="19.5" customHeight="1" s="242">
      <c r="A3" s="263" t="n"/>
      <c r="B3" s="705" t="n"/>
      <c r="C3" s="706" t="n"/>
      <c r="D3" s="667" t="inlineStr">
        <is>
          <t>GESTIÓN DEL RIESGO Y LAS OPORTUNIDADES</t>
        </is>
      </c>
      <c r="E3" s="707" t="n"/>
      <c r="F3" s="707" t="n"/>
      <c r="G3" s="707" t="n"/>
      <c r="H3" s="702" t="n"/>
      <c r="I3" s="667" t="inlineStr">
        <is>
          <t>VIGENCIA: 2025-04-11</t>
        </is>
      </c>
      <c r="J3" s="704" t="n"/>
      <c r="K3" s="266" t="n"/>
    </row>
    <row r="4" ht="18.75" customHeight="1" s="242">
      <c r="A4" s="263" t="n"/>
      <c r="B4" s="708" t="n"/>
      <c r="C4" s="709" t="n"/>
      <c r="D4" s="708" t="n"/>
      <c r="E4" s="710" t="n"/>
      <c r="F4" s="710" t="n"/>
      <c r="G4" s="710" t="n"/>
      <c r="H4" s="709" t="n"/>
      <c r="I4" s="667" t="inlineStr">
        <is>
          <t>PÁGINA: 10 de 11</t>
        </is>
      </c>
      <c r="J4" s="704" t="n"/>
      <c r="K4" s="266" t="n"/>
    </row>
    <row r="5">
      <c r="A5" s="263" t="n"/>
      <c r="B5" s="263" t="n"/>
      <c r="C5" s="263" t="n"/>
      <c r="D5" s="263" t="n"/>
      <c r="E5" s="263" t="n"/>
      <c r="F5" s="263" t="n"/>
      <c r="G5" s="263" t="n"/>
      <c r="H5" s="263" t="n"/>
      <c r="I5" s="263" t="n"/>
      <c r="J5" s="263" t="n"/>
      <c r="K5" s="266" t="n"/>
    </row>
    <row r="6" ht="15" customHeight="1" s="242">
      <c r="A6" s="264" t="inlineStr">
        <is>
          <t>REGRESAR</t>
        </is>
      </c>
      <c r="B6" s="633" t="inlineStr">
        <is>
          <t>MAPA DE OPORTUNIDADES DE LA UNIVERSIDAD DE CUNDINAMARCA</t>
        </is>
      </c>
      <c r="C6" s="765" t="n"/>
      <c r="D6" s="765" t="n"/>
      <c r="E6" s="765" t="n"/>
      <c r="F6" s="765" t="n"/>
      <c r="G6" s="765" t="n"/>
      <c r="H6" s="765" t="n"/>
      <c r="I6" s="765" t="n"/>
      <c r="J6" s="766" t="n"/>
      <c r="K6" s="266" t="n"/>
    </row>
    <row r="7" ht="15.75" customHeight="1" s="242">
      <c r="A7" s="263" t="n"/>
      <c r="B7" s="767" t="n"/>
      <c r="C7" s="768" t="n"/>
      <c r="D7" s="768" t="n"/>
      <c r="E7" s="768" t="n"/>
      <c r="F7" s="768" t="n"/>
      <c r="G7" s="768" t="n"/>
      <c r="H7" s="768" t="n"/>
      <c r="I7" s="768" t="n"/>
      <c r="J7" s="769" t="n"/>
      <c r="K7" s="266" t="n"/>
    </row>
    <row r="8" ht="18" customHeight="1" s="242">
      <c r="A8" s="263" t="n"/>
      <c r="B8" s="634" t="inlineStr">
        <is>
          <t>IMPACTO</t>
        </is>
      </c>
      <c r="C8" s="766" t="n"/>
      <c r="D8" s="770" t="inlineStr">
        <is>
          <t>Insignificante 20% (1)</t>
        </is>
      </c>
      <c r="E8" s="770" t="inlineStr">
        <is>
          <t>Menor 40% (2)</t>
        </is>
      </c>
      <c r="F8" s="770" t="inlineStr">
        <is>
          <t>Moderado 60% (3)</t>
        </is>
      </c>
      <c r="G8" s="770" t="inlineStr">
        <is>
          <t>Mayor 80% (4)</t>
        </is>
      </c>
      <c r="H8" s="766" t="n"/>
      <c r="I8" s="770" t="inlineStr">
        <is>
          <t>Excelente 100% (5)</t>
        </is>
      </c>
      <c r="J8" s="766" t="n"/>
      <c r="K8" s="266" t="n"/>
      <c r="N8" s="12">
        <f>IF(N9&lt;&gt;""," -O","")</f>
        <v/>
      </c>
      <c r="P8" s="12">
        <f>IF(P9&lt;&gt;""," -O","")</f>
        <v/>
      </c>
      <c r="R8" s="12">
        <f>IF(R9&lt;&gt;""," -O","")</f>
        <v/>
      </c>
      <c r="T8" s="12">
        <f>IF(T9&lt;&gt;""," -O","")</f>
        <v/>
      </c>
      <c r="V8" s="12">
        <f>IF(V9&lt;&gt;""," -O","")</f>
        <v/>
      </c>
      <c r="X8" s="12">
        <f>IF(X9&lt;&gt;""," -O","")</f>
        <v/>
      </c>
      <c r="Z8" s="12">
        <f>IF(Z9&lt;&gt;""," -O","")</f>
        <v/>
      </c>
      <c r="AB8" s="12">
        <f>IF(AB9&lt;&gt;""," -O","")</f>
        <v/>
      </c>
      <c r="AD8" s="12">
        <f>IF(AD9&lt;&gt;""," -O","")</f>
        <v/>
      </c>
      <c r="AF8" s="12">
        <f>IF(AF9&lt;&gt;""," -O","")</f>
        <v/>
      </c>
      <c r="AH8" s="12">
        <f>IF(AH9&lt;&gt;""," -O","")</f>
        <v/>
      </c>
      <c r="AJ8" s="12">
        <f>IF(AJ9&lt;&gt;""," -O","")</f>
        <v/>
      </c>
      <c r="AL8" s="12">
        <f>IF(AL9&lt;&gt;""," -O","")</f>
        <v/>
      </c>
      <c r="AN8" s="12">
        <f>IF(AN9&lt;&gt;""," -O","")</f>
        <v/>
      </c>
      <c r="AP8" s="12">
        <f>IF(AP9&lt;&gt;""," -O","")</f>
        <v/>
      </c>
      <c r="AR8" s="12">
        <f>IF(AR9&lt;&gt;""," -O","")</f>
        <v/>
      </c>
      <c r="AT8" s="12">
        <f>IF(AT9&lt;&gt;""," -O","")</f>
        <v/>
      </c>
      <c r="AV8" s="12">
        <f>IF(AV9&lt;&gt;""," -O","")</f>
        <v/>
      </c>
      <c r="AX8" s="12">
        <f>IF(AX9&lt;&gt;""," -O","")</f>
        <v/>
      </c>
      <c r="AZ8" s="12">
        <f>IF(AZ9&lt;&gt;""," -O","")</f>
        <v/>
      </c>
      <c r="BB8" s="12">
        <f>IF(BB9&lt;&gt;""," -O","")</f>
        <v/>
      </c>
      <c r="BD8" s="12">
        <f>IF(BD9&lt;&gt;""," -O","")</f>
        <v/>
      </c>
      <c r="BF8" s="12">
        <f>IF(BF9&lt;&gt;""," -O","")</f>
        <v/>
      </c>
      <c r="BH8" s="12">
        <f>IF(BH9&lt;&gt;""," -O","")</f>
        <v/>
      </c>
      <c r="BJ8" s="12">
        <f>IF(BJ9&lt;&gt;""," -O","")</f>
        <v/>
      </c>
    </row>
    <row r="9" ht="24.75" customHeight="1" s="242">
      <c r="A9" s="263" t="n"/>
      <c r="B9" s="635" t="inlineStr">
        <is>
          <t>PROBABILIDAD</t>
        </is>
      </c>
      <c r="C9" s="769" t="n"/>
      <c r="D9" s="771" t="n"/>
      <c r="E9" s="771" t="n"/>
      <c r="F9" s="771" t="n"/>
      <c r="G9" s="767" t="n"/>
      <c r="H9" s="769" t="n"/>
      <c r="I9" s="767" t="n"/>
      <c r="J9" s="769" t="n"/>
      <c r="K9" s="266" t="n"/>
      <c r="M9" s="12" t="n">
        <v>1.01</v>
      </c>
      <c r="N9" s="12">
        <f>IFERROR(VLOOKUP(M9,'CRUCE OPORTUNIDADES'!$C$10:$D$18,2,FALSE),"")</f>
        <v/>
      </c>
      <c r="O9" s="12" t="n">
        <v>2.01</v>
      </c>
      <c r="P9" s="12">
        <f>IFERROR(VLOOKUP(O9,'CRUCE OPORTUNIDADES'!$C$10:$D$18,2,FALSE),"")</f>
        <v/>
      </c>
      <c r="Q9" s="12" t="n">
        <v>3.01</v>
      </c>
      <c r="R9" s="12">
        <f>IFERROR(VLOOKUP(Q9,'CRUCE OPORTUNIDADES'!$C$10:$D$18,2,FALSE),"")</f>
        <v/>
      </c>
      <c r="S9" s="12" t="n">
        <v>4.01</v>
      </c>
      <c r="T9" s="12">
        <f>IFERROR(VLOOKUP(S9,'CRUCE OPORTUNIDADES'!$C$10:$D$18,2,FALSE),"")</f>
        <v/>
      </c>
      <c r="U9" s="12" t="n">
        <v>5.01</v>
      </c>
      <c r="V9" s="12">
        <f>IFERROR(VLOOKUP(U9,'CRUCE OPORTUNIDADES'!$C$10:$D$18,2,FALSE),"")</f>
        <v/>
      </c>
      <c r="W9" s="12" t="n">
        <v>6.01</v>
      </c>
      <c r="X9" s="12">
        <f>IFERROR(VLOOKUP(W9,'CRUCE OPORTUNIDADES'!$C$10:$D$18,2,FALSE),"")</f>
        <v/>
      </c>
      <c r="Y9" s="12" t="n">
        <v>7.01</v>
      </c>
      <c r="Z9" s="12">
        <f>IFERROR(VLOOKUP(Y9,'CRUCE OPORTUNIDADES'!$C$10:$D$18,2,FALSE),"")</f>
        <v/>
      </c>
      <c r="AA9" s="12" t="n">
        <v>8.01</v>
      </c>
      <c r="AB9" s="12">
        <f>IFERROR(VLOOKUP(AA9,'CRUCE OPORTUNIDADES'!$C$10:$D$18,2,FALSE),"")</f>
        <v/>
      </c>
      <c r="AC9" s="12" t="n">
        <v>9.01</v>
      </c>
      <c r="AD9" s="12">
        <f>IFERROR(VLOOKUP(AC9,'CRUCE OPORTUNIDADES'!$C$10:$D$18,2,FALSE),"")</f>
        <v/>
      </c>
      <c r="AE9" s="12" t="n">
        <v>10.01</v>
      </c>
      <c r="AF9" s="12">
        <f>IFERROR(VLOOKUP(AE9,'CRUCE OPORTUNIDADES'!$C$10:$D$18,2,FALSE),"")</f>
        <v/>
      </c>
      <c r="AG9" s="12" t="n">
        <v>11.01</v>
      </c>
      <c r="AH9" s="12">
        <f>IFERROR(VLOOKUP(AG9,'CRUCE OPORTUNIDADES'!$C$10:$D$18,2,FALSE),"")</f>
        <v/>
      </c>
      <c r="AI9" s="12" t="n">
        <v>12.01</v>
      </c>
      <c r="AJ9" s="12">
        <f>IFERROR(VLOOKUP(AI9,'CRUCE OPORTUNIDADES'!$C$10:$D$18,2,FALSE),"")</f>
        <v/>
      </c>
      <c r="AK9" s="12" t="n">
        <v>13.01</v>
      </c>
      <c r="AL9" s="12">
        <f>IFERROR(VLOOKUP(AK9,'CRUCE OPORTUNIDADES'!$C$10:$D$18,2,FALSE),"")</f>
        <v/>
      </c>
      <c r="AM9" s="12" t="n">
        <v>14.01</v>
      </c>
      <c r="AN9" s="12">
        <f>IFERROR(VLOOKUP(AM9,'CRUCE OPORTUNIDADES'!$C$10:$D$18,2,FALSE),"")</f>
        <v/>
      </c>
      <c r="AO9" s="12" t="n">
        <v>15.01</v>
      </c>
      <c r="AP9" s="12">
        <f>IFERROR(VLOOKUP(AO9,'CRUCE OPORTUNIDADES'!$C$10:$D$18,2,FALSE),"")</f>
        <v/>
      </c>
      <c r="AQ9" s="12" t="n">
        <v>16.01</v>
      </c>
      <c r="AR9" s="12">
        <f>IFERROR(VLOOKUP(AQ9,'CRUCE OPORTUNIDADES'!$C$10:$D$18,2,FALSE),"")</f>
        <v/>
      </c>
      <c r="AS9" s="12" t="n">
        <v>17.01</v>
      </c>
      <c r="AT9" s="12">
        <f>IFERROR(VLOOKUP(AS9,'CRUCE OPORTUNIDADES'!$C$10:$D$18,2,FALSE),"")</f>
        <v/>
      </c>
      <c r="AU9" s="12" t="n">
        <v>18.01</v>
      </c>
      <c r="AV9" s="12">
        <f>IFERROR(VLOOKUP(AU9,'CRUCE OPORTUNIDADES'!$C$10:$D$18,2,FALSE),"")</f>
        <v/>
      </c>
      <c r="AW9" s="12" t="n">
        <v>19.01</v>
      </c>
      <c r="AX9" s="12">
        <f>IFERROR(VLOOKUP(AW9,'CRUCE OPORTUNIDADES'!$C$10:$D$18,2,FALSE),"")</f>
        <v/>
      </c>
      <c r="AY9" s="12" t="n">
        <v>20.01</v>
      </c>
      <c r="AZ9" s="12">
        <f>IFERROR(VLOOKUP(AY9,'CRUCE OPORTUNIDADES'!$C$10:$D$18,2,FALSE),"")</f>
        <v/>
      </c>
      <c r="BA9" s="12" t="n">
        <v>21.01</v>
      </c>
      <c r="BB9" s="12">
        <f>IFERROR(VLOOKUP(BA9,'CRUCE OPORTUNIDADES'!$C$10:$D$18,2,FALSE),"")</f>
        <v/>
      </c>
      <c r="BC9" s="12" t="n">
        <v>22.01</v>
      </c>
      <c r="BD9" s="12">
        <f>IFERROR(VLOOKUP(BC9,'CRUCE OPORTUNIDADES'!$C$10:$D$18,2,FALSE),"")</f>
        <v/>
      </c>
      <c r="BE9" s="12" t="n">
        <v>23.01</v>
      </c>
      <c r="BF9" s="12">
        <f>IFERROR(VLOOKUP(BE9,'CRUCE OPORTUNIDADES'!$C$10:$D$18,2,FALSE),"")</f>
        <v/>
      </c>
      <c r="BG9" s="12" t="n">
        <v>24.01</v>
      </c>
      <c r="BH9" s="12">
        <f>IFERROR(VLOOKUP(BG9,'CRUCE OPORTUNIDADES'!$C$10:$D$18,2,FALSE),"")</f>
        <v/>
      </c>
      <c r="BI9" s="12" t="n">
        <v>25.01</v>
      </c>
      <c r="BJ9" s="12">
        <f>IFERROR(VLOOKUP(BI9,'CRUCE OPORTUNIDADES'!$C$10:$D$18,2,FALSE),"")</f>
        <v/>
      </c>
    </row>
    <row r="10" ht="50.25" customHeight="1" s="242">
      <c r="A10" s="263" t="n"/>
      <c r="B10" s="632" t="inlineStr">
        <is>
          <t>Raro 20% (1)</t>
        </is>
      </c>
      <c r="C10" s="772" t="n"/>
      <c r="D10" s="13">
        <f>CONCATENATE(N8,N9,N10,N11,N12,N13,N14,N16,N17,N19,N20,N21,N22,N23,N24,N25,N26,N27,N28,N29,N30,N31,N32,N33,N34,N35,N36,N37,N38,N39,N40,N41,N42,N43,N44,N45,N46,N47,N48,N49,N50,N51,N52,N53,N54,N55,N56,N57,N58,N59,N60,N61,N62,N63,N64,N65,N66,N67,N68,N69,N70,N71,N72,N73,N74,N75,N76,N77,N78,N79,N80,N81,N82,N83,N84,N85,N86,N87,N88,N89,N90,N91,N92,N93,N94,N95,N96,N97,N98,N99,N100,N101,N102,N103,N104,N105,N106,N107,N108,N109,N110,N111,N112,N113,N114,N115,N116,N117,N118,N119,N120,N121,N122,N123,N124,N125,N126,N127,N128,N129,N130,N131,N132,N133,N134,N135,N136,N137,N138,N139,N140,N141,N142,N143,N144,N145,N146,N147,N148,N149,N150,N151,N152,N153,N154,N155,N156,N157,N158,N159,N160,N161,N162,N163,N164,N165,N166,N167,N168,N169,N170,N171,N172,N173,N174,N175,N176,N177,N178,N179,N180,N181,N182,N183,N184,N185,N186,N187,N188,N189,N190,N191,N192,N193,N194,N195,N196,N197,N198,N199,N200,N201,N202,N203,N204,N205,N206,N207)</f>
        <v/>
      </c>
      <c r="E10" s="671">
        <f>CONCATENATE(P8,P9,P10,P11,P12,P13,P14,P16,P17,P19,P20,P21,P22,P23,P24,P25,P26,P27,P28,P29,P30,P31,P32,P33,P34,P35,P36,P37,P38,P39,P40,P41,P42,P43,P44,P45,P46,P47,P48,P49,P50,P51,P52,P53,P54,P55,P56,P57,P58,P59,P60,P61,P62,P63,P64,P65,P66,P67,P68,P69,P70,P71,P72,P73,P74,P75,P76,P77,P78,P79,P80,P81,P82,P83,P84,P85,P86,P87,P88,P89,P90,P91,P92,P93,P94,P95,P96,P97,P98,P99,P100,P101,P102,P103,P104,P105,P106,P107,P108,P109,P110,P111,P112,P113,P114,P115,P116,P117,P118,P119,P120,P121,P122,P123,P124,P125,P126,P127,P128,P129,P130,P131,P132,P133,P134,P135,P136,P137,P138,P139,P140,P141,P142,P143,P144,P145,P146,P147,P148,P149,P150,P151,P152,P153,P154,P155,P156,P157,P158,P159,P160,P161,P162,P163,P164,P165,P166,P167,P168,P169,P170,P171,P172,P173,P174,P175,P176,P177,P178,P179,P180,P181,P182,P183,P184,P185,P186,P187,P188,P189,P190,P191,P192,P193,P194,P195,P196,P197,P198,P199,P200,P201,P202,P203,P204,P205,P206,P207)</f>
        <v/>
      </c>
      <c r="F10" s="671">
        <f>CONCATENATE(R8,R9,R10,R11,R12,R13,R14,R16,R17,R19,R20,R21,R22,R23,R24,R25,R26,R27,R28,R29,R30,R31,R32,R33,R34,R35,R36,R37,R38,R39,R40,R41,R42,R43,R44,R45,R46,R47,R48,R49,R50,R51,R52,R53,R54,R55,R56,R57,R58,R59,R60,R61,R62,R63,R64,R65,R66,R67,R68,R69,R70,R71,R72,R73,R74,R75,R76,R77,R78,R79,R80,R81,R82,R83,R84,R85,R86,R87,R88,R89,R90,R91,R92,R93,R94,R95,R96,R97,R98,R99,R100,R101,R102,R103,R104,R105,R106,R107,R108,R109,R110,R111,R112,R113,R114,R115,R116,R117,R118,R119,R120,R121,R122,R123,R124,R125,R126,R127,R128,R129,R130,R131,R132,R133,R134,R135,R136,R137,R138,R139,R140,R141,R142,R143,R144,R145,R146,R147,R148,R149,R150,R151,R152,R153,R154,R155,R156,R157,R158,R159,R160,R161,R162,R163,R164,R165,R166,R167,R168,R169,R170,R171,R172,R173,R174,R175,R176,R177,R178,R179,R180,R181,R182,R183,R184,R185,R186,R187,R188,R189,R190,R191,R192,R193,R194,R195,R196,R197,R198,R199,R200,R201,R202,R203,R204,R205,R206,R207)</f>
        <v/>
      </c>
      <c r="G10" s="671">
        <f>CONCATENATE(T8,T9,T10,T11,T12,T13,T14,T16,T17,T19,T20,T21,T22,T23,T24,T25,T26,T27,T28,T29,T30,T31,T32,T33,T34,T35,T36,T37,T38,T39,T40,T41,T42,T43,T44,T45,T46,T47,T48,T49,T50,T51,T52,T53,T54,T55,T56,T57,T58,T59,T60,T61,T62,T63,T64,T65,T66,T67,T68,T69,T70,T71,T72,T73,T74,T75,T76,T77,T78,T79,T80,T81,T82,T83,T84,T85,T86,T87,T88,T89,T90,T91,T92,T93,T94,T95,T96,T97,T98,T99,T100,T101,T102,T103,T104,T105,T106,T107,T108,T109,T110,T111,T112,T113,T114,T115,T116,T117,T118,T119,T120,T121,T122,T123,T124,T125,T126,T127,T128,T129,T130,T131,T132,T133,T134,T135,T136,T137,T138,T139,T140,T141,T142,T143,T144,T145,T146,T147,T148,T149,T150,T151,T152,T153,T154,T155,T156,T157,T158,T159,T160,T161,T162,T163,T164,T165,T166,T167,T168,T169,T170,T171,T172,T173,T174,T175,T176,T177,T178,T179,T180,T181,T182,T183,T184,T185,T186,T187,T188,T189,T190,T191,T192,T193,T194,T195,T196,T197,T198,T199,T200,T201,T202,T203,T204,T205,T206,T207)</f>
        <v/>
      </c>
      <c r="H10" s="772" t="n"/>
      <c r="I10" s="671">
        <f>CONCATENATE(V8,V9,V10,V11,V12,V13,V14,V16,V17,V19,V20,V21,V22,V23,V24,V25,V26,V27,V28,V29,V30,V31,V32,V33,V34,V35,V36,V37,V38,V39,V40,V41,V42,V43,V44,V45,V46,V47,V48,V49,V50,V51,V52,V53,V54,V55,V56,V57,V58,V59,V60,V61,V62,V63,V64,V65,V66,V67,V68,V69,V70,V71,V72,V73,V74,V75,V76,V77,V78,V79,V80,V81,V82,V83,V84,V85,V86,V87,V88,V89,V90,V91,V92,V93,V94,V95,V96,V97,V98,V99,V100,V101,V102,V103,V104,V105,V106,V107,V108,V109,V110,V111,V112,V113,V114,V115,V116,V117,V118,V119,V120,V121,V122,V123,V124,V125,V126,V127,V128,V129,V130,V131,V132,V133,V134,V135,V136,V137,V138,V139,V140,V141,V142,V143,V144,V145,V146,V147,V148,V149,V150,V151,V152,V153,V154,V155,V156,V157,V158,V159,V160,V161,V162,V163,V164,V165,V166,V167,V168,V169,V170,V171,V172,V173,V174,V175,V176,V177,V178,V179,V180,V181,V182,V183,V184,V185,V186,V187,V188,V189,V190,V191,V192,V193,V194,V195,V196,V197,V198,V199,V200,V201,V202,V203,V204,V205,V206,V207)</f>
        <v/>
      </c>
      <c r="J10" s="772" t="n"/>
      <c r="K10" s="266" t="n"/>
      <c r="N10" s="12">
        <f>IF(N11&lt;&gt;""," -O","")</f>
        <v/>
      </c>
      <c r="P10" s="12">
        <f>IF(P11&lt;&gt;""," -O","")</f>
        <v/>
      </c>
      <c r="R10" s="12">
        <f>IF(R11&lt;&gt;""," -O","")</f>
        <v/>
      </c>
      <c r="T10" s="12">
        <f>IF(T11&lt;&gt;""," -O","")</f>
        <v/>
      </c>
      <c r="V10" s="12">
        <f>IF(V11&lt;&gt;""," -O","")</f>
        <v/>
      </c>
      <c r="X10" s="12">
        <f>IF(X11&lt;&gt;""," -O","")</f>
        <v/>
      </c>
      <c r="Z10" s="12">
        <f>IF(Z11&lt;&gt;""," -O","")</f>
        <v/>
      </c>
      <c r="AB10" s="12">
        <f>IF(AB11&lt;&gt;""," -O","")</f>
        <v/>
      </c>
      <c r="AD10" s="12">
        <f>IF(AD11&lt;&gt;""," -O","")</f>
        <v/>
      </c>
      <c r="AF10" s="12">
        <f>IF(AF11&lt;&gt;""," -O","")</f>
        <v/>
      </c>
      <c r="AH10" s="12">
        <f>IF(AH11&lt;&gt;""," -O","")</f>
        <v/>
      </c>
      <c r="AJ10" s="12">
        <f>IF(AJ11&lt;&gt;""," -O","")</f>
        <v/>
      </c>
      <c r="AL10" s="12">
        <f>IF(AL11&lt;&gt;""," -O","")</f>
        <v/>
      </c>
      <c r="AN10" s="12">
        <f>IF(AN11&lt;&gt;""," -O","")</f>
        <v/>
      </c>
      <c r="AP10" s="12">
        <f>IF(AP11&lt;&gt;""," -O","")</f>
        <v/>
      </c>
      <c r="AR10" s="12">
        <f>IF(AR11&lt;&gt;""," -O","")</f>
        <v/>
      </c>
      <c r="AT10" s="12">
        <f>IF(AT11&lt;&gt;""," -O","")</f>
        <v/>
      </c>
      <c r="AV10" s="12">
        <f>IF(AV11&lt;&gt;""," -O","")</f>
        <v/>
      </c>
      <c r="AX10" s="12">
        <f>IF(AX11&lt;&gt;""," -O","")</f>
        <v/>
      </c>
      <c r="AZ10" s="12">
        <f>IF(AZ11&lt;&gt;""," -O","")</f>
        <v/>
      </c>
      <c r="BB10" s="12">
        <f>IF(BB11&lt;&gt;""," -O","")</f>
        <v/>
      </c>
      <c r="BD10" s="12">
        <f>IF(BD11&lt;&gt;""," -O","")</f>
        <v/>
      </c>
      <c r="BF10" s="12">
        <f>IF(BF11&lt;&gt;""," -O","")</f>
        <v/>
      </c>
      <c r="BH10" s="12">
        <f>IF(BH11&lt;&gt;""," -O","")</f>
        <v/>
      </c>
      <c r="BJ10" s="12">
        <f>IF(BJ11&lt;&gt;""," -O","")</f>
        <v/>
      </c>
    </row>
    <row r="11" ht="50.25" customHeight="1" s="242">
      <c r="A11" s="263" t="n"/>
      <c r="B11" s="632" t="inlineStr">
        <is>
          <t>Improbable 40% (2)</t>
        </is>
      </c>
      <c r="C11" s="772" t="n"/>
      <c r="D11" s="13">
        <f>CONCATENATE(X8,X9,X10,X11,X12,X13,X14,X16,X17,X19,X20,X21,X22,X23,X24,X25,X26,X27,X28,X29,X30,X31,X32,X33,X34,X35,X36,X37,X38,X39,X40,X41,X42,X43,X44,X45,X46,X47,X48,X49,X50,X51,X52,X53,X54,X55,X56,X57,X58,X59,X60,X61,X62,X63,X64,X65,X66,X67,X68,X69,X70,X71,X72,X73,X74,X75,X76,X77,X78,X79,X80,X81,X82,X83,X84,X85,X86,X87,X88,X89,X90,X91,X92,X93,X94,X95,X96,X97,X98,X99,X100,X101,X102,X103,X104,X105,X106,X107,X108,X109,X110,X111,X112,X113,X114,X115,X116,X117,X118,X119,X120,X121,X122,X123,X124,X125,X126,X127,X128,X129,X130,X131,X132,X133,X134,X135,X136,X137,X138,X139,X140,X141,X142,X143,X144,X145,X146,X147,X148,X149,X150,X151,X152,X153,X154,X155,X156,X157,X158,X159,X160,X161,X162,X163,X164,X165,X166,X167,X168,X169,X170,X171,X172,X173,X174,X175,X176,X177,X178,X179,X180,X181,X182,X183,X184,X185,X186,X187,X188,X189,X190,X191,X192,X193,X194,X195,X196,X197,X198,X199,X200,X201,X202,X203,X204,X205,X206,X207)</f>
        <v/>
      </c>
      <c r="E11" s="671">
        <f>CONCATENATE(Z8,Z9,Z10,Z11,Z12,Z13,Z14,Z16,Z17,Z19,Z20,Z21,Z22,Z23,Z24,Z25,Z26,Z27,Z28,Z29,Z30,Z31,Z32,Z33,Z34,Z35,Z36,Z37,Z38,Z39,Z40,Z41,Z42,Z43,Z44,Z45,Z46,Z47,Z48,Z49,Z50,Z51,Z52,Z53,Z54,Z55,Z56,Z57,Z58,Z59,Z60,Z61,Z62,Z63,Z64,Z65,Z66,Z67,Z68,Z69,Z70,Z71,Z72,Z73,Z74,Z75,Z76,Z77,Z78,Z79,Z80,Z81,Z82,Z83,Z84,Z85,Z86,Z87,Z88,Z89,Z90,Z91,Z92,Z93,Z94,Z95,Z96,Z97,Z98,Z99,Z100,Z101,Z102,Z103,Z104,Z105,Z106,Z107,Z108,Z109,Z110,Z111,Z112,Z113,Z114,Z115,Z116,Z117,Z118,Z119,Z120,Z121,Z122,Z123,Z124,Z125,Z126,Z127,Z128,Z129,Z130,Z131,Z132,Z133,Z134,Z135,Z136,Z137,Z138,Z139,Z140,Z141,Z142,Z143,Z144,Z145,Z146,Z147,Z148,Z149,Z150,Z151,Z152,Z153,Z154,Z155,Z156,Z157,Z158,Z159,Z160,Z161,Z162,Z163,Z164,Z165,Z166,Z167,Z168,Z169,Z170,Z171,Z172,Z173,Z174,Z175,Z176,Z177,Z178,Z179,Z180,Z181,Z182,Z183,Z184,Z185,Z186,Z187,Z188,Z189,Z190,Z191,Z192,Z193,Z194,Z195,Z196,Z197,Z198,Z199,Z200,Z201,Z202,Z203,Z204,Z205,Z206,Z207)</f>
        <v/>
      </c>
      <c r="F11" s="671">
        <f>CONCATENATE(AB8,AB9,AB10,AB11,AB12,AB13,AB14,AB16,AB17,AB19,AB20,AB21,AB22,AB23,AB24,AB25,AB26,AB27,AB28,AB29,AB30,AB31,AB32,AB33,AB34,AB35,AB36,AB37,AB38,AB39,AB40,AB41,AB42,AB43,AB44,AB45,AB46,AB47,AB48,AB49,AB50,AB51,AB52,AB53,AB54,AB55,AB56,AB57,AB58,AB59,AB60,AB61,AB62,AB63,AB64,AB65,AB66,AB67,AB68,AB69,AB70,AB71,AB72,AB73,AB74,AB75,AB76,AB77,AB78,AB79,AB80,AB81,AB82,AB83,AB84,AB85,AB86,AB87,AB88,AB89,AB90,AB91,AB92,AB93,AB94,AB95,AB96,AB97,AB98,AB99,AB100,AB101,AB102,AB103,AB104,AB105,AB106,AB107,AB108,AB109,AB110,AB111,AB112,AB113,AB114,AB115,AB116,AB117,AB118,AB119,AB120,AB121,AB122,AB123,AB124,AB125,AB126,AB127,AB128,AB129,AB130,AB131,AB132,AB133,AB134,AB135,AB136,AB137,AB138,AB139,AB140,AB141,AB142,AB143,AB144,AB145,AB146,AB147,AB148,AB149,AB150,AB151,AB152,AB153,AB154,AB155,AB156,AB157,AB158,AB159,AB160,AB161,AB162,AB163,AB164,AB165,AB166,AB167,AB168,AB169,AB170,AB171,AB172,AB173,AB174,AB175,AB176,AB177,AB178,AB179,AB180,AB181,AB182,AB183,AB184,AB185,AB186,AB187,AB188,AB189,AB190,AB191,AB192,AB193,AB194,AB195,AB196,AB197,AB198,AB199,AB200,AB201,AB202,AB203,AB204,AB205,AB206,AB207)</f>
        <v/>
      </c>
      <c r="G11" s="672">
        <f>CONCATENATE(AD8,AD9,AD10,AD11,AD12,AD13,AD14,AD16,AD17,AD19,AD20,AD21,AD22,AD23,AD24,AD25,AD26,AD27,AD28,AD29,AD30,AD31,AD32,AD33,AD34,AD35,AD36,AD37,AD38,AD39,AD40,AD41,AD42,AD43,AD44,AD45,AD46,AD47,AD48,AD49,AD50,AD51,AD52,AD53,AD54,AD55,AD56,AD57,AD58,AD59,AD60,AD61,AD62,AD63,AD64,AD65,AD66,AD67,AD68,AD69,AD70,AD71,AD72,AD73,AD74,AD75,AD76,AD77,AD78,AD79,AD80,AD81,AD82,AD83,AD84,AD85,AD86,AD87,AD88,AD89,AD90,AD91,AD92,AD93,AD94,AD95,AD96,AD97,AD98,AD99,AD100,AD101,AD102,AD103,AD104,AD105,AD106,AD107,AD108,AD109,AD110,AD111,AD112,AD113,AD114,AD115,AD116,AD117,AD118,AD119,AD120,AD121,AD122,AD123,AD124,AD125,AD126,AD127,AD128,AD129,AD130,AD131,AD132,AD133,AD134,AD135,AD136,AD137,AD138,AD139,AD140,AD141,AD142,AD143,AD144,AD145,AD146,AD147,AD148,AD149,AD150,AD151,AD152,AD153,AD154,AD155,AD156,AD157,AD158,AD159,AD160,AD161,AD162,AD163,AD164,AD165,AD166,AD167,AD168,AD169,AD170,AD171,AD172,AD173,AD174,AD175,AD176,AD177,AD178,AD179,AD180,AD181,AD182,AD183,AD184,AD185,AD186,AD187,AD188,AD189,AD190,AD191,AD192,AD193,AD194,AD195,AD196,AD197,AD198,AD199,AD200,AD201,AD202,AD203,AD204,AD205,AD206,AD207)</f>
        <v/>
      </c>
      <c r="H11" s="772" t="n"/>
      <c r="I11" s="672">
        <f>CONCATENATE(AF8,AF9,AF10,AF11,AF12,AF13,AF14,AF16,AF17,AF19,AF20,AF21,AF22,AF23,AF24,AF25,AF26,AF27,AF28,AF29,AF30,AF31,AF32,AF33,AF34,AF35,AF36,AF37,AF38,AF39,AF40,AF41,AF42,AF43,AF44,AF45,AF46,AF47,AF48,AF49,AF50,AF51,AF52,AF53,AF54,AF55,AF56,AF57,AF58,AF59,AF60,AF61,AF62,AF63,AF64,AF65,AF66,AF67,AF68,AF69,AF70,AF71,AF72,AF73,AF74,AF75,AF76,AF77,AF78,AF79,AF80,AF81,AF82,AF83,AF84,AF85,AF86,AF87,AF88,AF89,AF90,AF91,AF92,AF93,AF94,AF95,AF96,AF97,AF98,AF99,AF100,AF101,AF102,AF103,AF104,AF105,AF106,AF107,AF108,AF109,AF110,AF111,AF112,AF113,AF114,AF115,AF116,AF117,AF118,AF119,AF120,AF121,AF122,AF123,AF124,AF125,AF126,AF127,AF128,AF129,AF130,AF131,AF132,AF133,AF134,AF135,AF136,AF137,AF138,AF139,AF140,AF141,AF142,AF143,AF144,AF145,AF146,AF147,AF148,AF149,AF150,AF151,AF152,AF153,AF154,AF155,AF156,AF157,AF158,AF159,AF160,AF161,AF162,AF163,AF164,AF165,AF166,AF167,AF168,AF169,AF170,AF171,AF172,AF173,AF174,AF175,AF176,AF177,AF178,AF179,AF180,AF181,AF182,AF183,AF184,AF185,AF186,AF187,AF188,AF189,AF190,AF191,AF192,AF193,AF194,AF195,AF196,AF197,AF198,AF199,AF200,AF201,AF202,AF203,AF204,AF205,AF206,AF207)</f>
        <v/>
      </c>
      <c r="J11" s="772" t="n"/>
      <c r="K11" s="266" t="n"/>
      <c r="M11" s="12" t="n">
        <v>1.02</v>
      </c>
      <c r="N11" s="12">
        <f>IFERROR(VLOOKUP(M11,'CRUCE OPORTUNIDADES'!$C$10:$D$18,2,FALSE),"")</f>
        <v/>
      </c>
      <c r="O11" s="12" t="n">
        <v>2.02</v>
      </c>
      <c r="P11" s="12">
        <f>IFERROR(VLOOKUP(O11,'CRUCE OPORTUNIDADES'!$C$10:$D$18,2,FALSE),"")</f>
        <v/>
      </c>
      <c r="Q11" s="12" t="n">
        <v>3.02</v>
      </c>
      <c r="R11" s="12">
        <f>IFERROR(VLOOKUP(Q11,'CRUCE OPORTUNIDADES'!$C$10:$D$18,2,FALSE),"")</f>
        <v/>
      </c>
      <c r="S11" s="12" t="n">
        <v>4.02</v>
      </c>
      <c r="T11" s="12">
        <f>IFERROR(VLOOKUP(S11,'CRUCE OPORTUNIDADES'!$C$10:$D$18,2,FALSE),"")</f>
        <v/>
      </c>
      <c r="U11" s="12" t="n">
        <v>5.02</v>
      </c>
      <c r="V11" s="12">
        <f>IFERROR(VLOOKUP(U11,'CRUCE OPORTUNIDADES'!$C$10:$D$18,2,FALSE),"")</f>
        <v/>
      </c>
      <c r="W11" s="12" t="n">
        <v>6.02</v>
      </c>
      <c r="X11" s="12">
        <f>IFERROR(VLOOKUP(W11,'CRUCE OPORTUNIDADES'!$C$10:$D$18,2,FALSE),"")</f>
        <v/>
      </c>
      <c r="Y11" s="12" t="n">
        <v>7.02</v>
      </c>
      <c r="Z11" s="12">
        <f>IFERROR(VLOOKUP(Y11,'CRUCE OPORTUNIDADES'!$C$10:$D$18,2,FALSE),"")</f>
        <v/>
      </c>
      <c r="AA11" s="12" t="n">
        <v>8.02</v>
      </c>
      <c r="AB11" s="12">
        <f>IFERROR(VLOOKUP(AA11,'CRUCE OPORTUNIDADES'!$C$10:$D$18,2,FALSE),"")</f>
        <v/>
      </c>
      <c r="AC11" s="12" t="n">
        <v>9.02</v>
      </c>
      <c r="AD11" s="12">
        <f>IFERROR(VLOOKUP(AC11,'CRUCE OPORTUNIDADES'!$C$10:$D$18,2,FALSE),"")</f>
        <v/>
      </c>
      <c r="AE11" s="12" t="n">
        <v>10.02</v>
      </c>
      <c r="AF11" s="12">
        <f>IFERROR(VLOOKUP(AE11,'CRUCE OPORTUNIDADES'!$C$10:$D$18,2,FALSE),"")</f>
        <v/>
      </c>
      <c r="AG11" s="12" t="n">
        <v>11.02</v>
      </c>
      <c r="AH11" s="12">
        <f>IFERROR(VLOOKUP(AG11,'CRUCE OPORTUNIDADES'!$C$10:$D$18,2,FALSE),"")</f>
        <v/>
      </c>
      <c r="AI11" s="12" t="n">
        <v>12.02</v>
      </c>
      <c r="AJ11" s="12">
        <f>IFERROR(VLOOKUP(AI11,'CRUCE OPORTUNIDADES'!$C$10:$D$18,2,FALSE),"")</f>
        <v/>
      </c>
      <c r="AK11" s="12" t="n">
        <v>13.02</v>
      </c>
      <c r="AL11" s="12">
        <f>IFERROR(VLOOKUP(AK11,'CRUCE OPORTUNIDADES'!$C$10:$D$18,2,FALSE),"")</f>
        <v/>
      </c>
      <c r="AM11" s="12" t="n">
        <v>14.02</v>
      </c>
      <c r="AN11" s="12">
        <f>IFERROR(VLOOKUP(AM11,'CRUCE OPORTUNIDADES'!$C$10:$D$18,2,FALSE),"")</f>
        <v/>
      </c>
      <c r="AO11" s="12" t="n">
        <v>15.02</v>
      </c>
      <c r="AP11" s="12">
        <f>IFERROR(VLOOKUP(AO11,'CRUCE OPORTUNIDADES'!$C$10:$D$18,2,FALSE),"")</f>
        <v/>
      </c>
      <c r="AQ11" s="12" t="n">
        <v>16.02</v>
      </c>
      <c r="AR11" s="12">
        <f>IFERROR(VLOOKUP(AQ11,'CRUCE OPORTUNIDADES'!$C$10:$D$18,2,FALSE),"")</f>
        <v/>
      </c>
      <c r="AS11" s="12" t="n">
        <v>17.02</v>
      </c>
      <c r="AT11" s="12">
        <f>IFERROR(VLOOKUP(AS11,'CRUCE OPORTUNIDADES'!$C$10:$D$18,2,FALSE),"")</f>
        <v/>
      </c>
      <c r="AU11" s="12" t="n">
        <v>18.02</v>
      </c>
      <c r="AV11" s="12">
        <f>IFERROR(VLOOKUP(AU11,'CRUCE OPORTUNIDADES'!$C$10:$D$18,2,FALSE),"")</f>
        <v/>
      </c>
      <c r="AW11" s="12" t="n">
        <v>19.02</v>
      </c>
      <c r="AX11" s="12">
        <f>IFERROR(VLOOKUP(AW11,'CRUCE OPORTUNIDADES'!$C$10:$D$18,2,FALSE),"")</f>
        <v/>
      </c>
      <c r="AY11" s="12" t="n">
        <v>20.02</v>
      </c>
      <c r="AZ11" s="12">
        <f>IFERROR(VLOOKUP(AY11,'CRUCE OPORTUNIDADES'!$C$10:$D$18,2,FALSE),"")</f>
        <v/>
      </c>
      <c r="BA11" s="12" t="n">
        <v>21.02</v>
      </c>
      <c r="BB11" s="12">
        <f>IFERROR(VLOOKUP(BA11,'CRUCE OPORTUNIDADES'!$C$10:$D$18,2,FALSE),"")</f>
        <v/>
      </c>
      <c r="BC11" s="12" t="n">
        <v>22.02</v>
      </c>
      <c r="BD11" s="12">
        <f>IFERROR(VLOOKUP(BC11,'CRUCE OPORTUNIDADES'!$C$10:$D$18,2,FALSE),"")</f>
        <v/>
      </c>
      <c r="BE11" s="12" t="n">
        <v>23.02</v>
      </c>
      <c r="BF11" s="12">
        <f>IFERROR(VLOOKUP(BE11,'CRUCE OPORTUNIDADES'!$C$10:$D$18,2,FALSE),"")</f>
        <v/>
      </c>
      <c r="BG11" s="12" t="n">
        <v>24.02</v>
      </c>
      <c r="BH11" s="12">
        <f>IFERROR(VLOOKUP(BG11,'CRUCE OPORTUNIDADES'!$C$10:$D$18,2,FALSE),"")</f>
        <v/>
      </c>
      <c r="BI11" s="12" t="n">
        <v>25.02</v>
      </c>
      <c r="BJ11" s="12">
        <f>IFERROR(VLOOKUP(BI11,'CRUCE OPORTUNIDADES'!$C$10:$D$18,2,FALSE),"")</f>
        <v/>
      </c>
    </row>
    <row r="12" ht="50.25" customHeight="1" s="242">
      <c r="A12" s="263" t="n"/>
      <c r="B12" s="632" t="inlineStr">
        <is>
          <t>Posible 60% (3)</t>
        </is>
      </c>
      <c r="C12" s="772" t="n"/>
      <c r="D12" s="13">
        <f>CONCATENATE(AH8,AH9,AH10,AH11,AH12,AH13,AH14,AH16,AH17,AH19,AH20,AH21,AH22,AH23,AH24,AH25,AH26,AH27,AH28,AH29,AH30,AH31,AH32,AH33,AH34,AH35,AH36,AH37,AH38,AH39,AH40,AH41,AH42,AH43,AH44,AH45,AH46,AH47,AH48,AH49,AH50,AH51,AH52,AH53,AH54,AH55,AH56,AH57,AH58,AH59,AH60,AH61,AH62,AH63,AH64,AH65,AH66,AH67,AH68,AH69,AH70,AH71,AH72,AH73,AH74,AH75,AH76,AH77,AH78,AH79,AH80,AH81,AH82,AH83,AH84,AH85,AH86,AH87,AH88,AH89,AH90,AH91,AH92,AH93,AH94,AH95,AH96,AH97,AH98,AH99,AH100,AH101,AH102,AH103,AH104,AH105,AH106,AH107,AH108,AH109,AH110,AH111,AH112,AH113,AH114,AH115,AH116,AH117,AH118,AH119,AH120,AH121,AH122,AH123,AH124,AH125,AH126,AH127,AH128,AH129,AH130,AH131,AH132,AH133,AH134,AH135,AH136,AH137,AH138,AH139,AH140,AH141,AH142,AH143,AH144,AH145,AH146,AH147,AH148,AH149,AH150,AH151,AH152,AH153,AH154,AH155,AH156,AH157,AH158,AH159,AH160,AH161,AH162,AH163,AH164,AH165,AH166,AH167,AH168,AH169,AH170,AH171,AH172,AH173,AH174,AH175,AH176,AH177,AH178,AH179,AH180,AH181,AH182,AH183,AH184,AH185,AH186,AH187,AH188,AH189,AH190,AH191,AH192,AH193,AH194,AH195,AH196,AH197,AH198,AH199,AH200,AH201,AH202,AH203,AH204,AH205,AH206,AH207)</f>
        <v/>
      </c>
      <c r="E12" s="127">
        <f>CONCATENATE(AJ8,AJ9,AJ10,AJ11,AJ12,AJ13,AJ14,AJ16,AJ17,AJ19,AJ20,AJ21,AJ22,AJ23,AJ24,AJ25,AJ26,AJ27,AJ28,AJ29,AJ30,AJ31,AJ32,AJ33,AJ34,AJ35,AJ36,AJ37,AJ38,AJ39,AJ40,AJ41,AJ42,AJ43,AJ44,AJ45,AJ46,AJ47,AJ48,AJ49,AJ50,AJ51,AJ52,AJ53,AJ54,AJ55,AJ56,AJ57,AJ58,AJ59,AJ60,AJ61,AJ62,AJ63,AJ64,AJ65,AJ66,AJ67,AJ68,AJ69,AJ70,AJ71,AJ72,AJ73,AJ74,AJ75,AJ76,AJ77,AJ78,AJ79,AJ80,AJ81,AJ82,AJ83,AJ84,AJ85,AJ86,AJ87,AJ88,AJ89,AJ90,AJ91,AJ92,AJ93,AJ94,AJ95,AJ96,AJ97,AJ98,AJ99,AJ100,AJ101,AJ102,AJ103,AJ104,AJ105,AJ106,AJ107,AJ108,AJ109,AJ110,AJ111,AJ112,AJ113,AJ114,AJ115,AJ116,AJ117,AJ118,AJ119,AJ120,AJ121,AJ122,AJ123,AJ124,AJ125,AJ126,AJ127,AJ128,AJ129,AJ130,AJ131,AJ132,AJ133,AJ134,AJ135,AJ136,AJ137,AJ138,AJ139,AJ140,AJ141,AJ142,AJ143,AJ144,AJ145,AJ146,AJ147,AJ148,AJ149,AJ150,AJ151,AJ152,AJ153,AJ154,AJ155,AJ156,AJ157,AJ158,AJ159,AJ160,AJ161,AJ162,AJ163,AJ164,AJ165,AJ166,AJ167,AJ168,AJ169,AJ170,AJ171,AJ172,AJ173,AJ174,AJ175,AJ176,AJ177,AJ178,AJ179,AJ180,AJ181,AJ182,AJ183,AJ184,AJ185,AJ186,AJ187,AJ188,AJ189,AJ190,AJ191,AJ192,AJ193,AJ194,AJ195,AJ196,AJ197,AJ198,AJ199,AJ200,AJ201,AJ202,AJ203,AJ204,AJ205,AJ206,AJ207)</f>
        <v/>
      </c>
      <c r="F12" s="672">
        <f>CONCATENATE(AL8,AL9,AL10,AL11,AL12,AL13,AL14,AL16,AL17,AL19,AL20,AL21,AL22,AL23,AL24,AL25,AL26,AL27,AL28,AL29,AL30,AL31,AL32,AL33,AL34,AL35,AL36,AL37,AL38,AL39,AL40,AL41,AL42,AL43,AL44,AL45,AL46,AL47,AL48,AL49,AL50,AL51,AL52,AL53,AL54,AL55,AL56,AL57,AL58,AL59,AL60,AL61,AL62,AL63,AL64,AL65,AL66,AL67,AL68,AL69,AL70,AL71,AL72,AL73,AL74,AL75,AL76,AL77,AL78,AL79,AL80,AL81,AL82,AL83,AL84,AL85,AL86,AL87,AL88,AL89,AL90,AL91,AL92,AL93,AL94,AL95,AL96,AL97,AL98,AL99,AL100,AL101,AL102,AL103,AL104,AL105,AL106,AL107,AL108,AL109,AL110,AL111,AL112,AL113,AL114,AL115,AL116,AL117,AL118,AL119,AL120,AL121,AL122,AL123,AL124,AL125,AL126,AL127,AL128,AL129,AL130,AL131,AL132,AL133,AL134,AL135,AL136,AL137,AL138,AL139,AL140,AL141,AL142,AL143,AL144,AL145,AL146,AL147,AL148,AL149,AL150,AL151,AL152,AL153,AL154,AL155,AL156,AL157,AL158,AL159,AL160,AL161,AL162,AL163,AL164,AL165,AL166,AL167,AL168,AL169,AL170,AL171,AL172,AL173,AL174,AL175,AL176,AL177,AL178,AL179,AL180,AL181,AL182,AL183,AL184,AL185,AL186,AL187,AL188,AL189,AL190,AL191,AL192,AL193,AL194,AL195,AL196,AL197,AL198,AL199,AL200,AL201,AL202,AL203,AL204,AL205,AL206,AL207)</f>
        <v/>
      </c>
      <c r="G12" s="672">
        <f>CONCATENATE(AN8,AN9,AN10,AN11,AN12,AN13,AN14,AN16,AN17,AN19,AN20,AN21,AN22,AN23,AN24,AN25,AN26,AN27,AN28,AN29,AN30,AN31,AN32,AN33,AN34,AN35,AN36,AN37,AN38,AN39,AN40,AN41,AN42,AN43,AN44,AN45,AN46,AN47,AN48,AN49,AN50,AN51,AN52,AN53,AN54,AN55,AN56,AN57,AN58,AN59,AN60,AN61,AN62,AN63,AN64,AN65,AN66,AN67,AN68,AN69,AN70,AN71,AN72,AN73,AN74,AN75,AN76,AN77,AN78,AN79,AN80,AN81,AN82,AN83,AN84,AN85,AN86,AN87,AN88,AN89,AN90,AN91,AN92,AN93,AN94,AN95,AN96,AN97,AN98,AN99,AN100,AN101,AN102,AN103,AN104,AN105,AN106,AN107,AN108,AN109,AN110,AN111,AN112,AN113,AN114,AN115,AN116,AN117,AN118,AN119,AN120,AN121,AN122,AN123,AN124,AN125,AN126,AN127,AN128,AN129,AN130,AN131,AN132,AN133,AN134,AN135,AN136,AN137,AN138,AN139,AN140,AN141,AN142,AN143,AN144,AN145,AN146,AN147,AN148,AN149,AN150,AN151,AN152,AN153,AN154,AN155,AN156,AN157,AN158,AN159,AN160,AN161,AN162,AN163,AN164,AN165,AN166,AN167,AN168,AN169,AN170,AN171,AN172,AN173,AN174,AN175,AN176,AN177,AN178,AN179,AN180,AN181,AN182,AN183,AN184,AN185,AN186,AN187,AN188,AN189,AN190,AN191,AN192,AN193,AN194,AN195,AN196,AN197,AN198,AN199,AN200,AN201,AN202,AN203,AN204,AN205,AN206,AN207)</f>
        <v/>
      </c>
      <c r="H12" s="772" t="n"/>
      <c r="I12" s="672">
        <f>CONCATENATE(AP8,AP9,AP10,AP11,AP12,AP13,AP14,AP16,AP17,AP19,AP20,AP21,AP22,AP23,AP24,AP25,AP26,AP27,AP28,AP29,AP30,AP31,AP32,AP33,AP34,AP35,AP36,AP37,AP38,AP39,AP40,AP41,AP42,AP43,AP44,AP45,AP46,AP47,AP48,AP49,AP50,AP51,AP52,AP53,AP54,AP55,AP56,AP57,AP58,AP59,AP60,AP61,AP62,AP63,AP64,AP65,AP66,AP67,AP68,AP69,AP70,AP71,AP72,AP73,AP74,AP75,AP76,AP77,AP78,AP79,AP80,AP81,AP82,AP83,AP84,AP85,AP86,AP87,AP88,AP89,AP90,AP91,AP92,AP93,AP94,AP95,AP96,AP97,AP98,AP99,AP100,AP101,AP102,AP103,AP104,AP105,AP106,AP107,AP108,AP109,AP110,AP111,AP112,AP113,AP114,AP115,AP116,AP117,AP118,AP119,AP120,AP121,AP122,AP123,AP124,AP125,AP126,AP127,AP128,AP129,AP130,AP131,AP132,AP133,AP134,AP135,AP136,AP137,AP138,AP139,AP140,AP141,AP142,AP143,AP144,AP145,AP146,AP147,AP148,AP149,AP150,AP151,AP152,AP153,AP154,AP155,AP156,AP157,AP158,AP159,AP160,AP161,AP162,AP163,AP164,AP165,AP166,AP167,AP168,AP169,AP170,AP171,AP172,AP173,AP174,AP175,AP176,AP177,AP178,AP179,AP180,AP181,AP182,AP183,AP184,AP185,AP186,AP187,AP188,AP189,AP190,AP191,AP192,AP193,AP194,AP195,AP196,AP197,AP198,AP199,AP200,AP201,AP202,AP203,AP204,AP205,AP206,AP207)</f>
        <v/>
      </c>
      <c r="J12" s="772" t="n"/>
      <c r="K12" s="266" t="n"/>
      <c r="N12" s="12">
        <f>IF(N13&lt;&gt;""," -O","")</f>
        <v/>
      </c>
      <c r="P12" s="12">
        <f>IF(P13&lt;&gt;""," -O","")</f>
        <v/>
      </c>
      <c r="R12" s="12">
        <f>IF(R13&lt;&gt;""," -O","")</f>
        <v/>
      </c>
      <c r="T12" s="12">
        <f>IF(T13&lt;&gt;""," -O","")</f>
        <v/>
      </c>
      <c r="V12" s="12">
        <f>IF(V13&lt;&gt;""," -O","")</f>
        <v/>
      </c>
      <c r="X12" s="12">
        <f>IF(X13&lt;&gt;""," -O","")</f>
        <v/>
      </c>
      <c r="Z12" s="12">
        <f>IF(Z13&lt;&gt;""," -O","")</f>
        <v/>
      </c>
      <c r="AB12" s="12">
        <f>IF(AB13&lt;&gt;""," -O","")</f>
        <v/>
      </c>
      <c r="AD12" s="12">
        <f>IF(AD13&lt;&gt;""," -O","")</f>
        <v/>
      </c>
      <c r="AF12" s="12">
        <f>IF(AF13&lt;&gt;""," -O","")</f>
        <v/>
      </c>
      <c r="AH12" s="12">
        <f>IF(AH13&lt;&gt;""," -O","")</f>
        <v/>
      </c>
      <c r="AJ12" s="12">
        <f>IF(AJ13&lt;&gt;""," -O","")</f>
        <v/>
      </c>
      <c r="AL12" s="12">
        <f>IF(AL13&lt;&gt;""," -O","")</f>
        <v/>
      </c>
      <c r="AN12" s="12">
        <f>IF(AN13&lt;&gt;""," -O","")</f>
        <v/>
      </c>
      <c r="AP12" s="12">
        <f>IF(AP13&lt;&gt;""," -O","")</f>
        <v/>
      </c>
      <c r="AR12" s="12">
        <f>IF(AR13&lt;&gt;""," -O","")</f>
        <v/>
      </c>
      <c r="AT12" s="12">
        <f>IF(AT13&lt;&gt;""," -O","")</f>
        <v/>
      </c>
      <c r="AV12" s="12">
        <f>IF(AV13&lt;&gt;""," -O","")</f>
        <v/>
      </c>
      <c r="AX12" s="12">
        <f>IF(AX13&lt;&gt;""," -O","")</f>
        <v/>
      </c>
      <c r="AZ12" s="12">
        <f>IF(AZ13&lt;&gt;""," -O","")</f>
        <v/>
      </c>
      <c r="BB12" s="12">
        <f>IF(BB13&lt;&gt;""," -O","")</f>
        <v/>
      </c>
      <c r="BD12" s="12">
        <f>IF(BD13&lt;&gt;""," -O","")</f>
        <v/>
      </c>
      <c r="BF12" s="12">
        <f>IF(BF13&lt;&gt;""," -O","")</f>
        <v/>
      </c>
      <c r="BH12" s="12">
        <f>IF(BH13&lt;&gt;""," -O","")</f>
        <v/>
      </c>
      <c r="BJ12" s="12">
        <f>IF(BJ13&lt;&gt;""," -O","")</f>
        <v/>
      </c>
    </row>
    <row r="13" ht="50.25" customHeight="1" s="242">
      <c r="A13" s="263" t="n"/>
      <c r="B13" s="632" t="inlineStr">
        <is>
          <t>Probable 80% (4)</t>
        </is>
      </c>
      <c r="C13" s="772" t="n"/>
      <c r="D13" s="13">
        <f>CONCATENATE(AR8,AR9,AR10,AR11,AR12,AR13,AR14,AR16,AR17,AR19,AR20,AR21,AR22,AR23,AR24,AR25,AR26,AR27,AR28,AR29,AR30,AR31,AR32,AR33,AR34,AR35,AR36,AR37,AR38,AR39,AR40,AR41,AR42,AR43,AR44,AR45,AR46,AR47,AR48,AR49,AR50,AR51,AR52,AR53,AR54,AR55,AR56,AR57,AR58,AR59,AR60,AR61,AR62,AR63,AR64,AR65,AR66,AR67,AR68,AR69,AR70,AR71,AR72,AR73,AR74,AR75,AR76,AR77,AR78,AR79,AR80,AR81,AR82,AR83,AR84,AR85,AR86,AR87,AR88,AR89,AR90,AR91,AR92,AR93,AR94,AR95,AR96,AR97,AR98,AR99,AR100,AR101,AR102,AR103,AR104,AR105,AR106,AR107,AR108,AR109,AR110,AR111,AR112,AR113,AR114,AR115,AR116,AR117,AR118,AR119,AR120,AR121,AR122,AR123,AR124,AR125,AR126,AR127,AR128,AR129,AR130,AR131,AR132,AR133,AR134,AR135,AR136,AR137,AR138,AR139,AR140,AR141,AR142,AR143,AR144,AR145,AR146,AR147,AR148,AR149,AR150,AR151,AR152,AR153,AR154,AR155,AR156,AR157,AR158,AR159,AR160,AR161,AR162,AR163,AR164,AR165,AR166,AR167,AR168,AR169,AR170,AR171,AR172,AR173,AR174,AR175,AR176,AR177,AR178,AR179,AR180,AR181,AR182,AR183,AR184,AR185,AR186,AR187,AR188,AR189,AR190,AR191,AR192,AR193,AR194,AR195,AR196,AR197,AR198,AR199,AR200,AR201,AR202,AR203,AR204,AR205,AR206,AR207)</f>
        <v/>
      </c>
      <c r="E13" s="671">
        <f>CONCATENATE(AT8,AT9,AT10,AT11,AT12,AT13,AT14,AT16,AT17,AT19,AT20,AT21,AT22,AT23,AT24,AT25,AT26,AT27,AT28,AT29,AT30,AT31,AT32,AT33,AT34,AT35,AT36,AT37,AT38,AT39,AT40,AT41,AT42,AT43,AT44,AT45,AT46,AT47,AT48,AT49,AT50,AT51,AT52,AT53,AT54,AT55,AT56,AT57,AT58,AT59,AT60,AT61,AT62,AT63,AT64,AT65,AT66,AT67,AT68,AT69,AT70,AT71,AT72,AT73,AT74,AT75,AT76,AT77,AT78,AT79,AT80,AT81,AT82,AT83,AT84,AT85,AT86,AT87,AT88,AT89,AT90,AT91,AT92,AT93,AT94,AT95,AT96,AT97,AT98,AT99,AT100,AT101,AT102,AT103,AT104,AT105,AT106,AT107,AT108,AT109,AT110,AT111,AT112,AT113,AT114,AT115,AT116,AT117,AT118,AT119,AT120,AT121,AT122,AT123,AT124,AT125,AT126,AT127,AT128,AT129,AT130,AT131,AT132,AT133,AT134,AT135,AT136,AT137,AT138,AT139,AT140,AT141,AT142,AT143,AT144,AT145,AT146,AT147,AT148,AT149,AT150,AT151,AT152,AT153,AT154,AT155,AT156,AT157,AT158,AT159,AT160,AT161,AT162,AT163,AT164,AT165,AT166,AT167,AT168,AT169,AT170,AT171,AT172,AT173,AT174,AT175,AT176,AT177,AT178,AT179,AT180,AT181,AT182,AT183,AT184,AT185,AT186,AT187,AT188,AT189,AT190,AT191,AT192,AT193,AT194,AT195,AT196,AT197,AT198,AT199,AT200,AT201,AT202,AT203,AT204,AT205,AT206,AT207)</f>
        <v/>
      </c>
      <c r="F13" s="672">
        <f>CONCATENATE(AV8,AV9,AV10,AV11,AV12,AV13,AV14,AV16,AV17,AV19,AV20,AV21,AV22,AV23,AV24,AV25,AV26,AV27,AV28,AV29,AV30,AV31,AV32,AV33,AV34,AV35,AV36,AV37,AV38,AV39,AV40,AV41,AV42,AV43,AV44,AV45,AV46,AV47,AV48,AV49,AV50,AV51,AV52,AV53,AV54,AV55,AV56,AV57,AV58,AV59,AV60,AV61,AV62,AV63,AV64,AV65,AV66,AV67,AV68,AV69,AV70,AV71,AV72,AV73,AV74,AV75,AV76,AV77,AV78,AV79,AV80,AV81,AV82,AV83,AV84,AV85,AV86,AV87,AV88,AV89,AV90,AV91,AV92,AV93,AV94,AV95,AV96,AV97,AV98,AV99,AV100,AV101,AV102,AV103,AV104,AV105,AV106,AV107,AV108,AV109,AV110,AV111,AV112,AV113,AV114,AV115,AV116,AV117,AV118,AV119,AV120,AV121,AV122,AV123,AV124,AV125,AV126,AV127,AV128,AV129,AV130,AV131,AV132,AV133,AV134,AV135,AV136,AV137,AV138,AV139,AV140,AV141,AV142,AV143,AV144,AV145,AV146,AV147,AV148,AV149,AV150,AV151,AV152,AV153,AV154,AV155,AV156,AV157,AV158,AV159,AV160,AV161,AV162,AV163,AV164,AV165,AV166,AV167,AV168,AV169,AV170,AV171,AV172,AV173,AV174,AV175,AV176,AV177,AV178,AV179,AV180,AV181,AV182,AV183,AV184,AV185,AV186,AV187,AV188,AV189,AV190,AV191,AV192,AV193,AV194,AV195,AV196,AV197,AV198,AV199,AV200,AV201,AV202,AV203,AV204,AV205,AV206,AV207)</f>
        <v/>
      </c>
      <c r="G13" s="672">
        <f>CONCATENATE(AX8,AX9,AX10,AX11,AX12,AX13,AX14,AX16,AX17,AX19,AX20,AX21,AX22,AX23,AX24,AX25,AX26,AX27,AX28,AX29,AX30,AX31,AX32,AX33,AX34,AX35,AX36,AX37,AX38,AX39,AX40,AX41,AX42,AX43,AX44,AX45,AX46,AX47,AX48,AX49,AX50,AX51,AX52,AX53,AX54,AX55,AX56,AX57,AX58,AX59,AX60,AX61,AX62,AX63,AX64,AX65,AX66,AX67,AX68,AX69,AX70,AX71,AX72,AX73,AX74,AX75,AX76,AX77,AX78,AX79,AX80,AX81,AX82,AX83,AX84,AX85,AX86,AX87,AX88,AX89,AX90,AX91,AX92,AX93,AX94,AX95,AX96,AX97,AX98,AX99,AX100,AX101,AX102,AX103,AX104,AX105,AX106,AX107,AX108,AX109,AX110,AX111,AX112,AX113,AX114,AX115,AX116,AX117,AX118,AX119,AX120,AX121,AX122,AX123,AX124,AX125,AX126,AX127,AX128,AX129,AX130,AX131,AX132,AX133,AX134,AX135,AX136,AX137,AX138,AX139,AX140,AX141,AX142,AX143,AX144,AX145,AX146,AX147,AX148,AX149,AX150,AX151,AX152,AX153,AX154,AX155,AX156,AX157,AX158,AX159,AX160,AX161,AX162,AX163,AX164,AX165,AX166,AX167,AX168,AX169,AX170,AX171,AX172,AX173,AX174,AX175,AX176,AX177,AX178,AX179,AX180,AX181,AX182,AX183,AX184,AX185,AX186,AX187,AX188,AX189,AX190,AX191,AX192,AX193,AX194,AX195,AX196,AX197,AX198,AX199,AX200,AX201,AX202,AX203,AX204,AX205,AX206,AX207)</f>
        <v/>
      </c>
      <c r="H13" s="772" t="n"/>
      <c r="I13" s="673">
        <f>CONCATENATE(AZ8,AZ9,AZ10,AZ11,AZ12,AZ13,AZ14,AZ16,AZ17,AZ19,AZ20,AZ21,AZ22,AZ23,AZ24,AZ25,AZ26,AZ27,AZ28,AZ29,AZ30,AZ31,AZ32,AZ33,AZ34,AZ35,AZ36,AZ37,AZ38,AZ39,AZ40,AZ41,AZ42,AZ43,AZ44,AZ45,AZ46,AZ47,AZ48,AZ49,AZ50,AZ51,AZ52,AZ53,AZ54,AZ55,AZ56,AZ57,AZ58,AZ59,AZ60,AZ61,AZ62,AZ63,AZ64,AZ65,AZ66,AZ67,AZ68,AZ69,AZ70,AZ71,AZ72,AZ73,AZ74,AZ75,AZ76,AZ77,AZ78,AZ79,AZ80,AZ81,AZ82,AZ83,AZ84,AZ85,AZ86,AZ87,AZ88,AZ89,AZ90,AZ91,AZ92,AZ93,AZ94,AZ95,AZ96,AZ97,AZ98,AZ99,AZ100,AZ101,AZ102,AZ103,AZ104,AZ105,AZ106,AZ107,AZ108,AZ109,AZ110,AZ111,AZ112,AZ113,AZ114,AZ115,AZ116,AZ117,AZ118,AZ119,AZ120,AZ121,AZ122,AZ123,AZ124,AZ125,AZ126,AZ127,AZ128,AZ129,AZ130,AZ131,AZ132,AZ133,AZ134,AZ135,AZ136,AZ137,AZ138,AZ139,AZ140,AZ141,AZ142,AZ143,AZ144,AZ145,AZ146,AZ147,AZ148,AZ149,AZ150,AZ151,AZ152,AZ153,AZ154,AZ155,AZ156,AZ157,AZ158,AZ159,AZ160,AZ161,AZ162,AZ163,AZ164,AZ165,AZ166,AZ167,AZ168,AZ169,AZ170,AZ171,AZ172,AZ173,AZ174,AZ175,AZ176,AZ177,AZ178,AZ179,AZ180,AZ181,AZ182,AZ183,AZ184,AZ185,AZ186,AZ187,AZ188,AZ189,AZ190,AZ191,AZ192,AZ193,AZ194,AZ195,AZ196,AZ197,AZ198,AZ199,AZ200,AZ201,AZ202,AZ203,AZ204,AZ205,AZ206,AZ207)</f>
        <v/>
      </c>
      <c r="J13" s="772" t="n"/>
      <c r="K13" s="266" t="n"/>
      <c r="M13" s="12" t="n">
        <v>1.03</v>
      </c>
      <c r="N13" s="12">
        <f>IFERROR(VLOOKUP(M13,'CRUCE OPORTUNIDADES'!$C$10:$D$18,2,FALSE),"")</f>
        <v/>
      </c>
      <c r="O13" s="12" t="n">
        <v>2.03</v>
      </c>
      <c r="P13" s="12">
        <f>IFERROR(VLOOKUP(O13,'CRUCE OPORTUNIDADES'!$C$10:$D$18,2,FALSE),"")</f>
        <v/>
      </c>
      <c r="Q13" s="12" t="n">
        <v>3.03</v>
      </c>
      <c r="R13" s="12">
        <f>IFERROR(VLOOKUP(Q13,'CRUCE OPORTUNIDADES'!$C$10:$D$18,2,FALSE),"")</f>
        <v/>
      </c>
      <c r="S13" s="12" t="n">
        <v>4.03</v>
      </c>
      <c r="T13" s="12">
        <f>IFERROR(VLOOKUP(S13,'CRUCE OPORTUNIDADES'!$C$10:$D$18,2,FALSE),"")</f>
        <v/>
      </c>
      <c r="U13" s="12" t="n">
        <v>5.03</v>
      </c>
      <c r="V13" s="12">
        <f>IFERROR(VLOOKUP(U13,'CRUCE OPORTUNIDADES'!$C$10:$D$18,2,FALSE),"")</f>
        <v/>
      </c>
      <c r="W13" s="12" t="n">
        <v>6.03</v>
      </c>
      <c r="X13" s="12">
        <f>IFERROR(VLOOKUP(W13,'CRUCE OPORTUNIDADES'!$C$10:$D$18,2,FALSE),"")</f>
        <v/>
      </c>
      <c r="Y13" s="12" t="n">
        <v>7.03</v>
      </c>
      <c r="Z13" s="12">
        <f>IFERROR(VLOOKUP(Y13,'CRUCE OPORTUNIDADES'!$C$10:$D$18,2,FALSE),"")</f>
        <v/>
      </c>
      <c r="AA13" s="12" t="n">
        <v>8.029999999999999</v>
      </c>
      <c r="AB13" s="12">
        <f>IFERROR(VLOOKUP(AA13,'CRUCE OPORTUNIDADES'!$C$10:$D$18,2,FALSE),"")</f>
        <v/>
      </c>
      <c r="AC13" s="12" t="n">
        <v>9.029999999999999</v>
      </c>
      <c r="AD13" s="12">
        <f>IFERROR(VLOOKUP(AC13,'CRUCE OPORTUNIDADES'!$C$10:$D$18,2,FALSE),"")</f>
        <v/>
      </c>
      <c r="AE13" s="12" t="n">
        <v>10.03</v>
      </c>
      <c r="AF13" s="12">
        <f>IFERROR(VLOOKUP(AE13,'CRUCE OPORTUNIDADES'!$C$10:$D$18,2,FALSE),"")</f>
        <v/>
      </c>
      <c r="AG13" s="12" t="n">
        <v>11.03</v>
      </c>
      <c r="AH13" s="12">
        <f>IFERROR(VLOOKUP(AG13,'CRUCE OPORTUNIDADES'!$C$10:$D$18,2,FALSE),"")</f>
        <v/>
      </c>
      <c r="AI13" s="12" t="n">
        <v>12.03</v>
      </c>
      <c r="AJ13" s="12">
        <f>IFERROR(VLOOKUP(AI13,'CRUCE OPORTUNIDADES'!$C$10:$D$18,2,FALSE),"")</f>
        <v/>
      </c>
      <c r="AK13" s="12" t="n">
        <v>13.03</v>
      </c>
      <c r="AL13" s="12">
        <f>IFERROR(VLOOKUP(AK13,'CRUCE OPORTUNIDADES'!$C$10:$D$18,2,FALSE),"")</f>
        <v/>
      </c>
      <c r="AM13" s="12" t="n">
        <v>14.03</v>
      </c>
      <c r="AN13" s="12">
        <f>IFERROR(VLOOKUP(AM13,'CRUCE OPORTUNIDADES'!$C$10:$D$18,2,FALSE),"")</f>
        <v/>
      </c>
      <c r="AO13" s="12" t="n">
        <v>15.03</v>
      </c>
      <c r="AP13" s="12">
        <f>IFERROR(VLOOKUP(AO13,'CRUCE OPORTUNIDADES'!$C$10:$D$18,2,FALSE),"")</f>
        <v/>
      </c>
      <c r="AQ13" s="12" t="n">
        <v>16.03</v>
      </c>
      <c r="AR13" s="12">
        <f>IFERROR(VLOOKUP(AQ13,'CRUCE OPORTUNIDADES'!$C$10:$D$18,2,FALSE),"")</f>
        <v/>
      </c>
      <c r="AS13" s="12" t="n">
        <v>17.03</v>
      </c>
      <c r="AT13" s="12">
        <f>IFERROR(VLOOKUP(AS13,'CRUCE OPORTUNIDADES'!$C$10:$D$18,2,FALSE),"")</f>
        <v/>
      </c>
      <c r="AU13" s="12" t="n">
        <v>18.03</v>
      </c>
      <c r="AV13" s="12">
        <f>IFERROR(VLOOKUP(AU13,'CRUCE OPORTUNIDADES'!$C$10:$D$18,2,FALSE),"")</f>
        <v/>
      </c>
      <c r="AW13" s="12" t="n">
        <v>19.03</v>
      </c>
      <c r="AX13" s="12">
        <f>IFERROR(VLOOKUP(AW13,'CRUCE OPORTUNIDADES'!$C$10:$D$18,2,FALSE),"")</f>
        <v/>
      </c>
      <c r="AY13" s="12" t="n">
        <v>20.03</v>
      </c>
      <c r="AZ13" s="12">
        <f>IFERROR(VLOOKUP(AY13,'CRUCE OPORTUNIDADES'!$C$10:$D$18,2,FALSE),"")</f>
        <v/>
      </c>
      <c r="BA13" s="12" t="n">
        <v>21.03</v>
      </c>
      <c r="BB13" s="12">
        <f>IFERROR(VLOOKUP(BA13,'CRUCE OPORTUNIDADES'!$C$10:$D$18,2,FALSE),"")</f>
        <v/>
      </c>
      <c r="BC13" s="12" t="n">
        <v>22.03</v>
      </c>
      <c r="BD13" s="12">
        <f>IFERROR(VLOOKUP(BC13,'CRUCE OPORTUNIDADES'!$C$10:$D$18,2,FALSE),"")</f>
        <v/>
      </c>
      <c r="BE13" s="12" t="n">
        <v>23.03</v>
      </c>
      <c r="BF13" s="12">
        <f>IFERROR(VLOOKUP(BE13,'CRUCE OPORTUNIDADES'!$C$10:$D$18,2,FALSE),"")</f>
        <v/>
      </c>
      <c r="BG13" s="12" t="n">
        <v>24.03</v>
      </c>
      <c r="BH13" s="12">
        <f>IFERROR(VLOOKUP(BG13,'CRUCE OPORTUNIDADES'!$C$10:$D$18,2,FALSE),"")</f>
        <v/>
      </c>
      <c r="BI13" s="12" t="n">
        <v>25.03</v>
      </c>
      <c r="BJ13" s="12">
        <f>IFERROR(VLOOKUP(BI13,'CRUCE OPORTUNIDADES'!$C$10:$D$18,2,FALSE),"")</f>
        <v/>
      </c>
    </row>
    <row r="14" ht="50.25" customHeight="1" s="242">
      <c r="A14" s="263" t="n"/>
      <c r="B14" s="632" t="inlineStr">
        <is>
          <t>Casi seguro 100% (5)</t>
        </is>
      </c>
      <c r="C14" s="772" t="n"/>
      <c r="D14" s="13">
        <f>CONCATENATE(BB8,BB9,BB10,BB11,BB12,BB13,BB14,BB16,BB17,BB19,BB20,BB21,BB22,BB23,BB24,BB25,BB26,BB27,BB28,BB29,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f>
        <v/>
      </c>
      <c r="E14" s="671">
        <f>CONCATENATE(BD8,BD9,BD10,BD11,BD12,BD13,BD14,BD16,BD17,BD19,BD20,BD21,BD22,BD23,BD24,BD25,BD26,BD27,BD28,BD29,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f>
        <v/>
      </c>
      <c r="F14" s="672">
        <f>CONCATENATE(BF8,BF9,BF10,BF11,BF12,BF13,BF14,BF16,BF17,BF19,BF20,BF21,BF22,BF23,BF24,BF25,BF26,BF27,BF28,BF29,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f>
        <v/>
      </c>
      <c r="G14" s="673">
        <f>CONCATENATE(BH8,BH9,BH10,BH11,BH12,BH13,BH14,BH16,BH17,BH19,BH20,BH21,BH22,BH23,BH24,BH25,BH26,BH27,BH28,BH29,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f>
        <v/>
      </c>
      <c r="H14" s="772" t="n"/>
      <c r="I14" s="673">
        <f>CONCATENATE(BJ8,BJ9,BJ10,BJ11,BJ12,BJ13,BJ14,BJ16,BJ17,BJ19,BJ20,BJ21,BJ22,BJ23,BJ24,BJ25,BJ26,BJ27,BJ28,BJ29,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f>
        <v/>
      </c>
      <c r="J14" s="772" t="n"/>
      <c r="K14" s="266" t="n"/>
      <c r="N14" s="12">
        <f>IF(N15&lt;&gt;""," -O","")</f>
        <v/>
      </c>
      <c r="P14" s="12">
        <f>IF(P15&lt;&gt;""," -O","")</f>
        <v/>
      </c>
      <c r="R14" s="12">
        <f>IF(R15&lt;&gt;""," -O","")</f>
        <v/>
      </c>
      <c r="T14" s="12">
        <f>IF(T15&lt;&gt;""," -O","")</f>
        <v/>
      </c>
      <c r="V14" s="12">
        <f>IF(V15&lt;&gt;""," -O","")</f>
        <v/>
      </c>
      <c r="X14" s="12">
        <f>IF(X15&lt;&gt;""," -O","")</f>
        <v/>
      </c>
      <c r="Z14" s="12">
        <f>IF(Z15&lt;&gt;""," -O","")</f>
        <v/>
      </c>
      <c r="AB14" s="12">
        <f>IF(AB15&lt;&gt;""," -O","")</f>
        <v/>
      </c>
      <c r="AD14" s="12">
        <f>IF(AD15&lt;&gt;""," -O","")</f>
        <v/>
      </c>
      <c r="AF14" s="12">
        <f>IF(AF15&lt;&gt;""," -O","")</f>
        <v/>
      </c>
      <c r="AH14" s="12">
        <f>IF(AH15&lt;&gt;""," -O","")</f>
        <v/>
      </c>
      <c r="AJ14" s="12">
        <f>IF(AJ15&lt;&gt;""," -O","")</f>
        <v/>
      </c>
      <c r="AL14" s="12">
        <f>IF(AL15&lt;&gt;""," -O","")</f>
        <v/>
      </c>
      <c r="AN14" s="12">
        <f>IF(AN15&lt;&gt;""," -O","")</f>
        <v/>
      </c>
      <c r="AP14" s="12">
        <f>IF(AP15&lt;&gt;""," -O","")</f>
        <v/>
      </c>
      <c r="AR14" s="12">
        <f>IF(AR15&lt;&gt;""," -O","")</f>
        <v/>
      </c>
      <c r="AT14" s="12">
        <f>IF(AT15&lt;&gt;""," -O","")</f>
        <v/>
      </c>
      <c r="AV14" s="12">
        <f>IF(AV15&lt;&gt;""," -O","")</f>
        <v/>
      </c>
      <c r="AX14" s="12">
        <f>IF(AX15&lt;&gt;""," -O","")</f>
        <v/>
      </c>
      <c r="AZ14" s="12">
        <f>IF(AZ15&lt;&gt;""," -O","")</f>
        <v/>
      </c>
      <c r="BB14" s="12">
        <f>IF(BB15&lt;&gt;""," -O","")</f>
        <v/>
      </c>
      <c r="BD14" s="12">
        <f>IF(BD15&lt;&gt;""," -O","")</f>
        <v/>
      </c>
      <c r="BF14" s="12">
        <f>IF(BF15&lt;&gt;""," -O","")</f>
        <v/>
      </c>
      <c r="BH14" s="12">
        <f>IF(BH15&lt;&gt;""," -O","")</f>
        <v/>
      </c>
      <c r="BJ14" s="12">
        <f>IF(BJ15&lt;&gt;""," -O","")</f>
        <v/>
      </c>
    </row>
    <row r="15" ht="22.5" customHeight="1" s="242">
      <c r="A15" s="263" t="n"/>
      <c r="B15" s="86" t="inlineStr">
        <is>
          <t>COLOR</t>
        </is>
      </c>
      <c r="C15" s="646" t="inlineStr">
        <is>
          <t>INTERPRETACIÓN DE LA ZONA</t>
        </is>
      </c>
      <c r="D15" s="773" t="n"/>
      <c r="E15" s="772" t="n"/>
      <c r="F15" s="84" t="inlineStr">
        <is>
          <t>CANTIDAD DE OPORTUNIDADES POR ZONA</t>
        </is>
      </c>
      <c r="G15" s="646" t="inlineStr">
        <is>
          <t>PROMEDIO DE OPORTUNIDADES DEL PROCESO</t>
        </is>
      </c>
      <c r="H15" s="773" t="n"/>
      <c r="I15" s="773" t="n"/>
      <c r="J15" s="772" t="n"/>
      <c r="K15" s="266" t="n"/>
      <c r="M15" s="12" t="n">
        <v>1.04</v>
      </c>
      <c r="N15" s="12">
        <f>IFERROR(VLOOKUP(M15,'CRUCE OPORTUNIDADES'!$C$10:$D$18,2,FALSE),"")</f>
        <v/>
      </c>
      <c r="O15" s="12" t="n">
        <v>2.04</v>
      </c>
      <c r="P15" s="12">
        <f>IFERROR(VLOOKUP(O15,'CRUCE OPORTUNIDADES'!$C$10:$D$18,2,FALSE),"")</f>
        <v/>
      </c>
      <c r="Q15" s="12" t="n">
        <v>3.04</v>
      </c>
      <c r="R15" s="12">
        <f>IFERROR(VLOOKUP(Q15,'CRUCE OPORTUNIDADES'!$C$10:$D$18,2,FALSE),"")</f>
        <v/>
      </c>
      <c r="S15" s="12" t="n">
        <v>4.04</v>
      </c>
      <c r="T15" s="12">
        <f>IFERROR(VLOOKUP(S15,'CRUCE OPORTUNIDADES'!$C$10:$D$18,2,FALSE),"")</f>
        <v/>
      </c>
      <c r="U15" s="12" t="n">
        <v>5.04</v>
      </c>
      <c r="V15" s="12">
        <f>IFERROR(VLOOKUP(U15,'CRUCE OPORTUNIDADES'!$C$10:$D$18,2,FALSE),"")</f>
        <v/>
      </c>
      <c r="W15" s="12" t="n">
        <v>6.04</v>
      </c>
      <c r="X15" s="12">
        <f>IFERROR(VLOOKUP(W15,'CRUCE OPORTUNIDADES'!$C$10:$D$18,2,FALSE),"")</f>
        <v/>
      </c>
      <c r="Y15" s="12" t="n">
        <v>7.04</v>
      </c>
      <c r="Z15" s="12">
        <f>IFERROR(VLOOKUP(Y15,'CRUCE OPORTUNIDADES'!$C$10:$D$18,2,FALSE),"")</f>
        <v/>
      </c>
      <c r="AA15" s="12" t="n">
        <v>8.039999999999999</v>
      </c>
      <c r="AB15" s="12">
        <f>IFERROR(VLOOKUP(AA15,'CRUCE OPORTUNIDADES'!$C$10:$D$18,2,FALSE),"")</f>
        <v/>
      </c>
      <c r="AC15" s="12" t="n">
        <v>9.039999999999999</v>
      </c>
      <c r="AD15" s="12">
        <f>IFERROR(VLOOKUP(AC15,'CRUCE OPORTUNIDADES'!$C$10:$D$18,2,FALSE),"")</f>
        <v/>
      </c>
      <c r="AE15" s="12" t="n">
        <v>10.04</v>
      </c>
      <c r="AF15" s="12">
        <f>IFERROR(VLOOKUP(AE15,'CRUCE OPORTUNIDADES'!$C$10:$D$18,2,FALSE),"")</f>
        <v/>
      </c>
      <c r="AG15" s="12" t="n">
        <v>11.04</v>
      </c>
      <c r="AH15" s="12">
        <f>IFERROR(VLOOKUP(AG15,'CRUCE OPORTUNIDADES'!$C$10:$D$18,2,FALSE),"")</f>
        <v/>
      </c>
      <c r="AI15" s="12" t="n">
        <v>12.04</v>
      </c>
      <c r="AJ15" s="12">
        <f>IFERROR(VLOOKUP(AI15,'CRUCE OPORTUNIDADES'!$C$10:$D$18,2,FALSE),"")</f>
        <v/>
      </c>
      <c r="AK15" s="12" t="n">
        <v>13.04</v>
      </c>
      <c r="AL15" s="12">
        <f>IFERROR(VLOOKUP(AK15,'CRUCE OPORTUNIDADES'!$C$10:$D$18,2,FALSE),"")</f>
        <v/>
      </c>
      <c r="AM15" s="12" t="n">
        <v>14.04</v>
      </c>
      <c r="AN15" s="12">
        <f>IFERROR(VLOOKUP(AM15,'CRUCE OPORTUNIDADES'!$C$10:$D$18,2,FALSE),"")</f>
        <v/>
      </c>
      <c r="AO15" s="12" t="n">
        <v>15.04</v>
      </c>
      <c r="AP15" s="12">
        <f>IFERROR(VLOOKUP(AO15,'CRUCE OPORTUNIDADES'!$C$10:$D$18,2,FALSE),"")</f>
        <v/>
      </c>
      <c r="AQ15" s="12" t="n">
        <v>16.04</v>
      </c>
      <c r="AR15" s="12">
        <f>IFERROR(VLOOKUP(AQ15,'CRUCE OPORTUNIDADES'!$C$10:$D$18,2,FALSE),"")</f>
        <v/>
      </c>
      <c r="AS15" s="12" t="n">
        <v>17.04</v>
      </c>
      <c r="AT15" s="12">
        <f>IFERROR(VLOOKUP(AS15,'CRUCE OPORTUNIDADES'!$C$10:$D$18,2,FALSE),"")</f>
        <v/>
      </c>
      <c r="AU15" s="12" t="n">
        <v>18.04</v>
      </c>
      <c r="AV15" s="12">
        <f>IFERROR(VLOOKUP(AU15,'CRUCE OPORTUNIDADES'!$C$10:$D$18,2,FALSE),"")</f>
        <v/>
      </c>
      <c r="AW15" s="12" t="n">
        <v>19.04</v>
      </c>
      <c r="AX15" s="12">
        <f>IFERROR(VLOOKUP(AW15,'CRUCE OPORTUNIDADES'!$C$10:$D$18,2,FALSE),"")</f>
        <v/>
      </c>
      <c r="AY15" s="12" t="n">
        <v>20.04</v>
      </c>
      <c r="AZ15" s="12">
        <f>IFERROR(VLOOKUP(AY15,'CRUCE OPORTUNIDADES'!$C$10:$D$18,2,FALSE),"")</f>
        <v/>
      </c>
      <c r="BA15" s="12" t="n">
        <v>21.04</v>
      </c>
      <c r="BB15" s="12">
        <f>IFERROR(VLOOKUP(BA15,'CRUCE OPORTUNIDADES'!$C$10:$D$18,2,FALSE),"")</f>
        <v/>
      </c>
      <c r="BC15" s="12" t="n">
        <v>22.04</v>
      </c>
      <c r="BD15" s="12">
        <f>IFERROR(VLOOKUP(BC15,'CRUCE OPORTUNIDADES'!$C$10:$D$18,2,FALSE),"")</f>
        <v/>
      </c>
      <c r="BE15" s="12" t="n">
        <v>23.04</v>
      </c>
      <c r="BF15" s="12">
        <f>IFERROR(VLOOKUP(BE15,'CRUCE OPORTUNIDADES'!$C$10:$D$18,2,FALSE),"")</f>
        <v/>
      </c>
      <c r="BG15" s="12" t="n">
        <v>24.04</v>
      </c>
      <c r="BH15" s="12">
        <f>IFERROR(VLOOKUP(BG15,'CRUCE OPORTUNIDADES'!$C$10:$D$18,2,FALSE),"")</f>
        <v/>
      </c>
      <c r="BI15" s="12" t="n">
        <v>25.04</v>
      </c>
      <c r="BJ15" s="12">
        <f>IFERROR(VLOOKUP(BI15,'CRUCE OPORTUNIDADES'!$C$10:$D$18,2,FALSE),"")</f>
        <v/>
      </c>
    </row>
    <row r="16" ht="15" customHeight="1" s="242">
      <c r="A16" s="263" t="n"/>
      <c r="B16" s="9" t="n"/>
      <c r="C16" s="629" t="inlineStr">
        <is>
          <t xml:space="preserve"> Zona de oportunidad baja: Monitorear los eventos.</t>
        </is>
      </c>
      <c r="D16" s="773" t="n"/>
      <c r="E16" s="772" t="n"/>
      <c r="F16" s="62">
        <f>COUNTIF('CRUCE OPORTUNIDADES'!$AN$10:$AN$18,"BAJO")</f>
        <v/>
      </c>
      <c r="G16" s="646" t="inlineStr">
        <is>
          <t>PROBABILIDAD</t>
        </is>
      </c>
      <c r="H16" s="646" t="inlineStr">
        <is>
          <t>IMPACTO</t>
        </is>
      </c>
      <c r="I16" s="774" t="inlineStr">
        <is>
          <t>VALORACIÓN</t>
        </is>
      </c>
      <c r="J16" s="772" t="n"/>
      <c r="K16" s="266" t="n"/>
      <c r="N16" s="12">
        <f>IF(N17&lt;&gt;""," -O","")</f>
        <v/>
      </c>
      <c r="P16" s="12">
        <f>IF(P17&lt;&gt;""," -O","")</f>
        <v/>
      </c>
      <c r="R16" s="12">
        <f>IF(R17&lt;&gt;""," -O","")</f>
        <v/>
      </c>
      <c r="T16" s="12">
        <f>IF(T17&lt;&gt;""," -O","")</f>
        <v/>
      </c>
      <c r="V16" s="12">
        <f>IF(V17&lt;&gt;""," -O","")</f>
        <v/>
      </c>
      <c r="X16" s="12">
        <f>IF(X17&lt;&gt;""," -O","")</f>
        <v/>
      </c>
      <c r="Z16" s="12">
        <f>IF(Z17&lt;&gt;""," -O","")</f>
        <v/>
      </c>
      <c r="AB16" s="12">
        <f>IF(AB17&lt;&gt;""," -O","")</f>
        <v/>
      </c>
      <c r="AD16" s="12">
        <f>IF(AD17&lt;&gt;""," -O","")</f>
        <v/>
      </c>
      <c r="AF16" s="12">
        <f>IF(AF17&lt;&gt;""," -O","")</f>
        <v/>
      </c>
      <c r="AH16" s="12">
        <f>IF(AH17&lt;&gt;""," -O","")</f>
        <v/>
      </c>
      <c r="AJ16" s="12">
        <f>IF(AJ17&lt;&gt;""," -O","")</f>
        <v/>
      </c>
      <c r="AL16" s="12">
        <f>IF(AL17&lt;&gt;""," -O","")</f>
        <v/>
      </c>
      <c r="AN16" s="12">
        <f>IF(AN17&lt;&gt;""," -O","")</f>
        <v/>
      </c>
      <c r="AP16" s="12">
        <f>IF(AP17&lt;&gt;""," -O","")</f>
        <v/>
      </c>
      <c r="AR16" s="12">
        <f>IF(AR17&lt;&gt;""," -O","")</f>
        <v/>
      </c>
      <c r="AT16" s="12">
        <f>IF(AT17&lt;&gt;""," -O","")</f>
        <v/>
      </c>
      <c r="AV16" s="12">
        <f>IF(AV17&lt;&gt;""," -O","")</f>
        <v/>
      </c>
      <c r="AX16" s="12">
        <f>IF(AX17&lt;&gt;""," -O","")</f>
        <v/>
      </c>
      <c r="AZ16" s="12">
        <f>IF(AZ17&lt;&gt;""," -O","")</f>
        <v/>
      </c>
      <c r="BB16" s="12">
        <f>IF(BB17&lt;&gt;""," -O","")</f>
        <v/>
      </c>
      <c r="BD16" s="12">
        <f>IF(BD17&lt;&gt;""," -O","")</f>
        <v/>
      </c>
      <c r="BF16" s="12">
        <f>IF(BF17&lt;&gt;""," -O","")</f>
        <v/>
      </c>
      <c r="BH16" s="12">
        <f>IF(BH17&lt;&gt;""," -O","")</f>
        <v/>
      </c>
      <c r="BJ16" s="12">
        <f>IF(BJ17&lt;&gt;""," -O","")</f>
        <v/>
      </c>
    </row>
    <row r="17" ht="15" customHeight="1" s="242">
      <c r="A17" s="263" t="n"/>
      <c r="B17" s="8" t="n"/>
      <c r="C17" s="629" t="inlineStr">
        <is>
          <t xml:space="preserve"> Zona de oportunidad moderada: Monitorear los eventos.</t>
        </is>
      </c>
      <c r="D17" s="773" t="n"/>
      <c r="E17" s="772" t="n"/>
      <c r="F17" s="62">
        <f>COUNTIF('CRUCE OPORTUNIDADES'!$AN$10:$AN$18,"MODERADO")</f>
        <v/>
      </c>
      <c r="G17" s="657">
        <f>AVERAGE('CRUCE OPORTUNIDADES'!AK10:AK18)</f>
        <v/>
      </c>
      <c r="H17" s="657">
        <f>AVERAGE('CRUCE OPORTUNIDADES'!AL10:AL18)</f>
        <v/>
      </c>
      <c r="I17" s="657">
        <f>ROUND(G17,0)*ROUND(H17,0)</f>
        <v/>
      </c>
      <c r="J17" s="766" t="n"/>
      <c r="K17" s="266" t="n"/>
      <c r="M17" s="12" t="n">
        <v>1.05</v>
      </c>
      <c r="N17" s="12">
        <f>IFERROR(VLOOKUP(M17,'CRUCE OPORTUNIDADES'!$C$10:$D$18,2,FALSE),"")</f>
        <v/>
      </c>
      <c r="O17" s="12" t="n">
        <v>2.05</v>
      </c>
      <c r="P17" s="12">
        <f>IFERROR(VLOOKUP(O17,'CRUCE OPORTUNIDADES'!$C$10:$D$18,2,FALSE),"")</f>
        <v/>
      </c>
      <c r="Q17" s="12" t="n">
        <v>3.05</v>
      </c>
      <c r="R17" s="12">
        <f>IFERROR(VLOOKUP(Q17,'CRUCE OPORTUNIDADES'!$C$10:$D$18,2,FALSE),"")</f>
        <v/>
      </c>
      <c r="S17" s="12" t="n">
        <v>4.05</v>
      </c>
      <c r="T17" s="12">
        <f>IFERROR(VLOOKUP(S17,'CRUCE OPORTUNIDADES'!$C$10:$D$18,2,FALSE),"")</f>
        <v/>
      </c>
      <c r="U17" s="12" t="n">
        <v>5.05</v>
      </c>
      <c r="V17" s="12">
        <f>IFERROR(VLOOKUP(U17,'CRUCE OPORTUNIDADES'!$C$10:$D$18,2,FALSE),"")</f>
        <v/>
      </c>
      <c r="W17" s="12" t="n">
        <v>6.05</v>
      </c>
      <c r="X17" s="12">
        <f>IFERROR(VLOOKUP(W17,'CRUCE OPORTUNIDADES'!$C$10:$D$18,2,FALSE),"")</f>
        <v/>
      </c>
      <c r="Y17" s="12" t="n">
        <v>7.05</v>
      </c>
      <c r="Z17" s="12">
        <f>IFERROR(VLOOKUP(Y17,'CRUCE OPORTUNIDADES'!$C$10:$D$18,2,FALSE),"")</f>
        <v/>
      </c>
      <c r="AA17" s="12" t="n">
        <v>8.050000000000001</v>
      </c>
      <c r="AB17" s="12">
        <f>IFERROR(VLOOKUP(AA17,'CRUCE OPORTUNIDADES'!$C$10:$D$18,2,FALSE),"")</f>
        <v/>
      </c>
      <c r="AC17" s="12" t="n">
        <v>9.050000000000001</v>
      </c>
      <c r="AD17" s="12">
        <f>IFERROR(VLOOKUP(AC17,'CRUCE OPORTUNIDADES'!$C$10:$D$18,2,FALSE),"")</f>
        <v/>
      </c>
      <c r="AE17" s="12" t="n">
        <v>10.05</v>
      </c>
      <c r="AF17" s="12">
        <f>IFERROR(VLOOKUP(AE17,'CRUCE OPORTUNIDADES'!$C$10:$D$18,2,FALSE),"")</f>
        <v/>
      </c>
      <c r="AG17" s="12" t="n">
        <v>11.05</v>
      </c>
      <c r="AH17" s="12">
        <f>IFERROR(VLOOKUP(AG17,'CRUCE OPORTUNIDADES'!$C$10:$D$18,2,FALSE),"")</f>
        <v/>
      </c>
      <c r="AI17" s="12" t="n">
        <v>12.05</v>
      </c>
      <c r="AJ17" s="12">
        <f>IFERROR(VLOOKUP(AI17,'CRUCE OPORTUNIDADES'!$C$10:$D$18,2,FALSE),"")</f>
        <v/>
      </c>
      <c r="AK17" s="12" t="n">
        <v>13.05</v>
      </c>
      <c r="AL17" s="12">
        <f>IFERROR(VLOOKUP(AK17,'CRUCE OPORTUNIDADES'!$C$10:$D$18,2,FALSE),"")</f>
        <v/>
      </c>
      <c r="AM17" s="12" t="n">
        <v>14.05</v>
      </c>
      <c r="AN17" s="12">
        <f>IFERROR(VLOOKUP(AM17,'CRUCE OPORTUNIDADES'!$C$10:$D$18,2,FALSE),"")</f>
        <v/>
      </c>
      <c r="AO17" s="12" t="n">
        <v>15.05</v>
      </c>
      <c r="AP17" s="12">
        <f>IFERROR(VLOOKUP(AO17,'CRUCE OPORTUNIDADES'!$C$10:$D$18,2,FALSE),"")</f>
        <v/>
      </c>
      <c r="AQ17" s="12" t="n">
        <v>16.05</v>
      </c>
      <c r="AR17" s="12">
        <f>IFERROR(VLOOKUP(AQ17,'CRUCE OPORTUNIDADES'!$C$10:$D$18,2,FALSE),"")</f>
        <v/>
      </c>
      <c r="AS17" s="12" t="n">
        <v>17.05</v>
      </c>
      <c r="AT17" s="12">
        <f>IFERROR(VLOOKUP(AS17,'CRUCE OPORTUNIDADES'!$C$10:$D$18,2,FALSE),"")</f>
        <v/>
      </c>
      <c r="AU17" s="12" t="n">
        <v>18.05</v>
      </c>
      <c r="AV17" s="12">
        <f>IFERROR(VLOOKUP(AU17,'CRUCE OPORTUNIDADES'!$C$10:$D$18,2,FALSE),"")</f>
        <v/>
      </c>
      <c r="AW17" s="12" t="n">
        <v>19.05</v>
      </c>
      <c r="AX17" s="12">
        <f>IFERROR(VLOOKUP(AW17,'CRUCE OPORTUNIDADES'!$C$10:$D$18,2,FALSE),"")</f>
        <v/>
      </c>
      <c r="AY17" s="12" t="n">
        <v>20.05</v>
      </c>
      <c r="AZ17" s="12">
        <f>IFERROR(VLOOKUP(AY17,'CRUCE OPORTUNIDADES'!$C$10:$D$18,2,FALSE),"")</f>
        <v/>
      </c>
      <c r="BA17" s="12" t="n">
        <v>21.05</v>
      </c>
      <c r="BB17" s="12">
        <f>IFERROR(VLOOKUP(BA17,'CRUCE OPORTUNIDADES'!$C$10:$D$18,2,FALSE),"")</f>
        <v/>
      </c>
      <c r="BC17" s="12" t="n">
        <v>22.05</v>
      </c>
      <c r="BD17" s="12">
        <f>IFERROR(VLOOKUP(BC17,'CRUCE OPORTUNIDADES'!$C$10:$D$18,2,FALSE),"")</f>
        <v/>
      </c>
      <c r="BE17" s="12" t="n">
        <v>23.05</v>
      </c>
      <c r="BF17" s="12">
        <f>IFERROR(VLOOKUP(BE17,'CRUCE OPORTUNIDADES'!$C$10:$D$18,2,FALSE),"")</f>
        <v/>
      </c>
      <c r="BG17" s="12" t="n">
        <v>24.05</v>
      </c>
      <c r="BH17" s="12">
        <f>IFERROR(VLOOKUP(BG17,'CRUCE OPORTUNIDADES'!$C$10:$D$18,2,FALSE),"")</f>
        <v/>
      </c>
      <c r="BI17" s="12" t="n">
        <v>25.05</v>
      </c>
      <c r="BJ17" s="12">
        <f>IFERROR(VLOOKUP(BI17,'CRUCE OPORTUNIDADES'!$C$10:$D$18,2,FALSE),"")</f>
        <v/>
      </c>
    </row>
    <row r="18" ht="15.75" customHeight="1" s="242">
      <c r="A18" s="263" t="n"/>
      <c r="B18" s="7" t="n"/>
      <c r="C18" s="629" t="inlineStr">
        <is>
          <t xml:space="preserve"> Zona de oportunidad favorable: Potencializar la oportunidad.</t>
        </is>
      </c>
      <c r="D18" s="773" t="n"/>
      <c r="E18" s="772" t="n"/>
      <c r="F18" s="62">
        <f>COUNTIF('CRUCE OPORTUNIDADES'!$AN$10:$AN$18,"FAVORABLE")</f>
        <v/>
      </c>
      <c r="G18" s="775" t="n"/>
      <c r="H18" s="775" t="n"/>
      <c r="I18" s="776" t="n"/>
      <c r="J18" s="777" t="n"/>
      <c r="K18" s="266" t="n"/>
      <c r="N18" s="12">
        <f>IF(N19&lt;&gt;""," -O","")</f>
        <v/>
      </c>
      <c r="P18" s="12">
        <f>IF(P19&lt;&gt;""," -O","")</f>
        <v/>
      </c>
      <c r="R18" s="12">
        <f>IF(R19&lt;&gt;""," -O","")</f>
        <v/>
      </c>
      <c r="T18" s="12">
        <f>IF(T19&lt;&gt;""," -O","")</f>
        <v/>
      </c>
      <c r="V18" s="12">
        <f>IF(V19&lt;&gt;""," -O","")</f>
        <v/>
      </c>
      <c r="X18" s="12">
        <f>IF(X19&lt;&gt;""," -O","")</f>
        <v/>
      </c>
      <c r="Z18" s="12">
        <f>IF(Z19&lt;&gt;""," -O","")</f>
        <v/>
      </c>
      <c r="AB18" s="12">
        <f>IF(AB19&lt;&gt;""," -O","")</f>
        <v/>
      </c>
      <c r="AD18" s="12">
        <f>IF(AD19&lt;&gt;""," -O","")</f>
        <v/>
      </c>
      <c r="AF18" s="12">
        <f>IF(AF19&lt;&gt;""," -O","")</f>
        <v/>
      </c>
      <c r="AH18" s="12">
        <f>IF(AH19&lt;&gt;""," -O","")</f>
        <v/>
      </c>
      <c r="AJ18" s="12">
        <f>IF(AJ19&lt;&gt;""," -O","")</f>
        <v/>
      </c>
      <c r="AL18" s="12">
        <f>IF(AL19&lt;&gt;""," -O","")</f>
        <v/>
      </c>
      <c r="AN18" s="12">
        <f>IF(AN19&lt;&gt;""," -O","")</f>
        <v/>
      </c>
      <c r="AP18" s="12">
        <f>IF(AP19&lt;&gt;""," -O","")</f>
        <v/>
      </c>
      <c r="AR18" s="12">
        <f>IF(AR19&lt;&gt;""," -O","")</f>
        <v/>
      </c>
      <c r="AT18" s="12">
        <f>IF(AT19&lt;&gt;""," -O","")</f>
        <v/>
      </c>
      <c r="AV18" s="12">
        <f>IF(AV19&lt;&gt;""," -O","")</f>
        <v/>
      </c>
      <c r="AX18" s="12">
        <f>IF(AX19&lt;&gt;""," -O","")</f>
        <v/>
      </c>
      <c r="AZ18" s="12">
        <f>IF(AZ19&lt;&gt;""," -O","")</f>
        <v/>
      </c>
      <c r="BB18" s="12">
        <f>IF(BB19&lt;&gt;""," -O","")</f>
        <v/>
      </c>
      <c r="BD18" s="12">
        <f>IF(BD19&lt;&gt;""," -O","")</f>
        <v/>
      </c>
      <c r="BF18" s="12">
        <f>IF(BF19&lt;&gt;""," -O","")</f>
        <v/>
      </c>
      <c r="BH18" s="12">
        <f>IF(BH19&lt;&gt;""," -O","")</f>
        <v/>
      </c>
      <c r="BJ18" s="12">
        <f>IF(BJ19&lt;&gt;""," -O","")</f>
        <v/>
      </c>
    </row>
    <row r="19" ht="15.75" customHeight="1" s="242">
      <c r="A19" s="263" t="n"/>
      <c r="B19" s="6" t="n"/>
      <c r="C19" s="629" t="inlineStr">
        <is>
          <t xml:space="preserve"> Zona de oportunidad alta: Potencializar la oportunidad.</t>
        </is>
      </c>
      <c r="D19" s="773" t="n"/>
      <c r="E19" s="772" t="n"/>
      <c r="F19" s="62">
        <f>COUNTIF('CRUCE OPORTUNIDADES'!$AN$10:$AN$18,"ALTO")</f>
        <v/>
      </c>
      <c r="G19" s="771" t="n"/>
      <c r="H19" s="771" t="n"/>
      <c r="I19" s="767" t="n"/>
      <c r="J19" s="769" t="n"/>
      <c r="K19" s="266" t="n"/>
      <c r="M19" s="12" t="n">
        <v>1.06</v>
      </c>
      <c r="N19" s="12">
        <f>IFERROR(VLOOKUP(M19,'CRUCE OPORTUNIDADES'!$C$10:$D$18,2,FALSE),"")</f>
        <v/>
      </c>
      <c r="O19" s="12" t="n">
        <v>2.06</v>
      </c>
      <c r="P19" s="12">
        <f>IFERROR(VLOOKUP(O19,'CRUCE OPORTUNIDADES'!$C$10:$D$18,2,FALSE),"")</f>
        <v/>
      </c>
      <c r="Q19" s="12" t="n">
        <v>3.06</v>
      </c>
      <c r="R19" s="12">
        <f>IFERROR(VLOOKUP(Q19,'CRUCE OPORTUNIDADES'!$C$10:$D$18,2,FALSE),"")</f>
        <v/>
      </c>
      <c r="S19" s="12" t="n">
        <v>4.06</v>
      </c>
      <c r="T19" s="12">
        <f>IFERROR(VLOOKUP(S19,'CRUCE OPORTUNIDADES'!$C$10:$D$18,2,FALSE),"")</f>
        <v/>
      </c>
      <c r="U19" s="12" t="n">
        <v>5.06</v>
      </c>
      <c r="V19" s="12">
        <f>IFERROR(VLOOKUP(U19,'CRUCE OPORTUNIDADES'!$C$10:$D$18,2,FALSE),"")</f>
        <v/>
      </c>
      <c r="W19" s="12" t="n">
        <v>6.06</v>
      </c>
      <c r="X19" s="12">
        <f>IFERROR(VLOOKUP(W19,'CRUCE OPORTUNIDADES'!$C$10:$D$18,2,FALSE),"")</f>
        <v/>
      </c>
      <c r="Y19" s="12" t="n">
        <v>7.06</v>
      </c>
      <c r="Z19" s="12">
        <f>IFERROR(VLOOKUP(Y19,'CRUCE OPORTUNIDADES'!$C$10:$D$18,2,FALSE),"")</f>
        <v/>
      </c>
      <c r="AA19" s="12" t="n">
        <v>8.06</v>
      </c>
      <c r="AB19" s="12">
        <f>IFERROR(VLOOKUP(AA19,'CRUCE OPORTUNIDADES'!$C$10:$D$18,2,FALSE),"")</f>
        <v/>
      </c>
      <c r="AC19" s="12" t="n">
        <v>9.06</v>
      </c>
      <c r="AD19" s="12">
        <f>IFERROR(VLOOKUP(AC19,'CRUCE OPORTUNIDADES'!$C$10:$D$18,2,FALSE),"")</f>
        <v/>
      </c>
      <c r="AE19" s="12" t="n">
        <v>10.06</v>
      </c>
      <c r="AF19" s="12">
        <f>IFERROR(VLOOKUP(AE19,'CRUCE OPORTUNIDADES'!$C$10:$D$18,2,FALSE),"")</f>
        <v/>
      </c>
      <c r="AG19" s="12" t="n">
        <v>11.06</v>
      </c>
      <c r="AH19" s="12">
        <f>IFERROR(VLOOKUP(AG19,'CRUCE OPORTUNIDADES'!$C$10:$D$18,2,FALSE),"")</f>
        <v/>
      </c>
      <c r="AI19" s="12" t="n">
        <v>12.06</v>
      </c>
      <c r="AJ19" s="12">
        <f>IFERROR(VLOOKUP(AI19,'CRUCE OPORTUNIDADES'!$C$10:$D$18,2,FALSE),"")</f>
        <v/>
      </c>
      <c r="AK19" s="12" t="n">
        <v>13.06</v>
      </c>
      <c r="AL19" s="12">
        <f>IFERROR(VLOOKUP(AK19,'CRUCE OPORTUNIDADES'!$C$10:$D$18,2,FALSE),"")</f>
        <v/>
      </c>
      <c r="AM19" s="12" t="n">
        <v>14.06</v>
      </c>
      <c r="AN19" s="12">
        <f>IFERROR(VLOOKUP(AM19,'CRUCE OPORTUNIDADES'!$C$10:$D$18,2,FALSE),"")</f>
        <v/>
      </c>
      <c r="AO19" s="12" t="n">
        <v>15.06</v>
      </c>
      <c r="AP19" s="12">
        <f>IFERROR(VLOOKUP(AO19,'CRUCE OPORTUNIDADES'!$C$10:$D$18,2,FALSE),"")</f>
        <v/>
      </c>
      <c r="AQ19" s="12" t="n">
        <v>16.06</v>
      </c>
      <c r="AR19" s="12">
        <f>IFERROR(VLOOKUP(AQ19,'CRUCE OPORTUNIDADES'!$C$10:$D$18,2,FALSE),"")</f>
        <v/>
      </c>
      <c r="AS19" s="12" t="n">
        <v>17.06</v>
      </c>
      <c r="AT19" s="12">
        <f>IFERROR(VLOOKUP(AS19,'CRUCE OPORTUNIDADES'!$C$10:$D$18,2,FALSE),"")</f>
        <v/>
      </c>
      <c r="AU19" s="12" t="n">
        <v>18.06</v>
      </c>
      <c r="AV19" s="12">
        <f>IFERROR(VLOOKUP(AU19,'CRUCE OPORTUNIDADES'!$C$10:$D$18,2,FALSE),"")</f>
        <v/>
      </c>
      <c r="AW19" s="12" t="n">
        <v>19.06</v>
      </c>
      <c r="AX19" s="12">
        <f>IFERROR(VLOOKUP(AW19,'CRUCE OPORTUNIDADES'!$C$10:$D$18,2,FALSE),"")</f>
        <v/>
      </c>
      <c r="AY19" s="12" t="n">
        <v>20.06</v>
      </c>
      <c r="AZ19" s="12">
        <f>IFERROR(VLOOKUP(AY19,'CRUCE OPORTUNIDADES'!$C$10:$D$18,2,FALSE),"")</f>
        <v/>
      </c>
      <c r="BA19" s="12" t="n">
        <v>21.06</v>
      </c>
      <c r="BB19" s="12">
        <f>IFERROR(VLOOKUP(BA19,'CRUCE OPORTUNIDADES'!$C$10:$D$18,2,FALSE),"")</f>
        <v/>
      </c>
      <c r="BC19" s="12" t="n">
        <v>22.06</v>
      </c>
      <c r="BD19" s="12">
        <f>IFERROR(VLOOKUP(BC19,'CRUCE OPORTUNIDADES'!$C$10:$D$18,2,FALSE),"")</f>
        <v/>
      </c>
      <c r="BE19" s="12" t="n">
        <v>23.06</v>
      </c>
      <c r="BF19" s="12">
        <f>IFERROR(VLOOKUP(BE19,'CRUCE OPORTUNIDADES'!$C$10:$D$18,2,FALSE),"")</f>
        <v/>
      </c>
      <c r="BG19" s="12" t="n">
        <v>24.06</v>
      </c>
      <c r="BH19" s="12">
        <f>IFERROR(VLOOKUP(BG19,'CRUCE OPORTUNIDADES'!$C$10:$D$18,2,FALSE),"")</f>
        <v/>
      </c>
      <c r="BI19" s="12" t="n">
        <v>25.06</v>
      </c>
      <c r="BJ19" s="12">
        <f>IFERROR(VLOOKUP(BI19,'CRUCE OPORTUNIDADES'!$C$10:$D$18,2,FALSE),"")</f>
        <v/>
      </c>
    </row>
    <row r="20" ht="60" customFormat="1" customHeight="1" s="386">
      <c r="A20" s="263" t="n"/>
      <c r="B20" s="658" t="inlineStr">
        <is>
          <t>Diagonal 18 No. 20-29 Fusagasugá – Cundinamarca
Teléfono (601) 8281483 Línea Gratuita 018000180414
www.ucundinamarca.edu.co   E-mail: info@ucundinamarca.edu.co
NIT: 890.680.062-2</t>
        </is>
      </c>
      <c r="C20" s="778" t="n"/>
      <c r="D20" s="778" t="n"/>
      <c r="E20" s="778" t="n"/>
      <c r="F20" s="778" t="n"/>
      <c r="G20" s="778" t="n"/>
      <c r="H20" s="778" t="n"/>
      <c r="I20" s="778" t="n"/>
      <c r="J20" s="778" t="n"/>
      <c r="K20" s="267" t="n"/>
      <c r="L20" s="12" t="n"/>
      <c r="M20" s="12" t="n"/>
      <c r="N20" s="12" t="n"/>
      <c r="O20" s="12" t="n"/>
      <c r="P20" s="12" t="n"/>
      <c r="Q20" s="12" t="n"/>
      <c r="R20" s="12" t="n"/>
      <c r="S20" s="12" t="n"/>
      <c r="T20" s="12" t="n"/>
      <c r="U20" s="12" t="n"/>
      <c r="V20" s="12" t="n"/>
      <c r="W20" s="12" t="n"/>
      <c r="X20" s="12" t="n"/>
      <c r="Y20" s="12" t="n"/>
      <c r="Z20" s="12" t="n"/>
      <c r="AA20" s="12" t="n"/>
      <c r="AB20" s="12" t="n"/>
      <c r="AC20" s="12" t="n"/>
      <c r="AD20" s="12" t="n"/>
      <c r="AE20" s="12" t="n"/>
      <c r="AF20" s="12" t="n"/>
      <c r="AG20" s="12" t="n"/>
      <c r="AH20" s="12" t="n"/>
      <c r="AI20" s="12" t="n"/>
      <c r="AJ20" s="12" t="n"/>
      <c r="AK20" s="12" t="n"/>
      <c r="AL20" s="12" t="n"/>
      <c r="AM20" s="12" t="n"/>
      <c r="AN20" s="12" t="n"/>
      <c r="AO20" s="12" t="n"/>
      <c r="AP20" s="12" t="n"/>
      <c r="AQ20" s="12" t="n"/>
      <c r="AR20" s="12" t="n"/>
      <c r="AS20" s="12" t="n"/>
      <c r="AT20" s="12" t="n"/>
      <c r="AU20" s="12" t="n"/>
      <c r="AV20" s="12" t="n"/>
      <c r="AW20" s="12" t="n"/>
      <c r="AX20" s="12" t="n"/>
      <c r="AY20" s="12" t="n"/>
      <c r="AZ20" s="12" t="n"/>
      <c r="BA20" s="12" t="n"/>
      <c r="BB20" s="12" t="n"/>
      <c r="BC20" s="12" t="n"/>
      <c r="BD20" s="12" t="n"/>
      <c r="BE20" s="12" t="n"/>
      <c r="BF20" s="12" t="n"/>
      <c r="BG20" s="12" t="n"/>
      <c r="BH20" s="12" t="n"/>
      <c r="BI20" s="12" t="n"/>
      <c r="BJ20" s="12" t="n"/>
      <c r="BK20" s="12" t="n"/>
      <c r="BL20" s="12" t="n"/>
      <c r="BM20" s="12" t="n"/>
      <c r="BN20" s="12" t="n"/>
      <c r="BO20" s="12" t="n"/>
      <c r="BP20" s="12" t="n"/>
      <c r="BQ20" s="12" t="n"/>
      <c r="BR20" s="12" t="n"/>
      <c r="BS20" s="12" t="n"/>
      <c r="BT20" s="12" t="n"/>
      <c r="BU20" s="12" t="n"/>
      <c r="BV20" s="12" t="n"/>
      <c r="BW20" s="12" t="n"/>
      <c r="BX20" s="12" t="n"/>
    </row>
    <row r="21" customFormat="1" s="386">
      <c r="A21" s="263" t="n"/>
      <c r="B21" s="385" t="n"/>
      <c r="C21" s="385" t="n"/>
      <c r="D21" s="538" t="n"/>
      <c r="E21" s="388" t="n"/>
      <c r="F21" s="389" t="n"/>
      <c r="G21" s="390" t="n"/>
      <c r="H21" s="391" t="n"/>
      <c r="I21" s="389" t="n"/>
      <c r="J21" s="392" t="n"/>
      <c r="K21" s="267" t="n"/>
      <c r="L21" s="12" t="n"/>
      <c r="M21" s="12" t="n"/>
      <c r="N21" s="12" t="n"/>
      <c r="O21" s="12" t="n"/>
      <c r="P21" s="12" t="n"/>
      <c r="Q21" s="12" t="n"/>
      <c r="R21" s="12" t="n"/>
      <c r="S21" s="12" t="n"/>
      <c r="T21" s="12" t="n"/>
      <c r="U21" s="12" t="n"/>
      <c r="V21" s="12" t="n"/>
      <c r="W21" s="12" t="n"/>
      <c r="X21" s="12" t="n"/>
      <c r="Y21" s="12" t="n"/>
      <c r="Z21" s="12" t="n"/>
      <c r="AA21" s="12" t="n"/>
      <c r="AB21" s="12" t="n"/>
      <c r="AC21" s="12" t="n"/>
      <c r="AD21" s="12" t="n"/>
      <c r="AE21" s="12" t="n"/>
      <c r="AF21" s="12" t="n"/>
      <c r="AG21" s="12" t="n"/>
      <c r="AH21" s="12" t="n"/>
      <c r="AI21" s="12" t="n"/>
      <c r="AJ21" s="12" t="n"/>
      <c r="AK21" s="12" t="n"/>
      <c r="AL21" s="12" t="n"/>
      <c r="AM21" s="12" t="n"/>
      <c r="AN21" s="12" t="n"/>
      <c r="AO21" s="12" t="n"/>
      <c r="AP21" s="12" t="n"/>
      <c r="AQ21" s="12" t="n"/>
      <c r="AR21" s="12" t="n"/>
      <c r="AS21" s="12" t="n"/>
      <c r="AT21" s="12" t="n"/>
      <c r="AU21" s="12" t="n"/>
      <c r="AV21" s="12" t="n"/>
      <c r="AW21" s="12" t="n"/>
      <c r="AX21" s="12" t="n"/>
      <c r="AY21" s="12" t="n"/>
      <c r="AZ21" s="12" t="n"/>
      <c r="BA21" s="12" t="n"/>
      <c r="BB21" s="12" t="n"/>
      <c r="BC21" s="12" t="n"/>
      <c r="BD21" s="12" t="n"/>
      <c r="BE21" s="12" t="n"/>
      <c r="BF21" s="12" t="n"/>
      <c r="BG21" s="12" t="n"/>
      <c r="BH21" s="12" t="n"/>
      <c r="BI21" s="12" t="n"/>
      <c r="BJ21" s="12" t="n"/>
      <c r="BK21" s="12" t="n"/>
      <c r="BL21" s="12" t="n"/>
      <c r="BM21" s="12" t="n"/>
      <c r="BN21" s="12" t="n"/>
      <c r="BO21" s="12" t="n"/>
      <c r="BP21" s="12" t="n"/>
      <c r="BQ21" s="12" t="n"/>
      <c r="BR21" s="12" t="n"/>
      <c r="BS21" s="12" t="n"/>
      <c r="BT21" s="12" t="n"/>
      <c r="BU21" s="12" t="n"/>
      <c r="BV21" s="12" t="n"/>
      <c r="BW21" s="12" t="n"/>
      <c r="BX21" s="12" t="n"/>
    </row>
    <row r="22" ht="25.5" customFormat="1" customHeight="1" s="386">
      <c r="A22" s="263" t="n"/>
      <c r="B22" s="645" t="inlineStr">
        <is>
          <t>Documento controlado por el Sistema de Gestión de la Calidad
Asegúrese que corresponde a la última versión consultando el Portal Institucional</t>
        </is>
      </c>
      <c r="K22" s="267" t="n"/>
      <c r="L22" s="12" t="n"/>
      <c r="M22" s="12" t="n"/>
      <c r="N22" s="12" t="n"/>
      <c r="O22" s="12" t="n"/>
      <c r="P22" s="12" t="n"/>
      <c r="Q22" s="12" t="n"/>
      <c r="R22" s="12" t="n"/>
      <c r="S22" s="12" t="n"/>
      <c r="T22" s="12" t="n"/>
      <c r="U22" s="12" t="n"/>
      <c r="V22" s="12" t="n"/>
      <c r="W22" s="12" t="n"/>
      <c r="X22" s="12" t="n"/>
      <c r="Y22" s="12" t="n"/>
      <c r="Z22" s="12" t="n"/>
      <c r="AA22" s="12" t="n"/>
      <c r="AB22" s="12" t="n"/>
      <c r="AC22" s="12" t="n"/>
      <c r="AD22" s="12" t="n"/>
      <c r="AE22" s="12" t="n"/>
      <c r="AF22" s="12" t="n"/>
      <c r="AG22" s="12" t="n"/>
      <c r="AH22" s="12" t="n"/>
      <c r="AI22" s="12" t="n"/>
      <c r="AJ22" s="12" t="n"/>
      <c r="AK22" s="12" t="n"/>
      <c r="AL22" s="12" t="n"/>
      <c r="AM22" s="12" t="n"/>
      <c r="AN22" s="12" t="n"/>
      <c r="AO22" s="12" t="n"/>
      <c r="AP22" s="12" t="n"/>
      <c r="AQ22" s="12" t="n"/>
      <c r="AR22" s="12" t="n"/>
      <c r="AS22" s="12" t="n"/>
      <c r="AT22" s="12" t="n"/>
      <c r="AU22" s="12" t="n"/>
      <c r="AV22" s="12" t="n"/>
      <c r="AW22" s="12" t="n"/>
      <c r="AX22" s="12" t="n"/>
      <c r="AY22" s="12" t="n"/>
      <c r="AZ22" s="12" t="n"/>
      <c r="BA22" s="12" t="n"/>
      <c r="BB22" s="12" t="n"/>
      <c r="BC22" s="12" t="n"/>
      <c r="BD22" s="12" t="n"/>
      <c r="BE22" s="12" t="n"/>
      <c r="BF22" s="12" t="n"/>
      <c r="BG22" s="12" t="n"/>
      <c r="BH22" s="12" t="n"/>
      <c r="BI22" s="12" t="n"/>
      <c r="BJ22" s="12" t="n"/>
      <c r="BK22" s="12" t="n"/>
      <c r="BL22" s="12" t="n"/>
      <c r="BM22" s="12" t="n"/>
      <c r="BN22" s="12" t="n"/>
      <c r="BO22" s="12" t="n"/>
      <c r="BP22" s="12" t="n"/>
      <c r="BQ22" s="12" t="n"/>
      <c r="BR22" s="12" t="n"/>
      <c r="BS22" s="12" t="n"/>
      <c r="BT22" s="12" t="n"/>
      <c r="BU22" s="12" t="n"/>
      <c r="BV22" s="12" t="n"/>
      <c r="BW22" s="12" t="n"/>
      <c r="BX22" s="12" t="n"/>
    </row>
    <row r="23" customFormat="1" s="386">
      <c r="A23" s="263" t="n"/>
      <c r="B23" s="385" t="n"/>
      <c r="C23" s="385" t="n"/>
      <c r="D23" s="538" t="n"/>
      <c r="E23" s="388" t="n"/>
      <c r="F23" s="397" t="n"/>
      <c r="G23" s="397" t="n"/>
      <c r="H23" s="397" t="n"/>
      <c r="I23" s="397" t="n"/>
      <c r="J23" s="397" t="n"/>
      <c r="K23" s="267" t="n"/>
      <c r="L23" s="12" t="n"/>
      <c r="M23" s="12" t="n"/>
      <c r="N23" s="12" t="n"/>
      <c r="O23" s="12" t="n"/>
      <c r="P23" s="12" t="n"/>
      <c r="Q23" s="12" t="n"/>
      <c r="R23" s="12" t="n"/>
      <c r="S23" s="12" t="n"/>
      <c r="T23" s="12" t="n"/>
      <c r="U23" s="12" t="n"/>
      <c r="V23" s="12" t="n"/>
      <c r="W23" s="12" t="n"/>
      <c r="X23" s="12" t="n"/>
      <c r="Y23" s="12" t="n"/>
      <c r="Z23" s="12" t="n"/>
      <c r="AA23" s="12" t="n"/>
      <c r="AB23" s="12" t="n"/>
      <c r="AC23" s="12" t="n"/>
      <c r="AD23" s="12" t="n"/>
      <c r="AE23" s="12" t="n"/>
      <c r="AF23" s="12" t="n"/>
      <c r="AG23" s="12" t="n"/>
      <c r="AH23" s="12" t="n"/>
      <c r="AI23" s="12" t="n"/>
      <c r="AJ23" s="12" t="n"/>
      <c r="AK23" s="12" t="n"/>
      <c r="AL23" s="12" t="n"/>
      <c r="AM23" s="12" t="n"/>
      <c r="AN23" s="12" t="n"/>
      <c r="AO23" s="12" t="n"/>
      <c r="AP23" s="12" t="n"/>
      <c r="AQ23" s="12" t="n"/>
      <c r="AR23" s="12" t="n"/>
      <c r="AS23" s="12" t="n"/>
      <c r="AT23" s="12" t="n"/>
      <c r="AU23" s="12" t="n"/>
      <c r="AV23" s="12" t="n"/>
      <c r="AW23" s="12" t="n"/>
      <c r="AX23" s="12" t="n"/>
      <c r="AY23" s="12" t="n"/>
      <c r="AZ23" s="12" t="n"/>
      <c r="BA23" s="12" t="n"/>
      <c r="BB23" s="12" t="n"/>
      <c r="BC23" s="12" t="n"/>
      <c r="BD23" s="12" t="n"/>
      <c r="BE23" s="12" t="n"/>
      <c r="BF23" s="12" t="n"/>
      <c r="BG23" s="12" t="n"/>
      <c r="BH23" s="12" t="n"/>
      <c r="BI23" s="12" t="n"/>
      <c r="BJ23" s="12" t="n"/>
      <c r="BK23" s="12" t="n"/>
      <c r="BL23" s="12" t="n"/>
      <c r="BM23" s="12" t="n"/>
      <c r="BN23" s="12" t="n"/>
      <c r="BO23" s="12" t="n"/>
      <c r="BP23" s="12" t="n"/>
      <c r="BQ23" s="12" t="n"/>
      <c r="BR23" s="12" t="n"/>
      <c r="BS23" s="12" t="n"/>
      <c r="BT23" s="12" t="n"/>
      <c r="BU23" s="12" t="n"/>
      <c r="BV23" s="12" t="n"/>
      <c r="BW23" s="12" t="n"/>
      <c r="BX23" s="12" t="n"/>
    </row>
    <row r="24" customFormat="1" s="12">
      <c r="A24" s="10" t="n"/>
      <c r="B24" s="10" t="n"/>
      <c r="C24" s="10" t="n"/>
      <c r="D24" s="10" t="n"/>
      <c r="E24" s="10" t="n"/>
      <c r="F24" s="10" t="n"/>
      <c r="G24" s="10" t="n"/>
      <c r="H24" s="10" t="n"/>
      <c r="I24" s="10" t="n"/>
      <c r="J24" s="10" t="n"/>
      <c r="N24" s="12">
        <f>IF(N25&lt;&gt;""," -R","")</f>
        <v/>
      </c>
      <c r="P24" s="12">
        <f>IF(P25&lt;&gt;""," -R","")</f>
        <v/>
      </c>
      <c r="R24" s="12">
        <f>IF(R25&lt;&gt;""," -R","")</f>
        <v/>
      </c>
      <c r="T24" s="12">
        <f>IF(T25&lt;&gt;""," -R","")</f>
        <v/>
      </c>
      <c r="V24" s="12">
        <f>IF(V25&lt;&gt;""," -R","")</f>
        <v/>
      </c>
      <c r="X24" s="12">
        <f>IF(X25&lt;&gt;""," -R","")</f>
        <v/>
      </c>
      <c r="Z24" s="12">
        <f>IF(Z25&lt;&gt;""," -R","")</f>
        <v/>
      </c>
      <c r="AB24" s="12">
        <f>IF(AB25&lt;&gt;""," -R","")</f>
        <v/>
      </c>
      <c r="AD24" s="12">
        <f>IF(AD25&lt;&gt;""," -R","")</f>
        <v/>
      </c>
      <c r="AF24" s="12">
        <f>IF(AF25&lt;&gt;""," -R","")</f>
        <v/>
      </c>
      <c r="AH24" s="12">
        <f>IF(AH25&lt;&gt;""," -R","")</f>
        <v/>
      </c>
      <c r="AJ24" s="12">
        <f>IF(AJ25&lt;&gt;""," -R","")</f>
        <v/>
      </c>
      <c r="AL24" s="12">
        <f>IF(AL25&lt;&gt;""," -R","")</f>
        <v/>
      </c>
      <c r="AN24" s="12">
        <f>IF(AN25&lt;&gt;""," -R","")</f>
        <v/>
      </c>
      <c r="AP24" s="12">
        <f>IF(AP25&lt;&gt;""," -R","")</f>
        <v/>
      </c>
      <c r="AR24" s="12">
        <f>IF(AR25&lt;&gt;""," -R","")</f>
        <v/>
      </c>
      <c r="AT24" s="12">
        <f>IF(AT25&lt;&gt;""," -R","")</f>
        <v/>
      </c>
      <c r="AV24" s="12">
        <f>IF(AV25&lt;&gt;""," -R","")</f>
        <v/>
      </c>
      <c r="AX24" s="12">
        <f>IF(AX25&lt;&gt;""," -R","")</f>
        <v/>
      </c>
      <c r="AZ24" s="12">
        <f>IF(AZ25&lt;&gt;""," -R","")</f>
        <v/>
      </c>
      <c r="BB24" s="12">
        <f>IF(BB25&lt;&gt;""," -R","")</f>
        <v/>
      </c>
      <c r="BD24" s="12">
        <f>IF(BD25&lt;&gt;""," -R","")</f>
        <v/>
      </c>
      <c r="BF24" s="12">
        <f>IF(BF25&lt;&gt;""," -R","")</f>
        <v/>
      </c>
      <c r="BH24" s="12">
        <f>IF(BH25&lt;&gt;""," -R","")</f>
        <v/>
      </c>
      <c r="BJ24" s="12">
        <f>IF(BJ25&lt;&gt;""," -R","")</f>
        <v/>
      </c>
    </row>
    <row r="25">
      <c r="D25" s="10">
        <f>CONCATENATE(BB19,BB20,BB21,BB22,BB23,BB24,BB25,BB27,BB28,BB30,BB31,BB32,BB33,BB34,BB35,BB36,BB37,BB38,BB39,BB40,BB41,BB42,BB43,BB44,BB45,BB46,BB47,BB48,BB49,BB50,BB51,BB52,BB53,BB54,BB55,BB56,BB57,BB58,BB59,BB60,BB61,BB62,BB63,BB64,BB65,BB66,BB67,BB68,BB69,BB70,BB71,BB72,BB73,BB74,BB75,BB76,BB77,BB78,BB79,BB80,BB81,BB82,BB83,BB84,BB85,BB86,BB87,BB88,BB89,BB90,BB91,BB92,BB93,BB94,BB95,BB96,BB97,BB98,BB99,BB100,BB101,BB102,BB103,BB104,BB105,BB106,BB107,BB108,BB109,BB110,BB111,BB112,BB113,BB114,BB115,BB116,BB117,BB118,BB119,BB120,BB121,BB122,BB123,BB124,BB125,BB126,BB127,BB128,BB129,BB130,BB131,BB132,BB133,BB134,BB135,BB136,BB137,BB138,BB139,BB140,BB141,BB142,BB143,BB144,BB145,BB146,BB147,BB148,BB149,BB150,BB151,BB152,BB153,BB154,BB155,BB156,BB157,BB158,BB159,BB160,BB161,BB162,BB163,BB164,BB165,BB166,BB167,BB168,BB169,BB170,BB171,BB172,BB173,BB174,BB175,BB176,BB177,BB178,BB179,BB180,BB181,BB182,BB183,BB184,BB185,BB186,BB187,BB188,BB189,BB190,BB191,BB192,BB193,BB194,BB195,BB196,BB197,BB198,BB199,BB200,BB201,BB202,BB203,BB204,BB205,BB206,BB207,BB208,BB209,BB210,BB211,BB212,BB213,BB214,BB215,BB216,BB217,BB218)</f>
        <v/>
      </c>
      <c r="E25" s="10">
        <f>CONCATENATE(BD19,BD20,BD21,BD22,BD23,BD24,BD25,BD27,BD28,BD30,BD31,BD32,BD33,BD34,BD35,BD36,BD37,BD38,BD39,BD40,BD41,BD42,BD43,BD44,BD45,BD46,BD47,BD48,BD49,BD50,BD51,BD52,BD53,BD54,BD55,BD56,BD57,BD58,BD59,BD60,BD61,BD62,BD63,BD64,BD65,BD66,BD67,BD68,BD69,BD70,BD71,BD72,BD73,BD74,BD75,BD76,BD77,BD78,BD79,BD80,BD81,BD82,BD83,BD84,BD85,BD86,BD87,BD88,BD89,BD90,BD91,BD92,BD93,BD94,BD95,BD96,BD97,BD98,BD99,BD100,BD101,BD102,BD103,BD104,BD105,BD106,BD107,BD108,BD109,BD110,BD111,BD112,BD113,BD114,BD115,BD116,BD117,BD118,BD119,BD120,BD121,BD122,BD123,BD124,BD125,BD126,BD127,BD128,BD129,BD130,BD131,BD132,BD133,BD134,BD135,BD136,BD137,BD138,BD139,BD140,BD141,BD142,BD143,BD144,BD145,BD146,BD147,BD148,BD149,BD150,BD151,BD152,BD153,BD154,BD155,BD156,BD157,BD158,BD159,BD160,BD161,BD162,BD163,BD164,BD165,BD166,BD167,BD168,BD169,BD170,BD171,BD172,BD173,BD174,BD175,BD176,BD177,BD178,BD179,BD180,BD181,BD182,BD183,BD184,BD185,BD186,BD187,BD188,BD189,BD190,BD191,BD192,BD193,BD194,BD195,BD196,BD197,BD198,BD199,BD200,BD201,BD202,BD203,BD204,BD205,BD206,BD207,BD208,BD209,BD210,BD211,BD212,BD213,BD214,BD215,BD216,BD217,BD218)</f>
        <v/>
      </c>
      <c r="F25" s="10">
        <f>CONCATENATE(BF19,BF20,BF21,BF22,BF23,BF24,BF25,BF27,BF28,BF30,BF31,BF32,BF33,BF34,BF35,BF36,BF37,BF38,BF39,BF40,BF41,BF42,BF43,BF44,BF45,BF46,BF47,BF48,BF49,BF50,BF51,BF52,BF53,BF54,BF55,BF56,BF57,BF58,BF59,BF60,BF61,BF62,BF63,BF64,BF65,BF66,BF67,BF68,BF69,BF70,BF71,BF72,BF73,BF74,BF75,BF76,BF77,BF78,BF79,BF80,BF81,BF82,BF83,BF84,BF85,BF86,BF87,BF88,BF89,BF90,BF91,BF92,BF93,BF94,BF95,BF96,BF97,BF98,BF99,BF100,BF101,BF102,BF103,BF104,BF105,BF106,BF107,BF108,BF109,BF110,BF111,BF112,BF113,BF114,BF115,BF116,BF117,BF118,BF119,BF120,BF121,BF122,BF123,BF124,BF125,BF126,BF127,BF128,BF129,BF130,BF131,BF132,BF133,BF134,BF135,BF136,BF137,BF138,BF139,BF140,BF141,BF142,BF143,BF144,BF145,BF146,BF147,BF148,BF149,BF150,BF151,BF152,BF153,BF154,BF155,BF156,BF157,BF158,BF159,BF160,BF161,BF162,BF163,BF164,BF165,BF166,BF167,BF168,BF169,BF170,BF171,BF172,BF173,BF174,BF175,BF176,BF177,BF178,BF179,BF180,BF181,BF182,BF183,BF184,BF185,BF186,BF187,BF188,BF189,BF190,BF191,BF192,BF193,BF194,BF195,BF196,BF197,BF198,BF199,BF200,BF201,BF202,BF203,BF204,BF205,BF206,BF207,BF208,BF209,BF210,BF211,BF212,BF213,BF214,BF215,BF216,BF217,BF218)</f>
        <v/>
      </c>
      <c r="G25" s="10">
        <f>CONCATENATE(BH19,BH20,BH21,BH22,BH23,BH24,BH25,BH27,BH28,BH30,BH31,BH32,BH33,BH34,BH35,BH36,BH37,BH38,BH39,BH40,BH41,BH42,BH43,BH44,BH45,BH46,BH47,BH48,BH49,BH50,BH51,BH52,BH53,BH54,BH55,BH56,BH57,BH58,BH59,BH60,BH61,BH62,BH63,BH64,BH65,BH66,BH67,BH68,BH69,BH70,BH71,BH72,BH73,BH74,BH75,BH76,BH77,BH78,BH79,BH80,BH81,BH82,BH83,BH84,BH85,BH86,BH87,BH88,BH89,BH90,BH91,BH92,BH93,BH94,BH95,BH96,BH97,BH98,BH99,BH100,BH101,BH102,BH103,BH104,BH105,BH106,BH107,BH108,BH109,BH110,BH111,BH112,BH113,BH114,BH115,BH116,BH117,BH118,BH119,BH120,BH121,BH122,BH123,BH124,BH125,BH126,BH127,BH128,BH129,BH130,BH131,BH132,BH133,BH134,BH135,BH136,BH137,BH138,BH139,BH140,BH141,BH142,BH143,BH144,BH145,BH146,BH147,BH148,BH149,BH150,BH151,BH152,BH153,BH154,BH155,BH156,BH157,BH158,BH159,BH160,BH161,BH162,BH163,BH164,BH165,BH166,BH167,BH168,BH169,BH170,BH171,BH172,BH173,BH174,BH175,BH176,BH177,BH178,BH179,BH180,BH181,BH182,BH183,BH184,BH185,BH186,BH187,BH188,BH189,BH190,BH191,BH192,BH193,BH194,BH195,BH196,BH197,BH198,BH199,BH200,BH201,BH202,BH203,BH204,BH205,BH206,BH207,BH208,BH209,BH210,BH211,BH212,BH213,BH214,BH215,BH216,BH217,BH218)</f>
        <v/>
      </c>
      <c r="I25" s="10">
        <f>CONCATENATE(BJ19,BJ20,BJ21,BJ22,BJ23,BJ24,BJ25,BJ27,BJ28,BJ30,BJ31,BJ32,BJ33,BJ34,BJ35,BJ36,BJ37,BJ38,BJ39,BJ40,BJ41,BJ42,BJ43,BJ44,BJ45,BJ46,BJ47,BJ48,BJ49,BJ50,BJ51,BJ52,BJ53,BJ54,BJ55,BJ56,BJ57,BJ58,BJ59,BJ60,BJ61,BJ62,BJ63,BJ64,BJ65,BJ66,BJ67,BJ68,BJ69,BJ70,BJ71,BJ72,BJ73,BJ74,BJ75,BJ76,BJ77,BJ78,BJ79,BJ80,BJ81,BJ82,BJ83,BJ84,BJ85,BJ86,BJ87,BJ88,BJ89,BJ90,BJ91,BJ92,BJ93,BJ94,BJ95,BJ96,BJ97,BJ98,BJ99,BJ100,BJ101,BJ102,BJ103,BJ104,BJ105,BJ106,BJ107,BJ108,BJ109,BJ110,BJ111,BJ112,BJ113,BJ114,BJ115,BJ116,BJ117,BJ118,BJ119,BJ120,BJ121,BJ122,BJ123,BJ124,BJ125,BJ126,BJ127,BJ128,BJ129,BJ130,BJ131,BJ132,BJ133,BJ134,BJ135,BJ136,BJ137,BJ138,BJ139,BJ140,BJ141,BJ142,BJ143,BJ144,BJ145,BJ146,BJ147,BJ148,BJ149,BJ150,BJ151,BJ152,BJ153,BJ154,BJ155,BJ156,BJ157,BJ158,BJ159,BJ160,BJ161,BJ162,BJ163,BJ164,BJ165,BJ166,BJ167,BJ168,BJ169,BJ170,BJ171,BJ172,BJ173,BJ174,BJ175,BJ176,BJ177,BJ178,BJ179,BJ180,BJ181,BJ182,BJ183,BJ184,BJ185,BJ186,BJ187,BJ188,BJ189,BJ190,BJ191,BJ192,BJ193,BJ194,BJ195,BJ196,BJ197,BJ198,BJ199,BJ200,BJ201,BJ202,BJ203,BJ204,BJ205,BJ206,BJ207,BJ208,BJ209,BJ210,BJ211,BJ212,BJ213,BJ214,BJ215,BJ216,BJ217,BJ218)</f>
        <v/>
      </c>
      <c r="K25" s="10" t="n"/>
      <c r="M25" s="12" t="n">
        <v>1.09</v>
      </c>
      <c r="N25" s="12">
        <f>IFERROR(VLOOKUP(M25,'CRUCE OPORTUNIDADES'!$C$10:$D$18,2,FALSE),"")</f>
        <v/>
      </c>
      <c r="O25" s="12" t="n">
        <v>2.09</v>
      </c>
      <c r="P25" s="12">
        <f>IFERROR(VLOOKUP(O25,'CRUCE OPORTUNIDADES'!$C$10:$D$18,2,FALSE),"")</f>
        <v/>
      </c>
      <c r="Q25" s="12" t="n">
        <v>3.09</v>
      </c>
      <c r="R25" s="12">
        <f>IFERROR(VLOOKUP(Q25,'CRUCE OPORTUNIDADES'!$C$10:$D$18,2,FALSE),"")</f>
        <v/>
      </c>
      <c r="S25" s="12" t="n">
        <v>4.09</v>
      </c>
      <c r="T25" s="12">
        <f>IFERROR(VLOOKUP(S25,'CRUCE OPORTUNIDADES'!$C$10:$D$18,2,FALSE),"")</f>
        <v/>
      </c>
      <c r="U25" s="12" t="n">
        <v>5.09</v>
      </c>
      <c r="V25" s="12">
        <f>IFERROR(VLOOKUP(U25,'CRUCE OPORTUNIDADES'!$C$10:$D$18,2,FALSE),"")</f>
        <v/>
      </c>
      <c r="W25" s="12" t="n">
        <v>6.09</v>
      </c>
      <c r="X25" s="12">
        <f>IFERROR(VLOOKUP(W25,'CRUCE OPORTUNIDADES'!$C$10:$D$18,2,FALSE),"")</f>
        <v/>
      </c>
      <c r="Y25" s="12" t="n">
        <v>7.09</v>
      </c>
      <c r="Z25" s="12">
        <f>IFERROR(VLOOKUP(Y25,'CRUCE OPORTUNIDADES'!$C$10:$D$18,2,FALSE),"")</f>
        <v/>
      </c>
      <c r="AA25" s="12" t="n">
        <v>8.09</v>
      </c>
      <c r="AB25" s="12">
        <f>IFERROR(VLOOKUP(AA25,'CRUCE OPORTUNIDADES'!$C$10:$D$18,2,FALSE),"")</f>
        <v/>
      </c>
      <c r="AC25" s="12" t="n">
        <v>9.09</v>
      </c>
      <c r="AD25" s="12">
        <f>IFERROR(VLOOKUP(AC25,'CRUCE OPORTUNIDADES'!$C$10:$D$18,2,FALSE),"")</f>
        <v/>
      </c>
      <c r="AE25" s="12" t="n">
        <v>10.09</v>
      </c>
      <c r="AF25" s="12">
        <f>IFERROR(VLOOKUP(AE25,'CRUCE OPORTUNIDADES'!$C$10:$D$18,2,FALSE),"")</f>
        <v/>
      </c>
      <c r="AG25" s="12" t="n">
        <v>11.09</v>
      </c>
      <c r="AH25" s="12">
        <f>IFERROR(VLOOKUP(AG25,'CRUCE OPORTUNIDADES'!$C$10:$D$18,2,FALSE),"")</f>
        <v/>
      </c>
      <c r="AI25" s="12" t="n">
        <v>12.09</v>
      </c>
      <c r="AJ25" s="12">
        <f>IFERROR(VLOOKUP(AI25,'CRUCE OPORTUNIDADES'!$C$10:$D$18,2,FALSE),"")</f>
        <v/>
      </c>
      <c r="AK25" s="12" t="n">
        <v>13.09</v>
      </c>
      <c r="AL25" s="12">
        <f>IFERROR(VLOOKUP(AK25,'CRUCE OPORTUNIDADES'!$C$10:$D$18,2,FALSE),"")</f>
        <v/>
      </c>
      <c r="AM25" s="12" t="n">
        <v>14.09</v>
      </c>
      <c r="AN25" s="12">
        <f>IFERROR(VLOOKUP(AM25,'CRUCE OPORTUNIDADES'!$C$10:$D$18,2,FALSE),"")</f>
        <v/>
      </c>
      <c r="AO25" s="12" t="n">
        <v>15.09</v>
      </c>
      <c r="AP25" s="12">
        <f>IFERROR(VLOOKUP(AO25,'CRUCE OPORTUNIDADES'!$C$10:$D$18,2,FALSE),"")</f>
        <v/>
      </c>
      <c r="AQ25" s="12" t="n">
        <v>16.09</v>
      </c>
      <c r="AR25" s="12">
        <f>IFERROR(VLOOKUP(AQ25,'CRUCE OPORTUNIDADES'!$C$10:$D$18,2,FALSE),"")</f>
        <v/>
      </c>
      <c r="AS25" s="12" t="n">
        <v>17.09</v>
      </c>
      <c r="AT25" s="12">
        <f>IFERROR(VLOOKUP(AS25,'CRUCE OPORTUNIDADES'!$C$10:$D$18,2,FALSE),"")</f>
        <v/>
      </c>
      <c r="AU25" s="12" t="n">
        <v>18.09</v>
      </c>
      <c r="AV25" s="12">
        <f>IFERROR(VLOOKUP(AU25,'CRUCE OPORTUNIDADES'!$C$10:$D$18,2,FALSE),"")</f>
        <v/>
      </c>
      <c r="AW25" s="12" t="n">
        <v>19.09</v>
      </c>
      <c r="AX25" s="12">
        <f>IFERROR(VLOOKUP(AW25,'CRUCE OPORTUNIDADES'!$C$10:$D$18,2,FALSE),"")</f>
        <v/>
      </c>
      <c r="AY25" s="12" t="n">
        <v>20.09</v>
      </c>
      <c r="AZ25" s="12">
        <f>IFERROR(VLOOKUP(AY25,'CRUCE OPORTUNIDADES'!$C$10:$D$18,2,FALSE),"")</f>
        <v/>
      </c>
      <c r="BA25" s="12" t="n">
        <v>21.09</v>
      </c>
      <c r="BB25" s="12">
        <f>IFERROR(VLOOKUP(BA25,'CRUCE OPORTUNIDADES'!$C$10:$D$18,2,FALSE),"")</f>
        <v/>
      </c>
      <c r="BC25" s="12" t="n">
        <v>22.09</v>
      </c>
      <c r="BD25" s="12">
        <f>IFERROR(VLOOKUP(BC25,'CRUCE OPORTUNIDADES'!$C$10:$D$18,2,FALSE),"")</f>
        <v/>
      </c>
      <c r="BE25" s="12" t="n">
        <v>23.09</v>
      </c>
      <c r="BF25" s="12">
        <f>IFERROR(VLOOKUP(BE25,'CRUCE OPORTUNIDADES'!$C$10:$D$18,2,FALSE),"")</f>
        <v/>
      </c>
      <c r="BG25" s="12" t="n">
        <v>24.09</v>
      </c>
      <c r="BH25" s="12">
        <f>IFERROR(VLOOKUP(BG25,'CRUCE OPORTUNIDADES'!$C$10:$D$18,2,FALSE),"")</f>
        <v/>
      </c>
      <c r="BI25" s="12" t="n">
        <v>25.09</v>
      </c>
      <c r="BJ25" s="12">
        <f>IFERROR(VLOOKUP(BI25,'CRUCE OPORTUNIDADES'!$C$10:$D$18,2,FALSE),"")</f>
        <v/>
      </c>
    </row>
    <row r="26">
      <c r="K26" s="10" t="n"/>
      <c r="N26" s="12">
        <f>IF(N27&lt;&gt;""," -O","")</f>
        <v/>
      </c>
      <c r="P26" s="12">
        <f>IF(P27&lt;&gt;""," -O","")</f>
        <v/>
      </c>
      <c r="R26" s="12">
        <f>IF(R27&lt;&gt;""," -O","")</f>
        <v/>
      </c>
      <c r="T26" s="12">
        <f>IF(T27&lt;&gt;""," -O","")</f>
        <v/>
      </c>
      <c r="V26" s="12">
        <f>IF(V27&lt;&gt;""," -O","")</f>
        <v/>
      </c>
      <c r="X26" s="12">
        <f>IF(X27&lt;&gt;""," -O","")</f>
        <v/>
      </c>
      <c r="Z26" s="12">
        <f>IF(Z27&lt;&gt;""," -O","")</f>
        <v/>
      </c>
      <c r="AB26" s="12">
        <f>IF(AB27&lt;&gt;""," -O","")</f>
        <v/>
      </c>
      <c r="AD26" s="12">
        <f>IF(AD27&lt;&gt;""," -O","")</f>
        <v/>
      </c>
      <c r="AF26" s="12">
        <f>IF(AF27&lt;&gt;""," -O","")</f>
        <v/>
      </c>
      <c r="AH26" s="12">
        <f>IF(AH27&lt;&gt;""," -O","")</f>
        <v/>
      </c>
      <c r="AJ26" s="12">
        <f>IF(AJ27&lt;&gt;""," -O","")</f>
        <v/>
      </c>
      <c r="AL26" s="12">
        <f>IF(AL27&lt;&gt;""," -O","")</f>
        <v/>
      </c>
      <c r="AN26" s="12">
        <f>IF(AN27&lt;&gt;""," -O","")</f>
        <v/>
      </c>
      <c r="AP26" s="12">
        <f>IF(AP27&lt;&gt;""," -O","")</f>
        <v/>
      </c>
      <c r="AR26" s="12">
        <f>IF(AR27&lt;&gt;""," -O","")</f>
        <v/>
      </c>
      <c r="AT26" s="12">
        <f>IF(AT27&lt;&gt;""," -O","")</f>
        <v/>
      </c>
      <c r="AV26" s="12">
        <f>IF(AV27&lt;&gt;""," -O","")</f>
        <v/>
      </c>
      <c r="AX26" s="12">
        <f>IF(AX27&lt;&gt;""," -O","")</f>
        <v/>
      </c>
      <c r="AZ26" s="12">
        <f>IF(AZ27&lt;&gt;""," -O","")</f>
        <v/>
      </c>
      <c r="BB26" s="12">
        <f>IF(BB27&lt;&gt;""," -O","")</f>
        <v/>
      </c>
      <c r="BD26" s="12">
        <f>IF(BD27&lt;&gt;""," -O","")</f>
        <v/>
      </c>
      <c r="BF26" s="12">
        <f>IF(BF27&lt;&gt;""," -O","")</f>
        <v/>
      </c>
      <c r="BH26" s="12">
        <f>IF(BH27&lt;&gt;""," -O","")</f>
        <v/>
      </c>
      <c r="BJ26" s="12">
        <f>IF(BJ27&lt;&gt;""," -O","")</f>
        <v/>
      </c>
    </row>
    <row r="27">
      <c r="K27" s="10" t="n"/>
      <c r="M27" s="12" t="n">
        <v>1.1</v>
      </c>
      <c r="N27" s="12">
        <f>IFERROR(VLOOKUP(M27,'CRUCE OPORTUNIDADES'!$C$10:$D$18,2,FALSE),"")</f>
        <v/>
      </c>
      <c r="O27" s="12" t="n">
        <v>2.1</v>
      </c>
      <c r="P27" s="12">
        <f>IFERROR(VLOOKUP(O27,'CRUCE OPORTUNIDADES'!$C$10:$D$18,2,FALSE),"")</f>
        <v/>
      </c>
      <c r="Q27" s="12" t="n">
        <v>3.1</v>
      </c>
      <c r="R27" s="12">
        <f>IFERROR(VLOOKUP(Q27,'CRUCE OPORTUNIDADES'!$C$10:$D$18,2,FALSE),"")</f>
        <v/>
      </c>
      <c r="S27" s="12" t="n">
        <v>4.1</v>
      </c>
      <c r="T27" s="12">
        <f>IFERROR(VLOOKUP(S27,'CRUCE OPORTUNIDADES'!$C$10:$D$18,2,FALSE),"")</f>
        <v/>
      </c>
      <c r="U27" s="12" t="n">
        <v>5.1</v>
      </c>
      <c r="V27" s="12">
        <f>IFERROR(VLOOKUP(U27,'CRUCE OPORTUNIDADES'!$C$10:$D$18,2,FALSE),"")</f>
        <v/>
      </c>
      <c r="W27" s="12" t="n">
        <v>6.1</v>
      </c>
      <c r="X27" s="12">
        <f>IFERROR(VLOOKUP(W27,'CRUCE OPORTUNIDADES'!$C$10:$D$18,2,FALSE),"")</f>
        <v/>
      </c>
      <c r="Y27" s="12" t="n">
        <v>7.1</v>
      </c>
      <c r="Z27" s="12">
        <f>IFERROR(VLOOKUP(Y27,'CRUCE OPORTUNIDADES'!$C$10:$D$18,2,FALSE),"")</f>
        <v/>
      </c>
      <c r="AA27" s="12" t="n">
        <v>8.1</v>
      </c>
      <c r="AB27" s="12">
        <f>IFERROR(VLOOKUP(AA27,'CRUCE OPORTUNIDADES'!$C$10:$D$18,2,FALSE),"")</f>
        <v/>
      </c>
      <c r="AC27" s="12" t="n">
        <v>9.1</v>
      </c>
      <c r="AD27" s="12">
        <f>IFERROR(VLOOKUP(AC27,'CRUCE OPORTUNIDADES'!$C$10:$D$18,2,FALSE),"")</f>
        <v/>
      </c>
      <c r="AE27" s="12" t="n">
        <v>10.1</v>
      </c>
      <c r="AF27" s="12">
        <f>IFERROR(VLOOKUP(AE27,'CRUCE OPORTUNIDADES'!$C$10:$D$18,2,FALSE),"")</f>
        <v/>
      </c>
      <c r="AG27" s="12" t="n">
        <v>11.1</v>
      </c>
      <c r="AH27" s="12">
        <f>IFERROR(VLOOKUP(AG27,'CRUCE OPORTUNIDADES'!$C$10:$D$18,2,FALSE),"")</f>
        <v/>
      </c>
      <c r="AI27" s="12" t="n">
        <v>12.1</v>
      </c>
      <c r="AJ27" s="12">
        <f>IFERROR(VLOOKUP(AI27,'CRUCE OPORTUNIDADES'!$C$10:$D$18,2,FALSE),"")</f>
        <v/>
      </c>
      <c r="AK27" s="12" t="n">
        <v>13.1</v>
      </c>
      <c r="AL27" s="12">
        <f>IFERROR(VLOOKUP(AK27,'CRUCE OPORTUNIDADES'!$C$10:$D$18,2,FALSE),"")</f>
        <v/>
      </c>
      <c r="AM27" s="12" t="n">
        <v>14.1</v>
      </c>
      <c r="AN27" s="12">
        <f>IFERROR(VLOOKUP(AM27,'CRUCE OPORTUNIDADES'!$C$10:$D$18,2,FALSE),"")</f>
        <v/>
      </c>
      <c r="AO27" s="12" t="n">
        <v>15.1</v>
      </c>
      <c r="AP27" s="12">
        <f>IFERROR(VLOOKUP(AO27,'CRUCE OPORTUNIDADES'!$C$10:$D$18,2,FALSE),"")</f>
        <v/>
      </c>
      <c r="AQ27" s="12" t="n">
        <v>16.1</v>
      </c>
      <c r="AR27" s="12">
        <f>IFERROR(VLOOKUP(AQ27,'CRUCE OPORTUNIDADES'!$C$10:$D$18,2,FALSE),"")</f>
        <v/>
      </c>
      <c r="AS27" s="12" t="n">
        <v>17.1</v>
      </c>
      <c r="AT27" s="12">
        <f>IFERROR(VLOOKUP(AS27,'CRUCE OPORTUNIDADES'!$C$10:$D$18,2,FALSE),"")</f>
        <v/>
      </c>
      <c r="AU27" s="12" t="n">
        <v>18.1</v>
      </c>
      <c r="AV27" s="12">
        <f>IFERROR(VLOOKUP(AU27,'CRUCE OPORTUNIDADES'!$C$10:$D$18,2,FALSE),"")</f>
        <v/>
      </c>
      <c r="AW27" s="12" t="n">
        <v>19.1</v>
      </c>
      <c r="AX27" s="12">
        <f>IFERROR(VLOOKUP(AW27,'CRUCE OPORTUNIDADES'!$C$10:$D$18,2,FALSE),"")</f>
        <v/>
      </c>
      <c r="AY27" s="12" t="n">
        <v>20.1</v>
      </c>
      <c r="AZ27" s="12">
        <f>IFERROR(VLOOKUP(AY27,'CRUCE OPORTUNIDADES'!$C$10:$D$18,2,FALSE),"")</f>
        <v/>
      </c>
      <c r="BA27" s="12" t="n">
        <v>21.1</v>
      </c>
      <c r="BB27" s="12">
        <f>IFERROR(VLOOKUP(BA27,'CRUCE OPORTUNIDADES'!$C$10:$D$18,2,FALSE),"")</f>
        <v/>
      </c>
      <c r="BC27" s="12" t="n">
        <v>22.1</v>
      </c>
      <c r="BD27" s="12">
        <f>IFERROR(VLOOKUP(BC27,'CRUCE OPORTUNIDADES'!$C$10:$D$18,2,FALSE),"")</f>
        <v/>
      </c>
      <c r="BE27" s="12" t="n">
        <v>23.1</v>
      </c>
      <c r="BF27" s="12">
        <f>IFERROR(VLOOKUP(BE27,'CRUCE OPORTUNIDADES'!$C$10:$D$18,2,FALSE),"")</f>
        <v/>
      </c>
      <c r="BG27" s="12" t="n">
        <v>24.1</v>
      </c>
      <c r="BH27" s="12">
        <f>IFERROR(VLOOKUP(BG27,'CRUCE OPORTUNIDADES'!$C$10:$D$18,2,FALSE),"")</f>
        <v/>
      </c>
      <c r="BI27" s="12" t="n">
        <v>25.1</v>
      </c>
      <c r="BJ27" s="12">
        <f>IFERROR(VLOOKUP(BI27,'CRUCE OPORTUNIDADES'!$C$10:$D$18,2,FALSE),"")</f>
        <v/>
      </c>
    </row>
    <row r="28">
      <c r="N28" s="12">
        <f>IF(N29&lt;&gt;""," -O","")</f>
        <v/>
      </c>
      <c r="P28" s="12">
        <f>IF(P29&lt;&gt;""," -O","")</f>
        <v/>
      </c>
      <c r="R28" s="12">
        <f>IF(R29&lt;&gt;""," -O","")</f>
        <v/>
      </c>
      <c r="T28" s="12">
        <f>IF(T29&lt;&gt;""," -O","")</f>
        <v/>
      </c>
      <c r="V28" s="12">
        <f>IF(V29&lt;&gt;""," -O","")</f>
        <v/>
      </c>
      <c r="X28" s="12">
        <f>IF(X29&lt;&gt;""," -O","")</f>
        <v/>
      </c>
      <c r="Z28" s="12">
        <f>IF(Z29&lt;&gt;""," -O","")</f>
        <v/>
      </c>
      <c r="AB28" s="12">
        <f>IF(AB29&lt;&gt;""," -O","")</f>
        <v/>
      </c>
      <c r="AD28" s="12">
        <f>IF(AD29&lt;&gt;""," -O","")</f>
        <v/>
      </c>
      <c r="AF28" s="12">
        <f>IF(AF29&lt;&gt;""," -O","")</f>
        <v/>
      </c>
      <c r="AH28" s="12">
        <f>IF(AH29&lt;&gt;""," -O","")</f>
        <v/>
      </c>
      <c r="AJ28" s="12">
        <f>IF(AJ29&lt;&gt;""," -O","")</f>
        <v/>
      </c>
      <c r="AL28" s="12">
        <f>IF(AL29&lt;&gt;""," -O","")</f>
        <v/>
      </c>
      <c r="AN28" s="12">
        <f>IF(AN29&lt;&gt;""," -O","")</f>
        <v/>
      </c>
      <c r="AP28" s="12">
        <f>IF(AP29&lt;&gt;""," -O","")</f>
        <v/>
      </c>
      <c r="AR28" s="12">
        <f>IF(AR29&lt;&gt;""," -O","")</f>
        <v/>
      </c>
      <c r="AT28" s="12">
        <f>IF(AT29&lt;&gt;""," -O","")</f>
        <v/>
      </c>
      <c r="AV28" s="12">
        <f>IF(AV29&lt;&gt;""," -O","")</f>
        <v/>
      </c>
      <c r="AX28" s="12">
        <f>IF(AX29&lt;&gt;""," -O","")</f>
        <v/>
      </c>
      <c r="AZ28" s="12">
        <f>IF(AZ29&lt;&gt;""," -O","")</f>
        <v/>
      </c>
      <c r="BB28" s="12">
        <f>IF(BB29&lt;&gt;""," -O","")</f>
        <v/>
      </c>
      <c r="BD28" s="12">
        <f>IF(BD29&lt;&gt;""," -O","")</f>
        <v/>
      </c>
      <c r="BF28" s="12">
        <f>IF(BF29&lt;&gt;""," -O","")</f>
        <v/>
      </c>
      <c r="BH28" s="12">
        <f>IF(BH29&lt;&gt;""," -O","")</f>
        <v/>
      </c>
      <c r="BJ28" s="12">
        <f>IF(BJ29&lt;&gt;""," -O","")</f>
        <v/>
      </c>
    </row>
    <row r="29">
      <c r="M29" s="12" t="n">
        <v>1.11</v>
      </c>
      <c r="N29" s="12">
        <f>IFERROR(VLOOKUP(M29,'CRUCE OPORTUNIDADES'!$C$10:$D$18,2,FALSE),"")</f>
        <v/>
      </c>
      <c r="O29" s="12" t="n">
        <v>2.11</v>
      </c>
      <c r="P29" s="12">
        <f>IFERROR(VLOOKUP(O29,'CRUCE OPORTUNIDADES'!$C$10:$D$18,2,FALSE),"")</f>
        <v/>
      </c>
      <c r="Q29" s="12" t="n">
        <v>3.11</v>
      </c>
      <c r="R29" s="12">
        <f>IFERROR(VLOOKUP(Q29,'CRUCE OPORTUNIDADES'!$C$10:$D$18,2,FALSE),"")</f>
        <v/>
      </c>
      <c r="S29" s="12" t="n">
        <v>4.11</v>
      </c>
      <c r="T29" s="12">
        <f>IFERROR(VLOOKUP(S29,'CRUCE OPORTUNIDADES'!$C$10:$D$18,2,FALSE),"")</f>
        <v/>
      </c>
      <c r="U29" s="12" t="n">
        <v>5.11</v>
      </c>
      <c r="V29" s="12">
        <f>IFERROR(VLOOKUP(U29,'CRUCE OPORTUNIDADES'!$C$10:$D$18,2,FALSE),"")</f>
        <v/>
      </c>
      <c r="W29" s="12" t="n">
        <v>6.11</v>
      </c>
      <c r="X29" s="12">
        <f>IFERROR(VLOOKUP(W29,'CRUCE OPORTUNIDADES'!$C$10:$D$18,2,FALSE),"")</f>
        <v/>
      </c>
      <c r="Y29" s="12" t="n">
        <v>7.11</v>
      </c>
      <c r="Z29" s="12">
        <f>IFERROR(VLOOKUP(Y29,'CRUCE OPORTUNIDADES'!$C$10:$D$18,2,FALSE),"")</f>
        <v/>
      </c>
      <c r="AA29" s="12" t="n">
        <v>8.109999999999999</v>
      </c>
      <c r="AB29" s="12">
        <f>IFERROR(VLOOKUP(AA29,'CRUCE OPORTUNIDADES'!$C$10:$D$18,2,FALSE),"")</f>
        <v/>
      </c>
      <c r="AC29" s="12" t="n">
        <v>9.109999999999999</v>
      </c>
      <c r="AD29" s="12">
        <f>IFERROR(VLOOKUP(AC29,'CRUCE OPORTUNIDADES'!$C$10:$D$18,2,FALSE),"")</f>
        <v/>
      </c>
      <c r="AE29" s="12" t="n">
        <v>10.11</v>
      </c>
      <c r="AF29" s="12">
        <f>IFERROR(VLOOKUP(AE29,'CRUCE OPORTUNIDADES'!$C$10:$D$18,2,FALSE),"")</f>
        <v/>
      </c>
      <c r="AG29" s="12" t="n">
        <v>11.11</v>
      </c>
      <c r="AH29" s="12">
        <f>IFERROR(VLOOKUP(AG29,'CRUCE OPORTUNIDADES'!$C$10:$D$18,2,FALSE),"")</f>
        <v/>
      </c>
      <c r="AI29" s="12" t="n">
        <v>12.11</v>
      </c>
      <c r="AJ29" s="12">
        <f>IFERROR(VLOOKUP(AI29,'CRUCE OPORTUNIDADES'!$C$10:$D$18,2,FALSE),"")</f>
        <v/>
      </c>
      <c r="AK29" s="12" t="n">
        <v>13.11</v>
      </c>
      <c r="AL29" s="12">
        <f>IFERROR(VLOOKUP(AK29,'CRUCE OPORTUNIDADES'!$C$10:$D$18,2,FALSE),"")</f>
        <v/>
      </c>
      <c r="AM29" s="12" t="n">
        <v>14.11</v>
      </c>
      <c r="AN29" s="12">
        <f>IFERROR(VLOOKUP(AM29,'CRUCE OPORTUNIDADES'!$C$10:$D$18,2,FALSE),"")</f>
        <v/>
      </c>
      <c r="AO29" s="12" t="n">
        <v>15.11</v>
      </c>
      <c r="AP29" s="12">
        <f>IFERROR(VLOOKUP(AO29,'CRUCE OPORTUNIDADES'!$C$10:$D$18,2,FALSE),"")</f>
        <v/>
      </c>
      <c r="AQ29" s="12" t="n">
        <v>16.11</v>
      </c>
      <c r="AR29" s="12">
        <f>IFERROR(VLOOKUP(AQ29,'CRUCE OPORTUNIDADES'!$C$10:$D$18,2,FALSE),"")</f>
        <v/>
      </c>
      <c r="AS29" s="12" t="n">
        <v>17.11</v>
      </c>
      <c r="AT29" s="12">
        <f>IFERROR(VLOOKUP(AS29,'CRUCE OPORTUNIDADES'!$C$10:$D$18,2,FALSE),"")</f>
        <v/>
      </c>
      <c r="AU29" s="12" t="n">
        <v>18.11</v>
      </c>
      <c r="AV29" s="12">
        <f>IFERROR(VLOOKUP(AU29,'CRUCE OPORTUNIDADES'!$C$10:$D$18,2,FALSE),"")</f>
        <v/>
      </c>
      <c r="AW29" s="12" t="n">
        <v>19.11</v>
      </c>
      <c r="AX29" s="12">
        <f>IFERROR(VLOOKUP(AW29,'CRUCE OPORTUNIDADES'!$C$10:$D$18,2,FALSE),"")</f>
        <v/>
      </c>
      <c r="AY29" s="12" t="n">
        <v>20.11</v>
      </c>
      <c r="AZ29" s="12">
        <f>IFERROR(VLOOKUP(AY29,'CRUCE OPORTUNIDADES'!$C$10:$D$18,2,FALSE),"")</f>
        <v/>
      </c>
      <c r="BA29" s="12" t="n">
        <v>21.11</v>
      </c>
      <c r="BB29" s="12">
        <f>IFERROR(VLOOKUP(BA29,'CRUCE OPORTUNIDADES'!$C$10:$D$18,2,FALSE),"")</f>
        <v/>
      </c>
      <c r="BC29" s="12" t="n">
        <v>22.11</v>
      </c>
      <c r="BD29" s="12">
        <f>IFERROR(VLOOKUP(BC29,'CRUCE OPORTUNIDADES'!$C$10:$D$18,2,FALSE),"")</f>
        <v/>
      </c>
      <c r="BE29" s="12" t="n">
        <v>23.11</v>
      </c>
      <c r="BF29" s="12">
        <f>IFERROR(VLOOKUP(BE29,'CRUCE OPORTUNIDADES'!$C$10:$D$18,2,FALSE),"")</f>
        <v/>
      </c>
      <c r="BG29" s="12" t="n">
        <v>24.11</v>
      </c>
      <c r="BH29" s="12">
        <f>IFERROR(VLOOKUP(BG29,'CRUCE OPORTUNIDADES'!$C$10:$D$18,2,FALSE),"")</f>
        <v/>
      </c>
      <c r="BI29" s="12" t="n">
        <v>25.11</v>
      </c>
      <c r="BJ29" s="12">
        <f>IFERROR(VLOOKUP(BI29,'CRUCE OPORTUNIDADES'!$C$10:$D$18,2,FALSE),"")</f>
        <v/>
      </c>
    </row>
    <row r="30">
      <c r="N30" s="12">
        <f>IF(N31&lt;&gt;""," -O","")</f>
        <v/>
      </c>
      <c r="P30" s="12">
        <f>IF(P31&lt;&gt;""," -O","")</f>
        <v/>
      </c>
      <c r="R30" s="12">
        <f>IF(R31&lt;&gt;""," -O","")</f>
        <v/>
      </c>
      <c r="T30" s="12">
        <f>IF(T31&lt;&gt;""," -O","")</f>
        <v/>
      </c>
      <c r="V30" s="12">
        <f>IF(V31&lt;&gt;""," -O","")</f>
        <v/>
      </c>
      <c r="X30" s="12">
        <f>IF(X31&lt;&gt;""," -O","")</f>
        <v/>
      </c>
      <c r="Z30" s="12">
        <f>IF(Z31&lt;&gt;""," -O","")</f>
        <v/>
      </c>
      <c r="AB30" s="12">
        <f>IF(AB31&lt;&gt;""," -O","")</f>
        <v/>
      </c>
      <c r="AD30" s="12">
        <f>IF(AD31&lt;&gt;""," -O","")</f>
        <v/>
      </c>
      <c r="AF30" s="12">
        <f>IF(AF31&lt;&gt;""," -O","")</f>
        <v/>
      </c>
      <c r="AH30" s="12">
        <f>IF(AH31&lt;&gt;""," -O","")</f>
        <v/>
      </c>
      <c r="AJ30" s="12">
        <f>IF(AJ31&lt;&gt;""," -O","")</f>
        <v/>
      </c>
      <c r="AL30" s="12">
        <f>IF(AL31&lt;&gt;""," -O","")</f>
        <v/>
      </c>
      <c r="AN30" s="12">
        <f>IF(AN31&lt;&gt;""," -O","")</f>
        <v/>
      </c>
      <c r="AP30" s="12">
        <f>IF(AP31&lt;&gt;""," -O","")</f>
        <v/>
      </c>
      <c r="AR30" s="12">
        <f>IF(AR31&lt;&gt;""," -O","")</f>
        <v/>
      </c>
      <c r="AT30" s="12">
        <f>IF(AT31&lt;&gt;""," -O","")</f>
        <v/>
      </c>
      <c r="AV30" s="12">
        <f>IF(AV31&lt;&gt;""," -O","")</f>
        <v/>
      </c>
      <c r="AX30" s="12">
        <f>IF(AX31&lt;&gt;""," -O","")</f>
        <v/>
      </c>
      <c r="AZ30" s="12">
        <f>IF(AZ31&lt;&gt;""," -O","")</f>
        <v/>
      </c>
      <c r="BB30" s="12">
        <f>IF(BB31&lt;&gt;""," -O","")</f>
        <v/>
      </c>
      <c r="BD30" s="12">
        <f>IF(BD31&lt;&gt;""," -O","")</f>
        <v/>
      </c>
      <c r="BF30" s="12">
        <f>IF(BF31&lt;&gt;""," -O","")</f>
        <v/>
      </c>
      <c r="BH30" s="12">
        <f>IF(BH31&lt;&gt;""," -O","")</f>
        <v/>
      </c>
      <c r="BJ30" s="12">
        <f>IF(BJ31&lt;&gt;""," -O","")</f>
        <v/>
      </c>
    </row>
    <row r="31">
      <c r="M31" s="12" t="n">
        <v>1.12</v>
      </c>
      <c r="N31" s="12">
        <f>IFERROR(VLOOKUP(M31,'CRUCE OPORTUNIDADES'!$C$10:$D$18,2,FALSE),"")</f>
        <v/>
      </c>
      <c r="O31" s="12" t="n">
        <v>2.12</v>
      </c>
      <c r="P31" s="12">
        <f>IFERROR(VLOOKUP(O31,'CRUCE OPORTUNIDADES'!$C$10:$D$18,2,FALSE),"")</f>
        <v/>
      </c>
      <c r="Q31" s="12" t="n">
        <v>3.12</v>
      </c>
      <c r="R31" s="12">
        <f>IFERROR(VLOOKUP(Q31,'CRUCE OPORTUNIDADES'!$C$10:$D$18,2,FALSE),"")</f>
        <v/>
      </c>
      <c r="S31" s="12" t="n">
        <v>4.12</v>
      </c>
      <c r="T31" s="12">
        <f>IFERROR(VLOOKUP(S31,'CRUCE OPORTUNIDADES'!$C$10:$D$18,2,FALSE),"")</f>
        <v/>
      </c>
      <c r="U31" s="12" t="n">
        <v>5.12</v>
      </c>
      <c r="V31" s="12">
        <f>IFERROR(VLOOKUP(U31,'CRUCE OPORTUNIDADES'!$C$10:$D$18,2,FALSE),"")</f>
        <v/>
      </c>
      <c r="W31" s="12" t="n">
        <v>6.12</v>
      </c>
      <c r="X31" s="12">
        <f>IFERROR(VLOOKUP(W31,'CRUCE OPORTUNIDADES'!$C$10:$D$18,2,FALSE),"")</f>
        <v/>
      </c>
      <c r="Y31" s="12" t="n">
        <v>7.12</v>
      </c>
      <c r="Z31" s="12">
        <f>IFERROR(VLOOKUP(Y31,'CRUCE OPORTUNIDADES'!$C$10:$D$18,2,FALSE),"")</f>
        <v/>
      </c>
      <c r="AA31" s="12" t="n">
        <v>8.119999999999999</v>
      </c>
      <c r="AB31" s="12">
        <f>IFERROR(VLOOKUP(AA31,'CRUCE OPORTUNIDADES'!$C$10:$D$18,2,FALSE),"")</f>
        <v/>
      </c>
      <c r="AC31" s="12" t="n">
        <v>9.119999999999999</v>
      </c>
      <c r="AD31" s="12">
        <f>IFERROR(VLOOKUP(AC31,'CRUCE OPORTUNIDADES'!$C$10:$D$18,2,FALSE),"")</f>
        <v/>
      </c>
      <c r="AE31" s="12" t="n">
        <v>10.12</v>
      </c>
      <c r="AF31" s="12">
        <f>IFERROR(VLOOKUP(AE31,'CRUCE OPORTUNIDADES'!$C$10:$D$18,2,FALSE),"")</f>
        <v/>
      </c>
      <c r="AG31" s="12" t="n">
        <v>11.12</v>
      </c>
      <c r="AH31" s="12">
        <f>IFERROR(VLOOKUP(AG31,'CRUCE OPORTUNIDADES'!$C$10:$D$18,2,FALSE),"")</f>
        <v/>
      </c>
      <c r="AI31" s="12" t="n">
        <v>12.12</v>
      </c>
      <c r="AJ31" s="12">
        <f>IFERROR(VLOOKUP(AI31,'CRUCE OPORTUNIDADES'!$C$10:$D$18,2,FALSE),"")</f>
        <v/>
      </c>
      <c r="AK31" s="12" t="n">
        <v>13.12</v>
      </c>
      <c r="AL31" s="12">
        <f>IFERROR(VLOOKUP(AK31,'CRUCE OPORTUNIDADES'!$C$10:$D$18,2,FALSE),"")</f>
        <v/>
      </c>
      <c r="AM31" s="12" t="n">
        <v>14.12</v>
      </c>
      <c r="AN31" s="12">
        <f>IFERROR(VLOOKUP(AM31,'CRUCE OPORTUNIDADES'!$C$10:$D$18,2,FALSE),"")</f>
        <v/>
      </c>
      <c r="AO31" s="12" t="n">
        <v>15.12</v>
      </c>
      <c r="AP31" s="12">
        <f>IFERROR(VLOOKUP(AO31,'CRUCE OPORTUNIDADES'!$C$10:$D$18,2,FALSE),"")</f>
        <v/>
      </c>
      <c r="AQ31" s="12" t="n">
        <v>16.12</v>
      </c>
      <c r="AR31" s="12">
        <f>IFERROR(VLOOKUP(AQ31,'CRUCE OPORTUNIDADES'!$C$10:$D$18,2,FALSE),"")</f>
        <v/>
      </c>
      <c r="AS31" s="12" t="n">
        <v>17.12</v>
      </c>
      <c r="AT31" s="12">
        <f>IFERROR(VLOOKUP(AS31,'CRUCE OPORTUNIDADES'!$C$10:$D$18,2,FALSE),"")</f>
        <v/>
      </c>
      <c r="AU31" s="12" t="n">
        <v>18.12</v>
      </c>
      <c r="AV31" s="12">
        <f>IFERROR(VLOOKUP(AU31,'CRUCE OPORTUNIDADES'!$C$10:$D$18,2,FALSE),"")</f>
        <v/>
      </c>
      <c r="AW31" s="12" t="n">
        <v>19.12</v>
      </c>
      <c r="AX31" s="12">
        <f>IFERROR(VLOOKUP(AW31,'CRUCE OPORTUNIDADES'!$C$10:$D$18,2,FALSE),"")</f>
        <v/>
      </c>
      <c r="AY31" s="12" t="n">
        <v>20.12</v>
      </c>
      <c r="AZ31" s="12">
        <f>IFERROR(VLOOKUP(AY31,'CRUCE OPORTUNIDADES'!$C$10:$D$18,2,FALSE),"")</f>
        <v/>
      </c>
      <c r="BA31" s="12" t="n">
        <v>21.12</v>
      </c>
      <c r="BB31" s="12">
        <f>IFERROR(VLOOKUP(BA31,'CRUCE OPORTUNIDADES'!$C$10:$D$18,2,FALSE),"")</f>
        <v/>
      </c>
      <c r="BC31" s="12" t="n">
        <v>22.12</v>
      </c>
      <c r="BD31" s="12">
        <f>IFERROR(VLOOKUP(BC31,'CRUCE OPORTUNIDADES'!$C$10:$D$18,2,FALSE),"")</f>
        <v/>
      </c>
      <c r="BE31" s="12" t="n">
        <v>23.12</v>
      </c>
      <c r="BF31" s="12">
        <f>IFERROR(VLOOKUP(BE31,'CRUCE OPORTUNIDADES'!$C$10:$D$18,2,FALSE),"")</f>
        <v/>
      </c>
      <c r="BG31" s="12" t="n">
        <v>24.12</v>
      </c>
      <c r="BH31" s="12">
        <f>IFERROR(VLOOKUP(BG31,'CRUCE OPORTUNIDADES'!$C$10:$D$18,2,FALSE),"")</f>
        <v/>
      </c>
      <c r="BI31" s="12" t="n">
        <v>25.12</v>
      </c>
      <c r="BJ31" s="12">
        <f>IFERROR(VLOOKUP(BI31,'CRUCE OPORTUNIDADES'!$C$10:$D$18,2,FALSE),"")</f>
        <v/>
      </c>
    </row>
    <row r="32">
      <c r="N32" s="12">
        <f>IF(N33&lt;&gt;""," -O","")</f>
        <v/>
      </c>
      <c r="P32" s="12">
        <f>IF(P33&lt;&gt;""," -O","")</f>
        <v/>
      </c>
      <c r="R32" s="12">
        <f>IF(R33&lt;&gt;""," -O","")</f>
        <v/>
      </c>
      <c r="T32" s="12">
        <f>IF(T33&lt;&gt;""," -O","")</f>
        <v/>
      </c>
      <c r="V32" s="12">
        <f>IF(V33&lt;&gt;""," -O","")</f>
        <v/>
      </c>
      <c r="X32" s="12">
        <f>IF(X33&lt;&gt;""," -O","")</f>
        <v/>
      </c>
      <c r="Z32" s="12">
        <f>IF(Z33&lt;&gt;""," -O","")</f>
        <v/>
      </c>
      <c r="AB32" s="12">
        <f>IF(AB33&lt;&gt;""," -O","")</f>
        <v/>
      </c>
      <c r="AD32" s="12">
        <f>IF(AD33&lt;&gt;""," -O","")</f>
        <v/>
      </c>
      <c r="AF32" s="12">
        <f>IF(AF33&lt;&gt;""," -O","")</f>
        <v/>
      </c>
      <c r="AH32" s="12">
        <f>IF(AH33&lt;&gt;""," -O","")</f>
        <v/>
      </c>
      <c r="AJ32" s="12">
        <f>IF(AJ33&lt;&gt;""," -O","")</f>
        <v/>
      </c>
      <c r="AL32" s="12">
        <f>IF(AL33&lt;&gt;""," -O","")</f>
        <v/>
      </c>
      <c r="AN32" s="12">
        <f>IF(AN33&lt;&gt;""," -O","")</f>
        <v/>
      </c>
      <c r="AP32" s="12">
        <f>IF(AP33&lt;&gt;""," -O","")</f>
        <v/>
      </c>
      <c r="AR32" s="12">
        <f>IF(AR33&lt;&gt;""," -O","")</f>
        <v/>
      </c>
      <c r="AT32" s="12">
        <f>IF(AT33&lt;&gt;""," -O","")</f>
        <v/>
      </c>
      <c r="AV32" s="12">
        <f>IF(AV33&lt;&gt;""," -O","")</f>
        <v/>
      </c>
      <c r="AX32" s="12">
        <f>IF(AX33&lt;&gt;""," -O","")</f>
        <v/>
      </c>
      <c r="AZ32" s="12">
        <f>IF(AZ33&lt;&gt;""," -O","")</f>
        <v/>
      </c>
      <c r="BB32" s="12">
        <f>IF(BB33&lt;&gt;""," -O","")</f>
        <v/>
      </c>
      <c r="BD32" s="12">
        <f>IF(BD33&lt;&gt;""," -O","")</f>
        <v/>
      </c>
      <c r="BF32" s="12">
        <f>IF(BF33&lt;&gt;""," -O","")</f>
        <v/>
      </c>
      <c r="BH32" s="12">
        <f>IF(BH33&lt;&gt;""," -O","")</f>
        <v/>
      </c>
      <c r="BJ32" s="12">
        <f>IF(BJ33&lt;&gt;""," -O","")</f>
        <v/>
      </c>
    </row>
    <row r="33">
      <c r="M33" s="12" t="n">
        <v>1.13</v>
      </c>
      <c r="N33" s="12">
        <f>IFERROR(VLOOKUP(M33,'CRUCE OPORTUNIDADES'!$C$10:$D$18,2,FALSE),"")</f>
        <v/>
      </c>
      <c r="O33" s="12" t="n">
        <v>2.13</v>
      </c>
      <c r="P33" s="12">
        <f>IFERROR(VLOOKUP(O33,'CRUCE OPORTUNIDADES'!$C$10:$D$18,2,FALSE),"")</f>
        <v/>
      </c>
      <c r="Q33" s="12" t="n">
        <v>3.13</v>
      </c>
      <c r="R33" s="12">
        <f>IFERROR(VLOOKUP(Q33,'CRUCE OPORTUNIDADES'!$C$10:$D$18,2,FALSE),"")</f>
        <v/>
      </c>
      <c r="S33" s="12" t="n">
        <v>4.13</v>
      </c>
      <c r="T33" s="12">
        <f>IFERROR(VLOOKUP(S33,'CRUCE OPORTUNIDADES'!$C$10:$D$18,2,FALSE),"")</f>
        <v/>
      </c>
      <c r="U33" s="12" t="n">
        <v>5.13</v>
      </c>
      <c r="V33" s="12">
        <f>IFERROR(VLOOKUP(U33,'CRUCE OPORTUNIDADES'!$C$10:$D$18,2,FALSE),"")</f>
        <v/>
      </c>
      <c r="W33" s="12" t="n">
        <v>6.13</v>
      </c>
      <c r="X33" s="12">
        <f>IFERROR(VLOOKUP(W33,'CRUCE OPORTUNIDADES'!$C$10:$D$18,2,FALSE),"")</f>
        <v/>
      </c>
      <c r="Y33" s="12" t="n">
        <v>7.13</v>
      </c>
      <c r="Z33" s="12">
        <f>IFERROR(VLOOKUP(Y33,'CRUCE OPORTUNIDADES'!$C$10:$D$18,2,FALSE),"")</f>
        <v/>
      </c>
      <c r="AA33" s="12" t="n">
        <v>8.130000000000001</v>
      </c>
      <c r="AB33" s="12">
        <f>IFERROR(VLOOKUP(AA33,'CRUCE OPORTUNIDADES'!$C$10:$D$18,2,FALSE),"")</f>
        <v/>
      </c>
      <c r="AC33" s="12" t="n">
        <v>9.130000000000001</v>
      </c>
      <c r="AD33" s="12">
        <f>IFERROR(VLOOKUP(AC33,'CRUCE OPORTUNIDADES'!$C$10:$D$18,2,FALSE),"")</f>
        <v/>
      </c>
      <c r="AE33" s="12" t="n">
        <v>10.13</v>
      </c>
      <c r="AF33" s="12">
        <f>IFERROR(VLOOKUP(AE33,'CRUCE OPORTUNIDADES'!$C$10:$D$18,2,FALSE),"")</f>
        <v/>
      </c>
      <c r="AG33" s="12" t="n">
        <v>11.13</v>
      </c>
      <c r="AH33" s="12">
        <f>IFERROR(VLOOKUP(AG33,'CRUCE OPORTUNIDADES'!$C$10:$D$18,2,FALSE),"")</f>
        <v/>
      </c>
      <c r="AI33" s="12" t="n">
        <v>12.13</v>
      </c>
      <c r="AJ33" s="12">
        <f>IFERROR(VLOOKUP(AI33,'CRUCE OPORTUNIDADES'!$C$10:$D$18,2,FALSE),"")</f>
        <v/>
      </c>
      <c r="AK33" s="12" t="n">
        <v>13.13</v>
      </c>
      <c r="AL33" s="12">
        <f>IFERROR(VLOOKUP(AK33,'CRUCE OPORTUNIDADES'!$C$10:$D$18,2,FALSE),"")</f>
        <v/>
      </c>
      <c r="AM33" s="12" t="n">
        <v>14.13</v>
      </c>
      <c r="AN33" s="12">
        <f>IFERROR(VLOOKUP(AM33,'CRUCE OPORTUNIDADES'!$C$10:$D$18,2,FALSE),"")</f>
        <v/>
      </c>
      <c r="AO33" s="12" t="n">
        <v>15.13</v>
      </c>
      <c r="AP33" s="12">
        <f>IFERROR(VLOOKUP(AO33,'CRUCE OPORTUNIDADES'!$C$10:$D$18,2,FALSE),"")</f>
        <v/>
      </c>
      <c r="AQ33" s="12" t="n">
        <v>16.13</v>
      </c>
      <c r="AR33" s="12">
        <f>IFERROR(VLOOKUP(AQ33,'CRUCE OPORTUNIDADES'!$C$10:$D$18,2,FALSE),"")</f>
        <v/>
      </c>
      <c r="AS33" s="12" t="n">
        <v>17.13</v>
      </c>
      <c r="AT33" s="12">
        <f>IFERROR(VLOOKUP(AS33,'CRUCE OPORTUNIDADES'!$C$10:$D$18,2,FALSE),"")</f>
        <v/>
      </c>
      <c r="AU33" s="12" t="n">
        <v>18.13</v>
      </c>
      <c r="AV33" s="12">
        <f>IFERROR(VLOOKUP(AU33,'CRUCE OPORTUNIDADES'!$C$10:$D$18,2,FALSE),"")</f>
        <v/>
      </c>
      <c r="AW33" s="12" t="n">
        <v>19.13</v>
      </c>
      <c r="AX33" s="12">
        <f>IFERROR(VLOOKUP(AW33,'CRUCE OPORTUNIDADES'!$C$10:$D$18,2,FALSE),"")</f>
        <v/>
      </c>
      <c r="AY33" s="12" t="n">
        <v>20.13</v>
      </c>
      <c r="AZ33" s="12">
        <f>IFERROR(VLOOKUP(AY33,'CRUCE OPORTUNIDADES'!$C$10:$D$18,2,FALSE),"")</f>
        <v/>
      </c>
      <c r="BA33" s="12" t="n">
        <v>21.13</v>
      </c>
      <c r="BB33" s="12">
        <f>IFERROR(VLOOKUP(BA33,'CRUCE OPORTUNIDADES'!$C$10:$D$18,2,FALSE),"")</f>
        <v/>
      </c>
      <c r="BC33" s="12" t="n">
        <v>22.13</v>
      </c>
      <c r="BD33" s="12">
        <f>IFERROR(VLOOKUP(BC33,'CRUCE OPORTUNIDADES'!$C$10:$D$18,2,FALSE),"")</f>
        <v/>
      </c>
      <c r="BE33" s="12" t="n">
        <v>23.13</v>
      </c>
      <c r="BF33" s="12">
        <f>IFERROR(VLOOKUP(BE33,'CRUCE OPORTUNIDADES'!$C$10:$D$18,2,FALSE),"")</f>
        <v/>
      </c>
      <c r="BG33" s="12" t="n">
        <v>24.13</v>
      </c>
      <c r="BH33" s="12">
        <f>IFERROR(VLOOKUP(BG33,'CRUCE OPORTUNIDADES'!$C$10:$D$18,2,FALSE),"")</f>
        <v/>
      </c>
      <c r="BI33" s="12" t="n">
        <v>25.13</v>
      </c>
      <c r="BJ33" s="12">
        <f>IFERROR(VLOOKUP(BI33,'CRUCE OPORTUNIDADES'!$C$10:$D$18,2,FALSE),"")</f>
        <v/>
      </c>
    </row>
    <row r="34">
      <c r="N34" s="12">
        <f>IF(N35&lt;&gt;""," -O","")</f>
        <v/>
      </c>
      <c r="P34" s="12">
        <f>IF(P35&lt;&gt;""," -O","")</f>
        <v/>
      </c>
      <c r="R34" s="12">
        <f>IF(R35&lt;&gt;""," -O","")</f>
        <v/>
      </c>
      <c r="T34" s="12">
        <f>IF(T35&lt;&gt;""," -O","")</f>
        <v/>
      </c>
      <c r="V34" s="12">
        <f>IF(V35&lt;&gt;""," -O","")</f>
        <v/>
      </c>
      <c r="X34" s="12">
        <f>IF(X35&lt;&gt;""," -O","")</f>
        <v/>
      </c>
      <c r="Z34" s="12">
        <f>IF(Z35&lt;&gt;""," -O","")</f>
        <v/>
      </c>
      <c r="AB34" s="12">
        <f>IF(AB35&lt;&gt;""," -O","")</f>
        <v/>
      </c>
      <c r="AD34" s="12">
        <f>IF(AD35&lt;&gt;""," -O","")</f>
        <v/>
      </c>
      <c r="AF34" s="12">
        <f>IF(AF35&lt;&gt;""," -O","")</f>
        <v/>
      </c>
      <c r="AH34" s="12">
        <f>IF(AH35&lt;&gt;""," -O","")</f>
        <v/>
      </c>
      <c r="AJ34" s="12">
        <f>IF(AJ35&lt;&gt;""," -O","")</f>
        <v/>
      </c>
      <c r="AL34" s="12">
        <f>IF(AL35&lt;&gt;""," -O","")</f>
        <v/>
      </c>
      <c r="AN34" s="12">
        <f>IF(AN35&lt;&gt;""," -O","")</f>
        <v/>
      </c>
      <c r="AP34" s="12">
        <f>IF(AP35&lt;&gt;""," -O","")</f>
        <v/>
      </c>
      <c r="AR34" s="12">
        <f>IF(AR35&lt;&gt;""," -O","")</f>
        <v/>
      </c>
      <c r="AT34" s="12">
        <f>IF(AT35&lt;&gt;""," -O","")</f>
        <v/>
      </c>
      <c r="AV34" s="12">
        <f>IF(AV35&lt;&gt;""," -O","")</f>
        <v/>
      </c>
      <c r="AX34" s="12">
        <f>IF(AX35&lt;&gt;""," -O","")</f>
        <v/>
      </c>
      <c r="AZ34" s="12">
        <f>IF(AZ35&lt;&gt;""," -O","")</f>
        <v/>
      </c>
      <c r="BB34" s="12">
        <f>IF(BB35&lt;&gt;""," -O","")</f>
        <v/>
      </c>
      <c r="BD34" s="12">
        <f>IF(BD35&lt;&gt;""," -O","")</f>
        <v/>
      </c>
      <c r="BF34" s="12">
        <f>IF(BF35&lt;&gt;""," -O","")</f>
        <v/>
      </c>
      <c r="BH34" s="12">
        <f>IF(BH35&lt;&gt;""," -O","")</f>
        <v/>
      </c>
      <c r="BJ34" s="12">
        <f>IF(BJ35&lt;&gt;""," -O","")</f>
        <v/>
      </c>
    </row>
    <row r="35">
      <c r="M35" s="12" t="n">
        <v>1.14</v>
      </c>
      <c r="N35" s="12">
        <f>IFERROR(VLOOKUP(M35,'CRUCE OPORTUNIDADES'!$C$10:$D$18,2,FALSE),"")</f>
        <v/>
      </c>
      <c r="O35" s="12" t="n">
        <v>2.14</v>
      </c>
      <c r="P35" s="12">
        <f>IFERROR(VLOOKUP(O35,'CRUCE OPORTUNIDADES'!$C$10:$D$18,2,FALSE),"")</f>
        <v/>
      </c>
      <c r="Q35" s="12" t="n">
        <v>3.14</v>
      </c>
      <c r="R35" s="12">
        <f>IFERROR(VLOOKUP(Q35,'CRUCE OPORTUNIDADES'!$C$10:$D$18,2,FALSE),"")</f>
        <v/>
      </c>
      <c r="S35" s="12" t="n">
        <v>4.14</v>
      </c>
      <c r="T35" s="12">
        <f>IFERROR(VLOOKUP(S35,'CRUCE OPORTUNIDADES'!$C$10:$D$18,2,FALSE),"")</f>
        <v/>
      </c>
      <c r="U35" s="12" t="n">
        <v>5.14</v>
      </c>
      <c r="V35" s="12">
        <f>IFERROR(VLOOKUP(U35,'CRUCE OPORTUNIDADES'!$C$10:$D$18,2,FALSE),"")</f>
        <v/>
      </c>
      <c r="W35" s="12" t="n">
        <v>6.14</v>
      </c>
      <c r="X35" s="12">
        <f>IFERROR(VLOOKUP(W35,'CRUCE OPORTUNIDADES'!$C$10:$D$18,2,FALSE),"")</f>
        <v/>
      </c>
      <c r="Y35" s="12" t="n">
        <v>7.14</v>
      </c>
      <c r="Z35" s="12">
        <f>IFERROR(VLOOKUP(Y35,'CRUCE OPORTUNIDADES'!$C$10:$D$18,2,FALSE),"")</f>
        <v/>
      </c>
      <c r="AA35" s="12" t="n">
        <v>8.140000000000001</v>
      </c>
      <c r="AB35" s="12">
        <f>IFERROR(VLOOKUP(AA35,'CRUCE OPORTUNIDADES'!$C$10:$D$18,2,FALSE),"")</f>
        <v/>
      </c>
      <c r="AC35" s="12" t="n">
        <v>9.140000000000001</v>
      </c>
      <c r="AD35" s="12">
        <f>IFERROR(VLOOKUP(AC35,'CRUCE OPORTUNIDADES'!$C$10:$D$18,2,FALSE),"")</f>
        <v/>
      </c>
      <c r="AE35" s="12" t="n">
        <v>10.14</v>
      </c>
      <c r="AF35" s="12">
        <f>IFERROR(VLOOKUP(AE35,'CRUCE OPORTUNIDADES'!$C$10:$D$18,2,FALSE),"")</f>
        <v/>
      </c>
      <c r="AG35" s="12" t="n">
        <v>11.14</v>
      </c>
      <c r="AH35" s="12">
        <f>IFERROR(VLOOKUP(AG35,'CRUCE OPORTUNIDADES'!$C$10:$D$18,2,FALSE),"")</f>
        <v/>
      </c>
      <c r="AI35" s="12" t="n">
        <v>12.14</v>
      </c>
      <c r="AJ35" s="12">
        <f>IFERROR(VLOOKUP(AI35,'CRUCE OPORTUNIDADES'!$C$10:$D$18,2,FALSE),"")</f>
        <v/>
      </c>
      <c r="AK35" s="12" t="n">
        <v>13.14</v>
      </c>
      <c r="AL35" s="12">
        <f>IFERROR(VLOOKUP(AK35,'CRUCE OPORTUNIDADES'!$C$10:$D$18,2,FALSE),"")</f>
        <v/>
      </c>
      <c r="AM35" s="12" t="n">
        <v>14.14</v>
      </c>
      <c r="AN35" s="12">
        <f>IFERROR(VLOOKUP(AM35,'CRUCE OPORTUNIDADES'!$C$10:$D$18,2,FALSE),"")</f>
        <v/>
      </c>
      <c r="AO35" s="12" t="n">
        <v>15.14</v>
      </c>
      <c r="AP35" s="12">
        <f>IFERROR(VLOOKUP(AO35,'CRUCE OPORTUNIDADES'!$C$10:$D$18,2,FALSE),"")</f>
        <v/>
      </c>
      <c r="AQ35" s="12" t="n">
        <v>16.14</v>
      </c>
      <c r="AR35" s="12">
        <f>IFERROR(VLOOKUP(AQ35,'CRUCE OPORTUNIDADES'!$C$10:$D$18,2,FALSE),"")</f>
        <v/>
      </c>
      <c r="AS35" s="12" t="n">
        <v>17.14</v>
      </c>
      <c r="AT35" s="12">
        <f>IFERROR(VLOOKUP(AS35,'CRUCE OPORTUNIDADES'!$C$10:$D$18,2,FALSE),"")</f>
        <v/>
      </c>
      <c r="AU35" s="12" t="n">
        <v>18.14</v>
      </c>
      <c r="AV35" s="12">
        <f>IFERROR(VLOOKUP(AU35,'CRUCE OPORTUNIDADES'!$C$10:$D$18,2,FALSE),"")</f>
        <v/>
      </c>
      <c r="AW35" s="12" t="n">
        <v>19.14</v>
      </c>
      <c r="AX35" s="12">
        <f>IFERROR(VLOOKUP(AW35,'CRUCE OPORTUNIDADES'!$C$10:$D$18,2,FALSE),"")</f>
        <v/>
      </c>
      <c r="AY35" s="12" t="n">
        <v>20.14</v>
      </c>
      <c r="AZ35" s="12">
        <f>IFERROR(VLOOKUP(AY35,'CRUCE OPORTUNIDADES'!$C$10:$D$18,2,FALSE),"")</f>
        <v/>
      </c>
      <c r="BA35" s="12" t="n">
        <v>21.14</v>
      </c>
      <c r="BB35" s="12">
        <f>IFERROR(VLOOKUP(BA35,'CRUCE OPORTUNIDADES'!$C$10:$D$18,2,FALSE),"")</f>
        <v/>
      </c>
      <c r="BC35" s="12" t="n">
        <v>22.14</v>
      </c>
      <c r="BD35" s="12">
        <f>IFERROR(VLOOKUP(BC35,'CRUCE OPORTUNIDADES'!$C$10:$D$18,2,FALSE),"")</f>
        <v/>
      </c>
      <c r="BE35" s="12" t="n">
        <v>23.14</v>
      </c>
      <c r="BF35" s="12">
        <f>IFERROR(VLOOKUP(BE35,'CRUCE OPORTUNIDADES'!$C$10:$D$18,2,FALSE),"")</f>
        <v/>
      </c>
      <c r="BG35" s="12" t="n">
        <v>24.14</v>
      </c>
      <c r="BH35" s="12">
        <f>IFERROR(VLOOKUP(BG35,'CRUCE OPORTUNIDADES'!$C$10:$D$18,2,FALSE),"")</f>
        <v/>
      </c>
      <c r="BI35" s="12" t="n">
        <v>25.14</v>
      </c>
      <c r="BJ35" s="12">
        <f>IFERROR(VLOOKUP(BI35,'CRUCE OPORTUNIDADES'!$C$10:$D$18,2,FALSE),"")</f>
        <v/>
      </c>
    </row>
    <row r="36">
      <c r="N36" s="12">
        <f>IF(N37&lt;&gt;""," -O","")</f>
        <v/>
      </c>
      <c r="P36" s="12">
        <f>IF(P37&lt;&gt;""," -O","")</f>
        <v/>
      </c>
      <c r="R36" s="12">
        <f>IF(R37&lt;&gt;""," -O","")</f>
        <v/>
      </c>
      <c r="T36" s="12">
        <f>IF(T37&lt;&gt;""," -O","")</f>
        <v/>
      </c>
      <c r="V36" s="12">
        <f>IF(V37&lt;&gt;""," -O","")</f>
        <v/>
      </c>
      <c r="X36" s="12">
        <f>IF(X37&lt;&gt;""," -O","")</f>
        <v/>
      </c>
      <c r="Z36" s="12">
        <f>IF(Z37&lt;&gt;""," -O","")</f>
        <v/>
      </c>
      <c r="AB36" s="12">
        <f>IF(AB37&lt;&gt;""," -O","")</f>
        <v/>
      </c>
      <c r="AD36" s="12">
        <f>IF(AD37&lt;&gt;""," -O","")</f>
        <v/>
      </c>
      <c r="AF36" s="12">
        <f>IF(AF37&lt;&gt;""," -O","")</f>
        <v/>
      </c>
      <c r="AH36" s="12">
        <f>IF(AH37&lt;&gt;""," -O","")</f>
        <v/>
      </c>
      <c r="AJ36" s="12">
        <f>IF(AJ37&lt;&gt;""," -O","")</f>
        <v/>
      </c>
      <c r="AL36" s="12">
        <f>IF(AL37&lt;&gt;""," -O","")</f>
        <v/>
      </c>
      <c r="AN36" s="12">
        <f>IF(AN37&lt;&gt;""," -O","")</f>
        <v/>
      </c>
      <c r="AP36" s="12">
        <f>IF(AP37&lt;&gt;""," -O","")</f>
        <v/>
      </c>
      <c r="AR36" s="12">
        <f>IF(AR37&lt;&gt;""," -O","")</f>
        <v/>
      </c>
      <c r="AT36" s="12">
        <f>IF(AT37&lt;&gt;""," -O","")</f>
        <v/>
      </c>
      <c r="AV36" s="12">
        <f>IF(AV37&lt;&gt;""," -O","")</f>
        <v/>
      </c>
      <c r="AX36" s="12">
        <f>IF(AX37&lt;&gt;""," -O","")</f>
        <v/>
      </c>
      <c r="AZ36" s="12">
        <f>IF(AZ37&lt;&gt;""," -O","")</f>
        <v/>
      </c>
      <c r="BB36" s="12">
        <f>IF(BB37&lt;&gt;""," -O","")</f>
        <v/>
      </c>
      <c r="BD36" s="12">
        <f>IF(BD37&lt;&gt;""," -O","")</f>
        <v/>
      </c>
      <c r="BF36" s="12">
        <f>IF(BF37&lt;&gt;""," -O","")</f>
        <v/>
      </c>
      <c r="BH36" s="12">
        <f>IF(BH37&lt;&gt;""," -O","")</f>
        <v/>
      </c>
      <c r="BJ36" s="12">
        <f>IF(BJ37&lt;&gt;""," -O","")</f>
        <v/>
      </c>
    </row>
    <row r="37">
      <c r="M37" s="12" t="n">
        <v>1.15</v>
      </c>
      <c r="N37" s="12">
        <f>IFERROR(VLOOKUP(M37,'CRUCE OPORTUNIDADES'!$C$10:$D$18,2,FALSE),"")</f>
        <v/>
      </c>
      <c r="O37" s="12" t="n">
        <v>2.15</v>
      </c>
      <c r="P37" s="12">
        <f>IFERROR(VLOOKUP(O37,'CRUCE OPORTUNIDADES'!$C$10:$D$18,2,FALSE),"")</f>
        <v/>
      </c>
      <c r="Q37" s="12" t="n">
        <v>3.15</v>
      </c>
      <c r="R37" s="12">
        <f>IFERROR(VLOOKUP(Q37,'CRUCE OPORTUNIDADES'!$C$10:$D$18,2,FALSE),"")</f>
        <v/>
      </c>
      <c r="S37" s="12" t="n">
        <v>4.15</v>
      </c>
      <c r="T37" s="12">
        <f>IFERROR(VLOOKUP(S37,'CRUCE OPORTUNIDADES'!$C$10:$D$18,2,FALSE),"")</f>
        <v/>
      </c>
      <c r="U37" s="12" t="n">
        <v>5.15</v>
      </c>
      <c r="V37" s="12">
        <f>IFERROR(VLOOKUP(U37,'CRUCE OPORTUNIDADES'!$C$10:$D$18,2,FALSE),"")</f>
        <v/>
      </c>
      <c r="W37" s="12" t="n">
        <v>6.15</v>
      </c>
      <c r="X37" s="12">
        <f>IFERROR(VLOOKUP(W37,'CRUCE OPORTUNIDADES'!$C$10:$D$18,2,FALSE),"")</f>
        <v/>
      </c>
      <c r="Y37" s="12" t="n">
        <v>7.15</v>
      </c>
      <c r="Z37" s="12">
        <f>IFERROR(VLOOKUP(Y37,'CRUCE OPORTUNIDADES'!$C$10:$D$18,2,FALSE),"")</f>
        <v/>
      </c>
      <c r="AA37" s="12" t="n">
        <v>8.15</v>
      </c>
      <c r="AB37" s="12">
        <f>IFERROR(VLOOKUP(AA37,'CRUCE OPORTUNIDADES'!$C$10:$D$18,2,FALSE),"")</f>
        <v/>
      </c>
      <c r="AC37" s="12" t="n">
        <v>9.15</v>
      </c>
      <c r="AD37" s="12">
        <f>IFERROR(VLOOKUP(AC37,'CRUCE OPORTUNIDADES'!$C$10:$D$18,2,FALSE),"")</f>
        <v/>
      </c>
      <c r="AE37" s="12" t="n">
        <v>10.15</v>
      </c>
      <c r="AF37" s="12">
        <f>IFERROR(VLOOKUP(AE37,'CRUCE OPORTUNIDADES'!$C$10:$D$18,2,FALSE),"")</f>
        <v/>
      </c>
      <c r="AG37" s="12" t="n">
        <v>11.15</v>
      </c>
      <c r="AH37" s="12">
        <f>IFERROR(VLOOKUP(AG37,'CRUCE OPORTUNIDADES'!$C$10:$D$18,2,FALSE),"")</f>
        <v/>
      </c>
      <c r="AI37" s="12" t="n">
        <v>12.15</v>
      </c>
      <c r="AJ37" s="12">
        <f>IFERROR(VLOOKUP(AI37,'CRUCE OPORTUNIDADES'!$C$10:$D$18,2,FALSE),"")</f>
        <v/>
      </c>
      <c r="AK37" s="12" t="n">
        <v>13.15</v>
      </c>
      <c r="AL37" s="12">
        <f>IFERROR(VLOOKUP(AK37,'CRUCE OPORTUNIDADES'!$C$10:$D$18,2,FALSE),"")</f>
        <v/>
      </c>
      <c r="AM37" s="12" t="n">
        <v>14.15</v>
      </c>
      <c r="AN37" s="12">
        <f>IFERROR(VLOOKUP(AM37,'CRUCE OPORTUNIDADES'!$C$10:$D$18,2,FALSE),"")</f>
        <v/>
      </c>
      <c r="AO37" s="12" t="n">
        <v>15.15</v>
      </c>
      <c r="AP37" s="12">
        <f>IFERROR(VLOOKUP(AO37,'CRUCE OPORTUNIDADES'!$C$10:$D$18,2,FALSE),"")</f>
        <v/>
      </c>
      <c r="AQ37" s="12" t="n">
        <v>16.15</v>
      </c>
      <c r="AR37" s="12">
        <f>IFERROR(VLOOKUP(AQ37,'CRUCE OPORTUNIDADES'!$C$10:$D$18,2,FALSE),"")</f>
        <v/>
      </c>
      <c r="AS37" s="12" t="n">
        <v>17.15</v>
      </c>
      <c r="AT37" s="12">
        <f>IFERROR(VLOOKUP(AS37,'CRUCE OPORTUNIDADES'!$C$10:$D$18,2,FALSE),"")</f>
        <v/>
      </c>
      <c r="AU37" s="12" t="n">
        <v>18.15</v>
      </c>
      <c r="AV37" s="12">
        <f>IFERROR(VLOOKUP(AU37,'CRUCE OPORTUNIDADES'!$C$10:$D$18,2,FALSE),"")</f>
        <v/>
      </c>
      <c r="AW37" s="12" t="n">
        <v>19.15</v>
      </c>
      <c r="AX37" s="12">
        <f>IFERROR(VLOOKUP(AW37,'CRUCE OPORTUNIDADES'!$C$10:$D$18,2,FALSE),"")</f>
        <v/>
      </c>
      <c r="AY37" s="12" t="n">
        <v>20.15</v>
      </c>
      <c r="AZ37" s="12">
        <f>IFERROR(VLOOKUP(AY37,'CRUCE OPORTUNIDADES'!$C$10:$D$18,2,FALSE),"")</f>
        <v/>
      </c>
      <c r="BA37" s="12" t="n">
        <v>21.15</v>
      </c>
      <c r="BB37" s="12">
        <f>IFERROR(VLOOKUP(BA37,'CRUCE OPORTUNIDADES'!$C$10:$D$18,2,FALSE),"")</f>
        <v/>
      </c>
      <c r="BC37" s="12" t="n">
        <v>22.15</v>
      </c>
      <c r="BD37" s="12">
        <f>IFERROR(VLOOKUP(BC37,'CRUCE OPORTUNIDADES'!$C$10:$D$18,2,FALSE),"")</f>
        <v/>
      </c>
      <c r="BE37" s="12" t="n">
        <v>23.15</v>
      </c>
      <c r="BF37" s="12">
        <f>IFERROR(VLOOKUP(BE37,'CRUCE OPORTUNIDADES'!$C$10:$D$18,2,FALSE),"")</f>
        <v/>
      </c>
      <c r="BG37" s="12" t="n">
        <v>24.15</v>
      </c>
      <c r="BH37" s="12">
        <f>IFERROR(VLOOKUP(BG37,'CRUCE OPORTUNIDADES'!$C$10:$D$18,2,FALSE),"")</f>
        <v/>
      </c>
      <c r="BI37" s="12" t="n">
        <v>25.15</v>
      </c>
      <c r="BJ37" s="12">
        <f>IFERROR(VLOOKUP(BI37,'CRUCE OPORTUNIDADES'!$C$10:$D$18,2,FALSE),"")</f>
        <v/>
      </c>
    </row>
    <row r="38">
      <c r="N38" s="12">
        <f>IF(N39&lt;&gt;""," -O","")</f>
        <v/>
      </c>
      <c r="P38" s="12">
        <f>IF(P39&lt;&gt;""," -O","")</f>
        <v/>
      </c>
      <c r="R38" s="12">
        <f>IF(R39&lt;&gt;""," -O","")</f>
        <v/>
      </c>
      <c r="T38" s="12">
        <f>IF(T39&lt;&gt;""," -O","")</f>
        <v/>
      </c>
      <c r="V38" s="12">
        <f>IF(V39&lt;&gt;""," -O","")</f>
        <v/>
      </c>
      <c r="X38" s="12">
        <f>IF(X39&lt;&gt;""," -O","")</f>
        <v/>
      </c>
      <c r="Z38" s="12">
        <f>IF(Z39&lt;&gt;""," -O","")</f>
        <v/>
      </c>
      <c r="AB38" s="12">
        <f>IF(AB39&lt;&gt;""," -O","")</f>
        <v/>
      </c>
      <c r="AD38" s="12">
        <f>IF(AD39&lt;&gt;""," -O","")</f>
        <v/>
      </c>
      <c r="AF38" s="12">
        <f>IF(AF39&lt;&gt;""," -O","")</f>
        <v/>
      </c>
      <c r="AH38" s="12">
        <f>IF(AH39&lt;&gt;""," -O","")</f>
        <v/>
      </c>
      <c r="AJ38" s="12">
        <f>IF(AJ39&lt;&gt;""," -O","")</f>
        <v/>
      </c>
      <c r="AL38" s="12">
        <f>IF(AL39&lt;&gt;""," -O","")</f>
        <v/>
      </c>
      <c r="AN38" s="12">
        <f>IF(AN39&lt;&gt;""," -O","")</f>
        <v/>
      </c>
      <c r="AP38" s="12">
        <f>IF(AP39&lt;&gt;""," -O","")</f>
        <v/>
      </c>
      <c r="AR38" s="12">
        <f>IF(AR39&lt;&gt;""," -O","")</f>
        <v/>
      </c>
      <c r="AT38" s="12">
        <f>IF(AT39&lt;&gt;""," -O","")</f>
        <v/>
      </c>
      <c r="AV38" s="12">
        <f>IF(AV39&lt;&gt;""," -O","")</f>
        <v/>
      </c>
      <c r="AX38" s="12">
        <f>IF(AX39&lt;&gt;""," -O","")</f>
        <v/>
      </c>
      <c r="AZ38" s="12">
        <f>IF(AZ39&lt;&gt;""," -O","")</f>
        <v/>
      </c>
      <c r="BB38" s="12">
        <f>IF(BB39&lt;&gt;""," -O","")</f>
        <v/>
      </c>
      <c r="BD38" s="12">
        <f>IF(BD39&lt;&gt;""," -O","")</f>
        <v/>
      </c>
      <c r="BF38" s="12">
        <f>IF(BF39&lt;&gt;""," -O","")</f>
        <v/>
      </c>
      <c r="BH38" s="12">
        <f>IF(BH39&lt;&gt;""," -O","")</f>
        <v/>
      </c>
      <c r="BJ38" s="12">
        <f>IF(BJ39&lt;&gt;""," -O","")</f>
        <v/>
      </c>
    </row>
    <row r="39">
      <c r="M39" s="12" t="n">
        <v>1.16</v>
      </c>
      <c r="N39" s="12">
        <f>IFERROR(VLOOKUP(M39,'CRUCE OPORTUNIDADES'!$C$10:$D$18,2,FALSE),"")</f>
        <v/>
      </c>
      <c r="O39" s="12" t="n">
        <v>2.16</v>
      </c>
      <c r="P39" s="12">
        <f>IFERROR(VLOOKUP(O39,'CRUCE OPORTUNIDADES'!$C$10:$D$18,2,FALSE),"")</f>
        <v/>
      </c>
      <c r="Q39" s="12" t="n">
        <v>3.16</v>
      </c>
      <c r="R39" s="12">
        <f>IFERROR(VLOOKUP(Q39,'CRUCE OPORTUNIDADES'!$C$10:$D$18,2,FALSE),"")</f>
        <v/>
      </c>
      <c r="S39" s="12" t="n">
        <v>4.16</v>
      </c>
      <c r="T39" s="12">
        <f>IFERROR(VLOOKUP(S39,'CRUCE OPORTUNIDADES'!$C$10:$D$18,2,FALSE),"")</f>
        <v/>
      </c>
      <c r="U39" s="12" t="n">
        <v>5.16</v>
      </c>
      <c r="V39" s="12">
        <f>IFERROR(VLOOKUP(U39,'CRUCE OPORTUNIDADES'!$C$10:$D$18,2,FALSE),"")</f>
        <v/>
      </c>
      <c r="W39" s="12" t="n">
        <v>6.16</v>
      </c>
      <c r="X39" s="12">
        <f>IFERROR(VLOOKUP(W39,'CRUCE OPORTUNIDADES'!$C$10:$D$18,2,FALSE),"")</f>
        <v/>
      </c>
      <c r="Y39" s="12" t="n">
        <v>7.16</v>
      </c>
      <c r="Z39" s="12">
        <f>IFERROR(VLOOKUP(Y39,'CRUCE OPORTUNIDADES'!$C$10:$D$18,2,FALSE),"")</f>
        <v/>
      </c>
      <c r="AA39" s="12" t="n">
        <v>8.16</v>
      </c>
      <c r="AB39" s="12">
        <f>IFERROR(VLOOKUP(AA39,'CRUCE OPORTUNIDADES'!$C$10:$D$18,2,FALSE),"")</f>
        <v/>
      </c>
      <c r="AC39" s="12" t="n">
        <v>9.16</v>
      </c>
      <c r="AD39" s="12">
        <f>IFERROR(VLOOKUP(AC39,'CRUCE OPORTUNIDADES'!$C$10:$D$18,2,FALSE),"")</f>
        <v/>
      </c>
      <c r="AE39" s="12" t="n">
        <v>10.16</v>
      </c>
      <c r="AF39" s="12">
        <f>IFERROR(VLOOKUP(AE39,'CRUCE OPORTUNIDADES'!$C$10:$D$18,2,FALSE),"")</f>
        <v/>
      </c>
      <c r="AG39" s="12" t="n">
        <v>11.16</v>
      </c>
      <c r="AH39" s="12">
        <f>IFERROR(VLOOKUP(AG39,'CRUCE OPORTUNIDADES'!$C$10:$D$18,2,FALSE),"")</f>
        <v/>
      </c>
      <c r="AI39" s="12" t="n">
        <v>12.16</v>
      </c>
      <c r="AJ39" s="12">
        <f>IFERROR(VLOOKUP(AI39,'CRUCE OPORTUNIDADES'!$C$10:$D$18,2,FALSE),"")</f>
        <v/>
      </c>
      <c r="AK39" s="12" t="n">
        <v>13.16</v>
      </c>
      <c r="AL39" s="12">
        <f>IFERROR(VLOOKUP(AK39,'CRUCE OPORTUNIDADES'!$C$10:$D$18,2,FALSE),"")</f>
        <v/>
      </c>
      <c r="AM39" s="12" t="n">
        <v>14.16</v>
      </c>
      <c r="AN39" s="12">
        <f>IFERROR(VLOOKUP(AM39,'CRUCE OPORTUNIDADES'!$C$10:$D$18,2,FALSE),"")</f>
        <v/>
      </c>
      <c r="AO39" s="12" t="n">
        <v>15.16</v>
      </c>
      <c r="AP39" s="12">
        <f>IFERROR(VLOOKUP(AO39,'CRUCE OPORTUNIDADES'!$C$10:$D$18,2,FALSE),"")</f>
        <v/>
      </c>
      <c r="AQ39" s="12" t="n">
        <v>16.16</v>
      </c>
      <c r="AR39" s="12">
        <f>IFERROR(VLOOKUP(AQ39,'CRUCE OPORTUNIDADES'!$C$10:$D$18,2,FALSE),"")</f>
        <v/>
      </c>
      <c r="AS39" s="12" t="n">
        <v>17.16</v>
      </c>
      <c r="AT39" s="12">
        <f>IFERROR(VLOOKUP(AS39,'CRUCE OPORTUNIDADES'!$C$10:$D$18,2,FALSE),"")</f>
        <v/>
      </c>
      <c r="AU39" s="12" t="n">
        <v>18.16</v>
      </c>
      <c r="AV39" s="12">
        <f>IFERROR(VLOOKUP(AU39,'CRUCE OPORTUNIDADES'!$C$10:$D$18,2,FALSE),"")</f>
        <v/>
      </c>
      <c r="AW39" s="12" t="n">
        <v>19.16</v>
      </c>
      <c r="AX39" s="12">
        <f>IFERROR(VLOOKUP(AW39,'CRUCE OPORTUNIDADES'!$C$10:$D$18,2,FALSE),"")</f>
        <v/>
      </c>
      <c r="AY39" s="12" t="n">
        <v>20.16</v>
      </c>
      <c r="AZ39" s="12">
        <f>IFERROR(VLOOKUP(AY39,'CRUCE OPORTUNIDADES'!$C$10:$D$18,2,FALSE),"")</f>
        <v/>
      </c>
      <c r="BA39" s="12" t="n">
        <v>21.16</v>
      </c>
      <c r="BB39" s="12">
        <f>IFERROR(VLOOKUP(BA39,'CRUCE OPORTUNIDADES'!$C$10:$D$18,2,FALSE),"")</f>
        <v/>
      </c>
      <c r="BC39" s="12" t="n">
        <v>22.16</v>
      </c>
      <c r="BD39" s="12">
        <f>IFERROR(VLOOKUP(BC39,'CRUCE OPORTUNIDADES'!$C$10:$D$18,2,FALSE),"")</f>
        <v/>
      </c>
      <c r="BE39" s="12" t="n">
        <v>23.16</v>
      </c>
      <c r="BF39" s="12">
        <f>IFERROR(VLOOKUP(BE39,'CRUCE OPORTUNIDADES'!$C$10:$D$18,2,FALSE),"")</f>
        <v/>
      </c>
      <c r="BG39" s="12" t="n">
        <v>24.16</v>
      </c>
      <c r="BH39" s="12">
        <f>IFERROR(VLOOKUP(BG39,'CRUCE OPORTUNIDADES'!$C$10:$D$18,2,FALSE),"")</f>
        <v/>
      </c>
      <c r="BI39" s="12" t="n">
        <v>25.16</v>
      </c>
      <c r="BJ39" s="12">
        <f>IFERROR(VLOOKUP(BI39,'CRUCE OPORTUNIDADES'!$C$10:$D$18,2,FALSE),"")</f>
        <v/>
      </c>
    </row>
    <row r="40">
      <c r="N40" s="12">
        <f>IF(N41&lt;&gt;""," -O","")</f>
        <v/>
      </c>
      <c r="P40" s="12">
        <f>IF(P41&lt;&gt;""," -O","")</f>
        <v/>
      </c>
      <c r="R40" s="12">
        <f>IF(R41&lt;&gt;""," -O","")</f>
        <v/>
      </c>
      <c r="T40" s="12">
        <f>IF(T41&lt;&gt;""," -O","")</f>
        <v/>
      </c>
      <c r="V40" s="12">
        <f>IF(V41&lt;&gt;""," -O","")</f>
        <v/>
      </c>
      <c r="X40" s="12">
        <f>IF(X41&lt;&gt;""," -O","")</f>
        <v/>
      </c>
      <c r="Z40" s="12">
        <f>IF(Z41&lt;&gt;""," -O","")</f>
        <v/>
      </c>
      <c r="AB40" s="12">
        <f>IF(AB41&lt;&gt;""," -O","")</f>
        <v/>
      </c>
      <c r="AD40" s="12">
        <f>IF(AD41&lt;&gt;""," -O","")</f>
        <v/>
      </c>
      <c r="AF40" s="12">
        <f>IF(AF41&lt;&gt;""," -O","")</f>
        <v/>
      </c>
      <c r="AH40" s="12">
        <f>IF(AH41&lt;&gt;""," -O","")</f>
        <v/>
      </c>
      <c r="AJ40" s="12">
        <f>IF(AJ41&lt;&gt;""," -O","")</f>
        <v/>
      </c>
      <c r="AL40" s="12">
        <f>IF(AL41&lt;&gt;""," -O","")</f>
        <v/>
      </c>
      <c r="AN40" s="12">
        <f>IF(AN41&lt;&gt;""," -O","")</f>
        <v/>
      </c>
      <c r="AP40" s="12">
        <f>IF(AP41&lt;&gt;""," -O","")</f>
        <v/>
      </c>
      <c r="AR40" s="12">
        <f>IF(AR41&lt;&gt;""," -O","")</f>
        <v/>
      </c>
      <c r="AT40" s="12">
        <f>IF(AT41&lt;&gt;""," -O","")</f>
        <v/>
      </c>
      <c r="AV40" s="12">
        <f>IF(AV41&lt;&gt;""," -O","")</f>
        <v/>
      </c>
      <c r="AX40" s="12">
        <f>IF(AX41&lt;&gt;""," -O","")</f>
        <v/>
      </c>
      <c r="AZ40" s="12">
        <f>IF(AZ41&lt;&gt;""," -O","")</f>
        <v/>
      </c>
      <c r="BB40" s="12">
        <f>IF(BB41&lt;&gt;""," -O","")</f>
        <v/>
      </c>
      <c r="BD40" s="12">
        <f>IF(BD41&lt;&gt;""," -O","")</f>
        <v/>
      </c>
      <c r="BF40" s="12">
        <f>IF(BF41&lt;&gt;""," -O","")</f>
        <v/>
      </c>
      <c r="BH40" s="12">
        <f>IF(BH41&lt;&gt;""," -O","")</f>
        <v/>
      </c>
      <c r="BJ40" s="12">
        <f>IF(BJ41&lt;&gt;""," -O","")</f>
        <v/>
      </c>
    </row>
    <row r="41">
      <c r="M41" s="12" t="n">
        <v>1.17</v>
      </c>
      <c r="N41" s="12">
        <f>IFERROR(VLOOKUP(M41,'CRUCE OPORTUNIDADES'!$C$10:$D$18,2,FALSE),"")</f>
        <v/>
      </c>
      <c r="O41" s="12" t="n">
        <v>2.17</v>
      </c>
      <c r="P41" s="12">
        <f>IFERROR(VLOOKUP(O41,'CRUCE OPORTUNIDADES'!$C$10:$D$18,2,FALSE),"")</f>
        <v/>
      </c>
      <c r="Q41" s="12" t="n">
        <v>3.17</v>
      </c>
      <c r="R41" s="12">
        <f>IFERROR(VLOOKUP(Q41,'CRUCE OPORTUNIDADES'!$C$10:$D$18,2,FALSE),"")</f>
        <v/>
      </c>
      <c r="S41" s="12" t="n">
        <v>4.17</v>
      </c>
      <c r="T41" s="12">
        <f>IFERROR(VLOOKUP(S41,'CRUCE OPORTUNIDADES'!$C$10:$D$18,2,FALSE),"")</f>
        <v/>
      </c>
      <c r="U41" s="12" t="n">
        <v>5.17</v>
      </c>
      <c r="V41" s="12">
        <f>IFERROR(VLOOKUP(U41,'CRUCE OPORTUNIDADES'!$C$10:$D$18,2,FALSE),"")</f>
        <v/>
      </c>
      <c r="W41" s="12" t="n">
        <v>6.17</v>
      </c>
      <c r="X41" s="12">
        <f>IFERROR(VLOOKUP(W41,'CRUCE OPORTUNIDADES'!$C$10:$D$18,2,FALSE),"")</f>
        <v/>
      </c>
      <c r="Y41" s="12" t="n">
        <v>7.17</v>
      </c>
      <c r="Z41" s="12">
        <f>IFERROR(VLOOKUP(Y41,'CRUCE OPORTUNIDADES'!$C$10:$D$18,2,FALSE),"")</f>
        <v/>
      </c>
      <c r="AA41" s="12" t="n">
        <v>8.17</v>
      </c>
      <c r="AB41" s="12">
        <f>IFERROR(VLOOKUP(AA41,'CRUCE OPORTUNIDADES'!$C$10:$D$18,2,FALSE),"")</f>
        <v/>
      </c>
      <c r="AC41" s="12" t="n">
        <v>9.17</v>
      </c>
      <c r="AD41" s="12">
        <f>IFERROR(VLOOKUP(AC41,'CRUCE OPORTUNIDADES'!$C$10:$D$18,2,FALSE),"")</f>
        <v/>
      </c>
      <c r="AE41" s="12" t="n">
        <v>10.17</v>
      </c>
      <c r="AF41" s="12">
        <f>IFERROR(VLOOKUP(AE41,'CRUCE OPORTUNIDADES'!$C$10:$D$18,2,FALSE),"")</f>
        <v/>
      </c>
      <c r="AG41" s="12" t="n">
        <v>11.17</v>
      </c>
      <c r="AH41" s="12">
        <f>IFERROR(VLOOKUP(AG41,'CRUCE OPORTUNIDADES'!$C$10:$D$18,2,FALSE),"")</f>
        <v/>
      </c>
      <c r="AI41" s="12" t="n">
        <v>12.17</v>
      </c>
      <c r="AJ41" s="12">
        <f>IFERROR(VLOOKUP(AI41,'CRUCE OPORTUNIDADES'!$C$10:$D$18,2,FALSE),"")</f>
        <v/>
      </c>
      <c r="AK41" s="12" t="n">
        <v>13.17</v>
      </c>
      <c r="AL41" s="12">
        <f>IFERROR(VLOOKUP(AK41,'CRUCE OPORTUNIDADES'!$C$10:$D$18,2,FALSE),"")</f>
        <v/>
      </c>
      <c r="AM41" s="12" t="n">
        <v>14.17</v>
      </c>
      <c r="AN41" s="12">
        <f>IFERROR(VLOOKUP(AM41,'CRUCE OPORTUNIDADES'!$C$10:$D$18,2,FALSE),"")</f>
        <v/>
      </c>
      <c r="AO41" s="12" t="n">
        <v>15.17</v>
      </c>
      <c r="AP41" s="12">
        <f>IFERROR(VLOOKUP(AO41,'CRUCE OPORTUNIDADES'!$C$10:$D$18,2,FALSE),"")</f>
        <v/>
      </c>
      <c r="AQ41" s="12" t="n">
        <v>16.17</v>
      </c>
      <c r="AR41" s="12">
        <f>IFERROR(VLOOKUP(AQ41,'CRUCE OPORTUNIDADES'!$C$10:$D$18,2,FALSE),"")</f>
        <v/>
      </c>
      <c r="AS41" s="12" t="n">
        <v>17.17</v>
      </c>
      <c r="AT41" s="12">
        <f>IFERROR(VLOOKUP(AS41,'CRUCE OPORTUNIDADES'!$C$10:$D$18,2,FALSE),"")</f>
        <v/>
      </c>
      <c r="AU41" s="12" t="n">
        <v>18.17</v>
      </c>
      <c r="AV41" s="12">
        <f>IFERROR(VLOOKUP(AU41,'CRUCE OPORTUNIDADES'!$C$10:$D$18,2,FALSE),"")</f>
        <v/>
      </c>
      <c r="AW41" s="12" t="n">
        <v>19.17</v>
      </c>
      <c r="AX41" s="12">
        <f>IFERROR(VLOOKUP(AW41,'CRUCE OPORTUNIDADES'!$C$10:$D$18,2,FALSE),"")</f>
        <v/>
      </c>
      <c r="AY41" s="12" t="n">
        <v>20.17</v>
      </c>
      <c r="AZ41" s="12">
        <f>IFERROR(VLOOKUP(AY41,'CRUCE OPORTUNIDADES'!$C$10:$D$18,2,FALSE),"")</f>
        <v/>
      </c>
      <c r="BA41" s="12" t="n">
        <v>21.17</v>
      </c>
      <c r="BB41" s="12">
        <f>IFERROR(VLOOKUP(BA41,'CRUCE OPORTUNIDADES'!$C$10:$D$18,2,FALSE),"")</f>
        <v/>
      </c>
      <c r="BC41" s="12" t="n">
        <v>22.17</v>
      </c>
      <c r="BD41" s="12">
        <f>IFERROR(VLOOKUP(BC41,'CRUCE OPORTUNIDADES'!$C$10:$D$18,2,FALSE),"")</f>
        <v/>
      </c>
      <c r="BE41" s="12" t="n">
        <v>23.17</v>
      </c>
      <c r="BF41" s="12">
        <f>IFERROR(VLOOKUP(BE41,'CRUCE OPORTUNIDADES'!$C$10:$D$18,2,FALSE),"")</f>
        <v/>
      </c>
      <c r="BG41" s="12" t="n">
        <v>24.17</v>
      </c>
      <c r="BH41" s="12">
        <f>IFERROR(VLOOKUP(BG41,'CRUCE OPORTUNIDADES'!$C$10:$D$18,2,FALSE),"")</f>
        <v/>
      </c>
      <c r="BI41" s="12" t="n">
        <v>25.17</v>
      </c>
      <c r="BJ41" s="12">
        <f>IFERROR(VLOOKUP(BI41,'CRUCE OPORTUNIDADES'!$C$10:$D$18,2,FALSE),"")</f>
        <v/>
      </c>
    </row>
    <row r="42">
      <c r="N42" s="12">
        <f>IF(N43&lt;&gt;""," -O","")</f>
        <v/>
      </c>
      <c r="P42" s="12">
        <f>IF(P43&lt;&gt;""," -O","")</f>
        <v/>
      </c>
      <c r="R42" s="12">
        <f>IF(R43&lt;&gt;""," -O","")</f>
        <v/>
      </c>
      <c r="T42" s="12">
        <f>IF(T43&lt;&gt;""," -O","")</f>
        <v/>
      </c>
      <c r="V42" s="12">
        <f>IF(V43&lt;&gt;""," -O","")</f>
        <v/>
      </c>
      <c r="X42" s="12">
        <f>IF(X43&lt;&gt;""," -O","")</f>
        <v/>
      </c>
      <c r="Z42" s="12">
        <f>IF(Z43&lt;&gt;""," -O","")</f>
        <v/>
      </c>
      <c r="AB42" s="12">
        <f>IF(AB43&lt;&gt;""," -O","")</f>
        <v/>
      </c>
      <c r="AD42" s="12">
        <f>IF(AD43&lt;&gt;""," -O","")</f>
        <v/>
      </c>
      <c r="AF42" s="12">
        <f>IF(AF43&lt;&gt;""," -O","")</f>
        <v/>
      </c>
      <c r="AH42" s="12">
        <f>IF(AH43&lt;&gt;""," -O","")</f>
        <v/>
      </c>
      <c r="AJ42" s="12">
        <f>IF(AJ43&lt;&gt;""," -O","")</f>
        <v/>
      </c>
      <c r="AL42" s="12">
        <f>IF(AL43&lt;&gt;""," -O","")</f>
        <v/>
      </c>
      <c r="AN42" s="12">
        <f>IF(AN43&lt;&gt;""," -O","")</f>
        <v/>
      </c>
      <c r="AP42" s="12">
        <f>IF(AP43&lt;&gt;""," -O","")</f>
        <v/>
      </c>
      <c r="AR42" s="12">
        <f>IF(AR43&lt;&gt;""," -O","")</f>
        <v/>
      </c>
      <c r="AT42" s="12">
        <f>IF(AT43&lt;&gt;""," -O","")</f>
        <v/>
      </c>
      <c r="AV42" s="12">
        <f>IF(AV43&lt;&gt;""," -O","")</f>
        <v/>
      </c>
      <c r="AX42" s="12">
        <f>IF(AX43&lt;&gt;""," -O","")</f>
        <v/>
      </c>
      <c r="AZ42" s="12">
        <f>IF(AZ43&lt;&gt;""," -O","")</f>
        <v/>
      </c>
      <c r="BB42" s="12">
        <f>IF(BB43&lt;&gt;""," -O","")</f>
        <v/>
      </c>
      <c r="BD42" s="12">
        <f>IF(BD43&lt;&gt;""," -O","")</f>
        <v/>
      </c>
      <c r="BF42" s="12">
        <f>IF(BF43&lt;&gt;""," -O","")</f>
        <v/>
      </c>
      <c r="BH42" s="12">
        <f>IF(BH43&lt;&gt;""," -O","")</f>
        <v/>
      </c>
      <c r="BJ42" s="12">
        <f>IF(BJ43&lt;&gt;""," -O","")</f>
        <v/>
      </c>
    </row>
    <row r="43">
      <c r="M43" s="12" t="n">
        <v>1.18</v>
      </c>
      <c r="N43" s="12">
        <f>IFERROR(VLOOKUP(M43,'CRUCE OPORTUNIDADES'!$C$10:$D$18,2,FALSE),"")</f>
        <v/>
      </c>
      <c r="O43" s="12" t="n">
        <v>2.18</v>
      </c>
      <c r="P43" s="12">
        <f>IFERROR(VLOOKUP(O43,'CRUCE OPORTUNIDADES'!$C$10:$D$18,2,FALSE),"")</f>
        <v/>
      </c>
      <c r="Q43" s="12" t="n">
        <v>3.18</v>
      </c>
      <c r="R43" s="12">
        <f>IFERROR(VLOOKUP(Q43,'CRUCE OPORTUNIDADES'!$C$10:$D$18,2,FALSE),"")</f>
        <v/>
      </c>
      <c r="S43" s="12" t="n">
        <v>4.18</v>
      </c>
      <c r="T43" s="12">
        <f>IFERROR(VLOOKUP(S43,'CRUCE OPORTUNIDADES'!$C$10:$D$18,2,FALSE),"")</f>
        <v/>
      </c>
      <c r="U43" s="12" t="n">
        <v>5.18</v>
      </c>
      <c r="V43" s="12">
        <f>IFERROR(VLOOKUP(U43,'CRUCE OPORTUNIDADES'!$C$10:$D$18,2,FALSE),"")</f>
        <v/>
      </c>
      <c r="W43" s="12" t="n">
        <v>6.18</v>
      </c>
      <c r="X43" s="12">
        <f>IFERROR(VLOOKUP(W43,'CRUCE OPORTUNIDADES'!$C$10:$D$18,2,FALSE),"")</f>
        <v/>
      </c>
      <c r="Y43" s="12" t="n">
        <v>7.18</v>
      </c>
      <c r="Z43" s="12">
        <f>IFERROR(VLOOKUP(Y43,'CRUCE OPORTUNIDADES'!$C$10:$D$18,2,FALSE),"")</f>
        <v/>
      </c>
      <c r="AA43" s="12" t="n">
        <v>8.18</v>
      </c>
      <c r="AB43" s="12">
        <f>IFERROR(VLOOKUP(AA43,'CRUCE OPORTUNIDADES'!$C$10:$D$18,2,FALSE),"")</f>
        <v/>
      </c>
      <c r="AC43" s="12" t="n">
        <v>9.18</v>
      </c>
      <c r="AD43" s="12">
        <f>IFERROR(VLOOKUP(AC43,'CRUCE OPORTUNIDADES'!$C$10:$D$18,2,FALSE),"")</f>
        <v/>
      </c>
      <c r="AE43" s="12" t="n">
        <v>10.18</v>
      </c>
      <c r="AF43" s="12">
        <f>IFERROR(VLOOKUP(AE43,'CRUCE OPORTUNIDADES'!$C$10:$D$18,2,FALSE),"")</f>
        <v/>
      </c>
      <c r="AG43" s="12" t="n">
        <v>11.18</v>
      </c>
      <c r="AH43" s="12">
        <f>IFERROR(VLOOKUP(AG43,'CRUCE OPORTUNIDADES'!$C$10:$D$18,2,FALSE),"")</f>
        <v/>
      </c>
      <c r="AI43" s="12" t="n">
        <v>12.18</v>
      </c>
      <c r="AJ43" s="12">
        <f>IFERROR(VLOOKUP(AI43,'CRUCE OPORTUNIDADES'!$C$10:$D$18,2,FALSE),"")</f>
        <v/>
      </c>
      <c r="AK43" s="12" t="n">
        <v>13.18</v>
      </c>
      <c r="AL43" s="12">
        <f>IFERROR(VLOOKUP(AK43,'CRUCE OPORTUNIDADES'!$C$10:$D$18,2,FALSE),"")</f>
        <v/>
      </c>
      <c r="AM43" s="12" t="n">
        <v>14.18</v>
      </c>
      <c r="AN43" s="12">
        <f>IFERROR(VLOOKUP(AM43,'CRUCE OPORTUNIDADES'!$C$10:$D$18,2,FALSE),"")</f>
        <v/>
      </c>
      <c r="AO43" s="12" t="n">
        <v>15.18</v>
      </c>
      <c r="AP43" s="12">
        <f>IFERROR(VLOOKUP(AO43,'CRUCE OPORTUNIDADES'!$C$10:$D$18,2,FALSE),"")</f>
        <v/>
      </c>
      <c r="AQ43" s="12" t="n">
        <v>16.18</v>
      </c>
      <c r="AR43" s="12">
        <f>IFERROR(VLOOKUP(AQ43,'CRUCE OPORTUNIDADES'!$C$10:$D$18,2,FALSE),"")</f>
        <v/>
      </c>
      <c r="AS43" s="12" t="n">
        <v>17.18</v>
      </c>
      <c r="AT43" s="12">
        <f>IFERROR(VLOOKUP(AS43,'CRUCE OPORTUNIDADES'!$C$10:$D$18,2,FALSE),"")</f>
        <v/>
      </c>
      <c r="AU43" s="12" t="n">
        <v>18.18</v>
      </c>
      <c r="AV43" s="12">
        <f>IFERROR(VLOOKUP(AU43,'CRUCE OPORTUNIDADES'!$C$10:$D$18,2,FALSE),"")</f>
        <v/>
      </c>
      <c r="AW43" s="12" t="n">
        <v>19.18</v>
      </c>
      <c r="AX43" s="12">
        <f>IFERROR(VLOOKUP(AW43,'CRUCE OPORTUNIDADES'!$C$10:$D$18,2,FALSE),"")</f>
        <v/>
      </c>
      <c r="AY43" s="12" t="n">
        <v>20.18</v>
      </c>
      <c r="AZ43" s="12">
        <f>IFERROR(VLOOKUP(AY43,'CRUCE OPORTUNIDADES'!$C$10:$D$18,2,FALSE),"")</f>
        <v/>
      </c>
      <c r="BA43" s="12" t="n">
        <v>21.18</v>
      </c>
      <c r="BB43" s="12">
        <f>IFERROR(VLOOKUP(BA43,'CRUCE OPORTUNIDADES'!$C$10:$D$18,2,FALSE),"")</f>
        <v/>
      </c>
      <c r="BC43" s="12" t="n">
        <v>22.18</v>
      </c>
      <c r="BD43" s="12">
        <f>IFERROR(VLOOKUP(BC43,'CRUCE OPORTUNIDADES'!$C$10:$D$18,2,FALSE),"")</f>
        <v/>
      </c>
      <c r="BE43" s="12" t="n">
        <v>23.18</v>
      </c>
      <c r="BF43" s="12">
        <f>IFERROR(VLOOKUP(BE43,'CRUCE OPORTUNIDADES'!$C$10:$D$18,2,FALSE),"")</f>
        <v/>
      </c>
      <c r="BG43" s="12" t="n">
        <v>24.18</v>
      </c>
      <c r="BH43" s="12">
        <f>IFERROR(VLOOKUP(BG43,'CRUCE OPORTUNIDADES'!$C$10:$D$18,2,FALSE),"")</f>
        <v/>
      </c>
      <c r="BI43" s="12" t="n">
        <v>25.18</v>
      </c>
      <c r="BJ43" s="12">
        <f>IFERROR(VLOOKUP(BI43,'CRUCE OPORTUNIDADES'!$C$10:$D$18,2,FALSE),"")</f>
        <v/>
      </c>
    </row>
    <row r="44">
      <c r="N44" s="12">
        <f>IF(N45&lt;&gt;""," -O","")</f>
        <v/>
      </c>
      <c r="P44" s="12">
        <f>IF(P45&lt;&gt;""," -O","")</f>
        <v/>
      </c>
      <c r="R44" s="12">
        <f>IF(R45&lt;&gt;""," -O","")</f>
        <v/>
      </c>
      <c r="T44" s="12">
        <f>IF(T45&lt;&gt;""," -O","")</f>
        <v/>
      </c>
      <c r="V44" s="12">
        <f>IF(V45&lt;&gt;""," -O","")</f>
        <v/>
      </c>
      <c r="X44" s="12">
        <f>IF(X45&lt;&gt;""," -O","")</f>
        <v/>
      </c>
      <c r="Z44" s="12">
        <f>IF(Z45&lt;&gt;""," -O","")</f>
        <v/>
      </c>
      <c r="AB44" s="12">
        <f>IF(AB45&lt;&gt;""," -O","")</f>
        <v/>
      </c>
      <c r="AD44" s="12">
        <f>IF(AD45&lt;&gt;""," -O","")</f>
        <v/>
      </c>
      <c r="AF44" s="12">
        <f>IF(AF45&lt;&gt;""," -O","")</f>
        <v/>
      </c>
      <c r="AH44" s="12">
        <f>IF(AH45&lt;&gt;""," -O","")</f>
        <v/>
      </c>
      <c r="AJ44" s="12">
        <f>IF(AJ45&lt;&gt;""," -O","")</f>
        <v/>
      </c>
      <c r="AL44" s="12">
        <f>IF(AL45&lt;&gt;""," -O","")</f>
        <v/>
      </c>
      <c r="AN44" s="12">
        <f>IF(AN45&lt;&gt;""," -O","")</f>
        <v/>
      </c>
      <c r="AP44" s="12">
        <f>IF(AP45&lt;&gt;""," -O","")</f>
        <v/>
      </c>
      <c r="AR44" s="12">
        <f>IF(AR45&lt;&gt;""," -O","")</f>
        <v/>
      </c>
      <c r="AT44" s="12">
        <f>IF(AT45&lt;&gt;""," -O","")</f>
        <v/>
      </c>
      <c r="AV44" s="12">
        <f>IF(AV45&lt;&gt;""," -O","")</f>
        <v/>
      </c>
      <c r="AX44" s="12">
        <f>IF(AX45&lt;&gt;""," -O","")</f>
        <v/>
      </c>
      <c r="AZ44" s="12">
        <f>IF(AZ45&lt;&gt;""," -O","")</f>
        <v/>
      </c>
      <c r="BB44" s="12">
        <f>IF(BB45&lt;&gt;""," -O","")</f>
        <v/>
      </c>
      <c r="BD44" s="12">
        <f>IF(BD45&lt;&gt;""," -O","")</f>
        <v/>
      </c>
      <c r="BF44" s="12">
        <f>IF(BF45&lt;&gt;""," -O","")</f>
        <v/>
      </c>
      <c r="BH44" s="12">
        <f>IF(BH45&lt;&gt;""," -O","")</f>
        <v/>
      </c>
      <c r="BJ44" s="12">
        <f>IF(BJ45&lt;&gt;""," -O","")</f>
        <v/>
      </c>
    </row>
    <row r="45">
      <c r="M45" s="12" t="n">
        <v>1.19</v>
      </c>
      <c r="N45" s="12">
        <f>IFERROR(VLOOKUP(M45,'CRUCE OPORTUNIDADES'!$C$10:$D$18,2,FALSE),"")</f>
        <v/>
      </c>
      <c r="O45" s="12" t="n">
        <v>2.19</v>
      </c>
      <c r="P45" s="12">
        <f>IFERROR(VLOOKUP(O45,'CRUCE OPORTUNIDADES'!$C$10:$D$18,2,FALSE),"")</f>
        <v/>
      </c>
      <c r="Q45" s="12" t="n">
        <v>3.19</v>
      </c>
      <c r="R45" s="12">
        <f>IFERROR(VLOOKUP(Q45,'CRUCE OPORTUNIDADES'!$C$10:$D$18,2,FALSE),"")</f>
        <v/>
      </c>
      <c r="S45" s="12" t="n">
        <v>4.19</v>
      </c>
      <c r="T45" s="12">
        <f>IFERROR(VLOOKUP(S45,'CRUCE OPORTUNIDADES'!$C$10:$D$18,2,FALSE),"")</f>
        <v/>
      </c>
      <c r="U45" s="12" t="n">
        <v>5.19</v>
      </c>
      <c r="V45" s="12">
        <f>IFERROR(VLOOKUP(U45,'CRUCE OPORTUNIDADES'!$C$10:$D$18,2,FALSE),"")</f>
        <v/>
      </c>
      <c r="W45" s="12" t="n">
        <v>6.19</v>
      </c>
      <c r="X45" s="12">
        <f>IFERROR(VLOOKUP(W45,'CRUCE OPORTUNIDADES'!$C$10:$D$18,2,FALSE),"")</f>
        <v/>
      </c>
      <c r="Y45" s="12" t="n">
        <v>7.19</v>
      </c>
      <c r="Z45" s="12">
        <f>IFERROR(VLOOKUP(Y45,'CRUCE OPORTUNIDADES'!$C$10:$D$18,2,FALSE),"")</f>
        <v/>
      </c>
      <c r="AA45" s="12" t="n">
        <v>8.19</v>
      </c>
      <c r="AB45" s="12">
        <f>IFERROR(VLOOKUP(AA45,'CRUCE OPORTUNIDADES'!$C$10:$D$18,2,FALSE),"")</f>
        <v/>
      </c>
      <c r="AC45" s="12" t="n">
        <v>9.19</v>
      </c>
      <c r="AD45" s="12">
        <f>IFERROR(VLOOKUP(AC45,'CRUCE OPORTUNIDADES'!$C$10:$D$18,2,FALSE),"")</f>
        <v/>
      </c>
      <c r="AE45" s="12" t="n">
        <v>10.19</v>
      </c>
      <c r="AF45" s="12">
        <f>IFERROR(VLOOKUP(AE45,'CRUCE OPORTUNIDADES'!$C$10:$D$18,2,FALSE),"")</f>
        <v/>
      </c>
      <c r="AG45" s="12" t="n">
        <v>11.19</v>
      </c>
      <c r="AH45" s="12">
        <f>IFERROR(VLOOKUP(AG45,'CRUCE OPORTUNIDADES'!$C$10:$D$18,2,FALSE),"")</f>
        <v/>
      </c>
      <c r="AI45" s="12" t="n">
        <v>12.19</v>
      </c>
      <c r="AJ45" s="12">
        <f>IFERROR(VLOOKUP(AI45,'CRUCE OPORTUNIDADES'!$C$10:$D$18,2,FALSE),"")</f>
        <v/>
      </c>
      <c r="AK45" s="12" t="n">
        <v>13.19</v>
      </c>
      <c r="AL45" s="12">
        <f>IFERROR(VLOOKUP(AK45,'CRUCE OPORTUNIDADES'!$C$10:$D$18,2,FALSE),"")</f>
        <v/>
      </c>
      <c r="AM45" s="12" t="n">
        <v>14.19</v>
      </c>
      <c r="AN45" s="12">
        <f>IFERROR(VLOOKUP(AM45,'CRUCE OPORTUNIDADES'!$C$10:$D$18,2,FALSE),"")</f>
        <v/>
      </c>
      <c r="AO45" s="12" t="n">
        <v>15.19</v>
      </c>
      <c r="AP45" s="12">
        <f>IFERROR(VLOOKUP(AO45,'CRUCE OPORTUNIDADES'!$C$10:$D$18,2,FALSE),"")</f>
        <v/>
      </c>
      <c r="AQ45" s="12" t="n">
        <v>16.19</v>
      </c>
      <c r="AR45" s="12">
        <f>IFERROR(VLOOKUP(AQ45,'CRUCE OPORTUNIDADES'!$C$10:$D$18,2,FALSE),"")</f>
        <v/>
      </c>
      <c r="AS45" s="12" t="n">
        <v>17.19</v>
      </c>
      <c r="AT45" s="12">
        <f>IFERROR(VLOOKUP(AS45,'CRUCE OPORTUNIDADES'!$C$10:$D$18,2,FALSE),"")</f>
        <v/>
      </c>
      <c r="AU45" s="12" t="n">
        <v>18.19</v>
      </c>
      <c r="AV45" s="12">
        <f>IFERROR(VLOOKUP(AU45,'CRUCE OPORTUNIDADES'!$C$10:$D$18,2,FALSE),"")</f>
        <v/>
      </c>
      <c r="AW45" s="12" t="n">
        <v>19.19</v>
      </c>
      <c r="AX45" s="12">
        <f>IFERROR(VLOOKUP(AW45,'CRUCE OPORTUNIDADES'!$C$10:$D$18,2,FALSE),"")</f>
        <v/>
      </c>
      <c r="AY45" s="12" t="n">
        <v>20.19</v>
      </c>
      <c r="AZ45" s="12">
        <f>IFERROR(VLOOKUP(AY45,'CRUCE OPORTUNIDADES'!$C$10:$D$18,2,FALSE),"")</f>
        <v/>
      </c>
      <c r="BA45" s="12" t="n">
        <v>21.19</v>
      </c>
      <c r="BB45" s="12">
        <f>IFERROR(VLOOKUP(BA45,'CRUCE OPORTUNIDADES'!$C$10:$D$18,2,FALSE),"")</f>
        <v/>
      </c>
      <c r="BC45" s="12" t="n">
        <v>22.19</v>
      </c>
      <c r="BD45" s="12">
        <f>IFERROR(VLOOKUP(BC45,'CRUCE OPORTUNIDADES'!$C$10:$D$18,2,FALSE),"")</f>
        <v/>
      </c>
      <c r="BE45" s="12" t="n">
        <v>23.19</v>
      </c>
      <c r="BF45" s="12">
        <f>IFERROR(VLOOKUP(BE45,'CRUCE OPORTUNIDADES'!$C$10:$D$18,2,FALSE),"")</f>
        <v/>
      </c>
      <c r="BG45" s="12" t="n">
        <v>24.19</v>
      </c>
      <c r="BH45" s="12">
        <f>IFERROR(VLOOKUP(BG45,'CRUCE OPORTUNIDADES'!$C$10:$D$18,2,FALSE),"")</f>
        <v/>
      </c>
      <c r="BI45" s="12" t="n">
        <v>25.19</v>
      </c>
      <c r="BJ45" s="12">
        <f>IFERROR(VLOOKUP(BI45,'CRUCE OPORTUNIDADES'!$C$10:$D$18,2,FALSE),"")</f>
        <v/>
      </c>
    </row>
    <row r="46">
      <c r="N46" s="12">
        <f>IF(N47&lt;&gt;""," -O","")</f>
        <v/>
      </c>
      <c r="P46" s="12">
        <f>IF(P47&lt;&gt;""," -O","")</f>
        <v/>
      </c>
      <c r="R46" s="12">
        <f>IF(R47&lt;&gt;""," -O","")</f>
        <v/>
      </c>
      <c r="T46" s="12">
        <f>IF(T47&lt;&gt;""," -O","")</f>
        <v/>
      </c>
      <c r="V46" s="12">
        <f>IF(V47&lt;&gt;""," -O","")</f>
        <v/>
      </c>
      <c r="X46" s="12">
        <f>IF(X47&lt;&gt;""," -O","")</f>
        <v/>
      </c>
      <c r="Z46" s="12">
        <f>IF(Z47&lt;&gt;""," -O","")</f>
        <v/>
      </c>
      <c r="AB46" s="12">
        <f>IF(AB47&lt;&gt;""," -O","")</f>
        <v/>
      </c>
      <c r="AD46" s="12">
        <f>IF(AD47&lt;&gt;""," -O","")</f>
        <v/>
      </c>
      <c r="AF46" s="12">
        <f>IF(AF47&lt;&gt;""," -O","")</f>
        <v/>
      </c>
      <c r="AH46" s="12">
        <f>IF(AH47&lt;&gt;""," -O","")</f>
        <v/>
      </c>
      <c r="AJ46" s="12">
        <f>IF(AJ47&lt;&gt;""," -O","")</f>
        <v/>
      </c>
      <c r="AL46" s="12">
        <f>IF(AL47&lt;&gt;""," -O","")</f>
        <v/>
      </c>
      <c r="AN46" s="12">
        <f>IF(AN47&lt;&gt;""," -O","")</f>
        <v/>
      </c>
      <c r="AP46" s="12">
        <f>IF(AP47&lt;&gt;""," -O","")</f>
        <v/>
      </c>
      <c r="AR46" s="12">
        <f>IF(AR47&lt;&gt;""," -O","")</f>
        <v/>
      </c>
      <c r="AT46" s="12">
        <f>IF(AT47&lt;&gt;""," -O","")</f>
        <v/>
      </c>
      <c r="AV46" s="12">
        <f>IF(AV47&lt;&gt;""," -O","")</f>
        <v/>
      </c>
      <c r="AX46" s="12">
        <f>IF(AX47&lt;&gt;""," -O","")</f>
        <v/>
      </c>
      <c r="AZ46" s="12">
        <f>IF(AZ47&lt;&gt;""," -O","")</f>
        <v/>
      </c>
      <c r="BB46" s="12">
        <f>IF(BB47&lt;&gt;""," -O","")</f>
        <v/>
      </c>
      <c r="BD46" s="12">
        <f>IF(BD47&lt;&gt;""," -O","")</f>
        <v/>
      </c>
      <c r="BF46" s="12">
        <f>IF(BF47&lt;&gt;""," -O","")</f>
        <v/>
      </c>
      <c r="BH46" s="12">
        <f>IF(BH47&lt;&gt;""," -O","")</f>
        <v/>
      </c>
      <c r="BJ46" s="12">
        <f>IF(BJ47&lt;&gt;""," -O","")</f>
        <v/>
      </c>
    </row>
    <row r="47">
      <c r="M47" s="12" t="n">
        <v>1.2</v>
      </c>
      <c r="N47" s="12">
        <f>IFERROR(VLOOKUP(M47,'CRUCE OPORTUNIDADES'!$C$10:$D$18,2,FALSE),"")</f>
        <v/>
      </c>
      <c r="O47" s="12" t="n">
        <v>2.2</v>
      </c>
      <c r="P47" s="12">
        <f>IFERROR(VLOOKUP(O47,'CRUCE OPORTUNIDADES'!$C$10:$D$18,2,FALSE),"")</f>
        <v/>
      </c>
      <c r="Q47" s="12" t="n">
        <v>3.2</v>
      </c>
      <c r="R47" s="12">
        <f>IFERROR(VLOOKUP(Q47,'CRUCE OPORTUNIDADES'!$C$10:$D$18,2,FALSE),"")</f>
        <v/>
      </c>
      <c r="S47" s="12" t="n">
        <v>4.2</v>
      </c>
      <c r="T47" s="12">
        <f>IFERROR(VLOOKUP(S47,'CRUCE OPORTUNIDADES'!$C$10:$D$18,2,FALSE),"")</f>
        <v/>
      </c>
      <c r="U47" s="12" t="n">
        <v>5.2</v>
      </c>
      <c r="V47" s="12">
        <f>IFERROR(VLOOKUP(U47,'CRUCE OPORTUNIDADES'!$C$10:$D$18,2,FALSE),"")</f>
        <v/>
      </c>
      <c r="W47" s="12" t="n">
        <v>6.2</v>
      </c>
      <c r="X47" s="12">
        <f>IFERROR(VLOOKUP(W47,'CRUCE OPORTUNIDADES'!$C$10:$D$18,2,FALSE),"")</f>
        <v/>
      </c>
      <c r="Y47" s="12" t="n">
        <v>7.2</v>
      </c>
      <c r="Z47" s="12">
        <f>IFERROR(VLOOKUP(Y47,'CRUCE OPORTUNIDADES'!$C$10:$D$18,2,FALSE),"")</f>
        <v/>
      </c>
      <c r="AA47" s="12" t="n">
        <v>8.199999999999999</v>
      </c>
      <c r="AB47" s="12">
        <f>IFERROR(VLOOKUP(AA47,'CRUCE OPORTUNIDADES'!$C$10:$D$18,2,FALSE),"")</f>
        <v/>
      </c>
      <c r="AC47" s="12" t="n">
        <v>9.199999999999999</v>
      </c>
      <c r="AD47" s="12">
        <f>IFERROR(VLOOKUP(AC47,'CRUCE OPORTUNIDADES'!$C$10:$D$18,2,FALSE),"")</f>
        <v/>
      </c>
      <c r="AE47" s="12" t="n">
        <v>10.2</v>
      </c>
      <c r="AF47" s="12">
        <f>IFERROR(VLOOKUP(AE47,'CRUCE OPORTUNIDADES'!$C$10:$D$18,2,FALSE),"")</f>
        <v/>
      </c>
      <c r="AG47" s="12" t="n">
        <v>11.2</v>
      </c>
      <c r="AH47" s="12">
        <f>IFERROR(VLOOKUP(AG47,'CRUCE OPORTUNIDADES'!$C$10:$D$18,2,FALSE),"")</f>
        <v/>
      </c>
      <c r="AI47" s="12" t="n">
        <v>12.2</v>
      </c>
      <c r="AJ47" s="12">
        <f>IFERROR(VLOOKUP(AI47,'CRUCE OPORTUNIDADES'!$C$10:$D$18,2,FALSE),"")</f>
        <v/>
      </c>
      <c r="AK47" s="12" t="n">
        <v>13.2</v>
      </c>
      <c r="AL47" s="12">
        <f>IFERROR(VLOOKUP(AK47,'CRUCE OPORTUNIDADES'!$C$10:$D$18,2,FALSE),"")</f>
        <v/>
      </c>
      <c r="AM47" s="12" t="n">
        <v>14.2</v>
      </c>
      <c r="AN47" s="12">
        <f>IFERROR(VLOOKUP(AM47,'CRUCE OPORTUNIDADES'!$C$10:$D$18,2,FALSE),"")</f>
        <v/>
      </c>
      <c r="AO47" s="12" t="n">
        <v>15.2</v>
      </c>
      <c r="AP47" s="12">
        <f>IFERROR(VLOOKUP(AO47,'CRUCE OPORTUNIDADES'!$C$10:$D$18,2,FALSE),"")</f>
        <v/>
      </c>
      <c r="AQ47" s="12" t="n">
        <v>16.2</v>
      </c>
      <c r="AR47" s="12">
        <f>IFERROR(VLOOKUP(AQ47,'CRUCE OPORTUNIDADES'!$C$10:$D$18,2,FALSE),"")</f>
        <v/>
      </c>
      <c r="AS47" s="12" t="n">
        <v>17.2</v>
      </c>
      <c r="AT47" s="12">
        <f>IFERROR(VLOOKUP(AS47,'CRUCE OPORTUNIDADES'!$C$10:$D$18,2,FALSE),"")</f>
        <v/>
      </c>
      <c r="AU47" s="12" t="n">
        <v>18.2</v>
      </c>
      <c r="AV47" s="12">
        <f>IFERROR(VLOOKUP(AU47,'CRUCE OPORTUNIDADES'!$C$10:$D$18,2,FALSE),"")</f>
        <v/>
      </c>
      <c r="AW47" s="12" t="n">
        <v>19.2</v>
      </c>
      <c r="AX47" s="12">
        <f>IFERROR(VLOOKUP(AW47,'CRUCE OPORTUNIDADES'!$C$10:$D$18,2,FALSE),"")</f>
        <v/>
      </c>
      <c r="AY47" s="12" t="n">
        <v>20.2</v>
      </c>
      <c r="AZ47" s="12">
        <f>IFERROR(VLOOKUP(AY47,'CRUCE OPORTUNIDADES'!$C$10:$D$18,2,FALSE),"")</f>
        <v/>
      </c>
      <c r="BA47" s="12" t="n">
        <v>21.2</v>
      </c>
      <c r="BB47" s="12">
        <f>IFERROR(VLOOKUP(BA47,'CRUCE OPORTUNIDADES'!$C$10:$D$18,2,FALSE),"")</f>
        <v/>
      </c>
      <c r="BC47" s="12" t="n">
        <v>22.2</v>
      </c>
      <c r="BD47" s="12">
        <f>IFERROR(VLOOKUP(BC47,'CRUCE OPORTUNIDADES'!$C$10:$D$18,2,FALSE),"")</f>
        <v/>
      </c>
      <c r="BE47" s="12" t="n">
        <v>23.2</v>
      </c>
      <c r="BF47" s="12">
        <f>IFERROR(VLOOKUP(BE47,'CRUCE OPORTUNIDADES'!$C$10:$D$18,2,FALSE),"")</f>
        <v/>
      </c>
      <c r="BG47" s="12" t="n">
        <v>24.2</v>
      </c>
      <c r="BH47" s="12">
        <f>IFERROR(VLOOKUP(BG47,'CRUCE OPORTUNIDADES'!$C$10:$D$18,2,FALSE),"")</f>
        <v/>
      </c>
      <c r="BI47" s="12" t="n">
        <v>25.2</v>
      </c>
      <c r="BJ47" s="12">
        <f>IFERROR(VLOOKUP(BI47,'CRUCE OPORTUNIDADES'!$C$10:$D$18,2,FALSE),"")</f>
        <v/>
      </c>
    </row>
    <row r="48">
      <c r="N48" s="12">
        <f>IF(N49&lt;&gt;""," -O","")</f>
        <v/>
      </c>
      <c r="P48" s="12">
        <f>IF(P49&lt;&gt;""," -O","")</f>
        <v/>
      </c>
      <c r="R48" s="12">
        <f>IF(R49&lt;&gt;""," -O","")</f>
        <v/>
      </c>
      <c r="T48" s="12">
        <f>IF(T49&lt;&gt;""," -O","")</f>
        <v/>
      </c>
      <c r="V48" s="12">
        <f>IF(V49&lt;&gt;""," -O","")</f>
        <v/>
      </c>
      <c r="X48" s="12">
        <f>IF(X49&lt;&gt;""," -O","")</f>
        <v/>
      </c>
      <c r="Z48" s="12">
        <f>IF(Z49&lt;&gt;""," -O","")</f>
        <v/>
      </c>
      <c r="AB48" s="12">
        <f>IF(AB49&lt;&gt;""," -O","")</f>
        <v/>
      </c>
      <c r="AD48" s="12">
        <f>IF(AD49&lt;&gt;""," -O","")</f>
        <v/>
      </c>
      <c r="AF48" s="12">
        <f>IF(AF49&lt;&gt;""," -O","")</f>
        <v/>
      </c>
      <c r="AH48" s="12">
        <f>IF(AH49&lt;&gt;""," -O","")</f>
        <v/>
      </c>
      <c r="AJ48" s="12">
        <f>IF(AJ49&lt;&gt;""," -O","")</f>
        <v/>
      </c>
      <c r="AL48" s="12">
        <f>IF(AL49&lt;&gt;""," -O","")</f>
        <v/>
      </c>
      <c r="AN48" s="12">
        <f>IF(AN49&lt;&gt;""," -O","")</f>
        <v/>
      </c>
      <c r="AP48" s="12">
        <f>IF(AP49&lt;&gt;""," -O","")</f>
        <v/>
      </c>
      <c r="AR48" s="12">
        <f>IF(AR49&lt;&gt;""," -O","")</f>
        <v/>
      </c>
      <c r="AT48" s="12">
        <f>IF(AT49&lt;&gt;""," -O","")</f>
        <v/>
      </c>
      <c r="AV48" s="12">
        <f>IF(AV49&lt;&gt;""," -O","")</f>
        <v/>
      </c>
      <c r="AX48" s="12">
        <f>IF(AX49&lt;&gt;""," -O","")</f>
        <v/>
      </c>
      <c r="AZ48" s="12">
        <f>IF(AZ49&lt;&gt;""," -O","")</f>
        <v/>
      </c>
      <c r="BB48" s="12">
        <f>IF(BB49&lt;&gt;""," -O","")</f>
        <v/>
      </c>
      <c r="BD48" s="12">
        <f>IF(BD49&lt;&gt;""," -O","")</f>
        <v/>
      </c>
      <c r="BF48" s="12">
        <f>IF(BF49&lt;&gt;""," -O","")</f>
        <v/>
      </c>
      <c r="BH48" s="12">
        <f>IF(BH49&lt;&gt;""," -O","")</f>
        <v/>
      </c>
      <c r="BJ48" s="12">
        <f>IF(BJ49&lt;&gt;""," -O","")</f>
        <v/>
      </c>
    </row>
    <row r="49">
      <c r="M49" s="12" t="n">
        <v>1.21</v>
      </c>
      <c r="N49" s="12">
        <f>IFERROR(VLOOKUP(M49,'CRUCE OPORTUNIDADES'!$C$10:$D$18,2,FALSE),"")</f>
        <v/>
      </c>
      <c r="O49" s="12" t="n">
        <v>2.21</v>
      </c>
      <c r="P49" s="12">
        <f>IFERROR(VLOOKUP(O49,'CRUCE OPORTUNIDADES'!$C$10:$D$18,2,FALSE),"")</f>
        <v/>
      </c>
      <c r="Q49" s="12" t="n">
        <v>3.21</v>
      </c>
      <c r="R49" s="12">
        <f>IFERROR(VLOOKUP(Q49,'CRUCE OPORTUNIDADES'!$C$10:$D$18,2,FALSE),"")</f>
        <v/>
      </c>
      <c r="S49" s="12" t="n">
        <v>4.21</v>
      </c>
      <c r="T49" s="12">
        <f>IFERROR(VLOOKUP(S49,'CRUCE OPORTUNIDADES'!$C$10:$D$18,2,FALSE),"")</f>
        <v/>
      </c>
      <c r="U49" s="12" t="n">
        <v>5.21</v>
      </c>
      <c r="V49" s="12">
        <f>IFERROR(VLOOKUP(U49,'CRUCE OPORTUNIDADES'!$C$10:$D$18,2,FALSE),"")</f>
        <v/>
      </c>
      <c r="W49" s="12" t="n">
        <v>6.21</v>
      </c>
      <c r="X49" s="12">
        <f>IFERROR(VLOOKUP(W49,'CRUCE OPORTUNIDADES'!$C$10:$D$18,2,FALSE),"")</f>
        <v/>
      </c>
      <c r="Y49" s="12" t="n">
        <v>7.21</v>
      </c>
      <c r="Z49" s="12">
        <f>IFERROR(VLOOKUP(Y49,'CRUCE OPORTUNIDADES'!$C$10:$D$18,2,FALSE),"")</f>
        <v/>
      </c>
      <c r="AA49" s="12" t="n">
        <v>8.210000000000001</v>
      </c>
      <c r="AB49" s="12">
        <f>IFERROR(VLOOKUP(AA49,'CRUCE OPORTUNIDADES'!$C$10:$D$18,2,FALSE),"")</f>
        <v/>
      </c>
      <c r="AC49" s="12" t="n">
        <v>9.210000000000001</v>
      </c>
      <c r="AD49" s="12">
        <f>IFERROR(VLOOKUP(AC49,'CRUCE OPORTUNIDADES'!$C$10:$D$18,2,FALSE),"")</f>
        <v/>
      </c>
      <c r="AE49" s="12" t="n">
        <v>10.21</v>
      </c>
      <c r="AF49" s="12">
        <f>IFERROR(VLOOKUP(AE49,'CRUCE OPORTUNIDADES'!$C$10:$D$18,2,FALSE),"")</f>
        <v/>
      </c>
      <c r="AG49" s="12" t="n">
        <v>11.21</v>
      </c>
      <c r="AH49" s="12">
        <f>IFERROR(VLOOKUP(AG49,'CRUCE OPORTUNIDADES'!$C$10:$D$18,2,FALSE),"")</f>
        <v/>
      </c>
      <c r="AI49" s="12" t="n">
        <v>12.21</v>
      </c>
      <c r="AJ49" s="12">
        <f>IFERROR(VLOOKUP(AI49,'CRUCE OPORTUNIDADES'!$C$10:$D$18,2,FALSE),"")</f>
        <v/>
      </c>
      <c r="AK49" s="12" t="n">
        <v>13.21</v>
      </c>
      <c r="AL49" s="12">
        <f>IFERROR(VLOOKUP(AK49,'CRUCE OPORTUNIDADES'!$C$10:$D$18,2,FALSE),"")</f>
        <v/>
      </c>
      <c r="AM49" s="12" t="n">
        <v>14.21</v>
      </c>
      <c r="AN49" s="12">
        <f>IFERROR(VLOOKUP(AM49,'CRUCE OPORTUNIDADES'!$C$10:$D$18,2,FALSE),"")</f>
        <v/>
      </c>
      <c r="AO49" s="12" t="n">
        <v>15.21</v>
      </c>
      <c r="AP49" s="12">
        <f>IFERROR(VLOOKUP(AO49,'CRUCE OPORTUNIDADES'!$C$10:$D$18,2,FALSE),"")</f>
        <v/>
      </c>
      <c r="AQ49" s="12" t="n">
        <v>16.21</v>
      </c>
      <c r="AR49" s="12">
        <f>IFERROR(VLOOKUP(AQ49,'CRUCE OPORTUNIDADES'!$C$10:$D$18,2,FALSE),"")</f>
        <v/>
      </c>
      <c r="AS49" s="12" t="n">
        <v>17.21</v>
      </c>
      <c r="AT49" s="12">
        <f>IFERROR(VLOOKUP(AS49,'CRUCE OPORTUNIDADES'!$C$10:$D$18,2,FALSE),"")</f>
        <v/>
      </c>
      <c r="AU49" s="12" t="n">
        <v>18.21</v>
      </c>
      <c r="AV49" s="12">
        <f>IFERROR(VLOOKUP(AU49,'CRUCE OPORTUNIDADES'!$C$10:$D$18,2,FALSE),"")</f>
        <v/>
      </c>
      <c r="AW49" s="12" t="n">
        <v>19.21</v>
      </c>
      <c r="AX49" s="12">
        <f>IFERROR(VLOOKUP(AW49,'CRUCE OPORTUNIDADES'!$C$10:$D$18,2,FALSE),"")</f>
        <v/>
      </c>
      <c r="AY49" s="12" t="n">
        <v>20.21</v>
      </c>
      <c r="AZ49" s="12">
        <f>IFERROR(VLOOKUP(AY49,'CRUCE OPORTUNIDADES'!$C$10:$D$18,2,FALSE),"")</f>
        <v/>
      </c>
      <c r="BA49" s="12" t="n">
        <v>21.21</v>
      </c>
      <c r="BB49" s="12">
        <f>IFERROR(VLOOKUP(BA49,'CRUCE OPORTUNIDADES'!$C$10:$D$18,2,FALSE),"")</f>
        <v/>
      </c>
      <c r="BC49" s="12" t="n">
        <v>22.21</v>
      </c>
      <c r="BD49" s="12">
        <f>IFERROR(VLOOKUP(BC49,'CRUCE OPORTUNIDADES'!$C$10:$D$18,2,FALSE),"")</f>
        <v/>
      </c>
      <c r="BE49" s="12" t="n">
        <v>23.21</v>
      </c>
      <c r="BF49" s="12">
        <f>IFERROR(VLOOKUP(BE49,'CRUCE OPORTUNIDADES'!$C$10:$D$18,2,FALSE),"")</f>
        <v/>
      </c>
      <c r="BG49" s="12" t="n">
        <v>24.21</v>
      </c>
      <c r="BH49" s="12">
        <f>IFERROR(VLOOKUP(BG49,'CRUCE OPORTUNIDADES'!$C$10:$D$18,2,FALSE),"")</f>
        <v/>
      </c>
      <c r="BI49" s="12" t="n">
        <v>25.21</v>
      </c>
      <c r="BJ49" s="12">
        <f>IFERROR(VLOOKUP(BI49,'CRUCE OPORTUNIDADES'!$C$10:$D$18,2,FALSE),"")</f>
        <v/>
      </c>
    </row>
    <row r="50">
      <c r="N50" s="12">
        <f>IF(N51&lt;&gt;""," -O","")</f>
        <v/>
      </c>
      <c r="P50" s="12">
        <f>IF(P51&lt;&gt;""," -O","")</f>
        <v/>
      </c>
      <c r="R50" s="12">
        <f>IF(R51&lt;&gt;""," -O","")</f>
        <v/>
      </c>
      <c r="T50" s="12">
        <f>IF(T51&lt;&gt;""," -O","")</f>
        <v/>
      </c>
      <c r="V50" s="12">
        <f>IF(V51&lt;&gt;""," -O","")</f>
        <v/>
      </c>
      <c r="X50" s="12">
        <f>IF(X51&lt;&gt;""," -O","")</f>
        <v/>
      </c>
      <c r="Z50" s="12">
        <f>IF(Z51&lt;&gt;""," -O","")</f>
        <v/>
      </c>
      <c r="AB50" s="12">
        <f>IF(AB51&lt;&gt;""," -O","")</f>
        <v/>
      </c>
      <c r="AD50" s="12">
        <f>IF(AD51&lt;&gt;""," -O","")</f>
        <v/>
      </c>
      <c r="AF50" s="12">
        <f>IF(AF51&lt;&gt;""," -O","")</f>
        <v/>
      </c>
      <c r="AH50" s="12">
        <f>IF(AH51&lt;&gt;""," -O","")</f>
        <v/>
      </c>
      <c r="AJ50" s="12">
        <f>IF(AJ51&lt;&gt;""," -O","")</f>
        <v/>
      </c>
      <c r="AL50" s="12">
        <f>IF(AL51&lt;&gt;""," -O","")</f>
        <v/>
      </c>
      <c r="AN50" s="12">
        <f>IF(AN51&lt;&gt;""," -O","")</f>
        <v/>
      </c>
      <c r="AP50" s="12">
        <f>IF(AP51&lt;&gt;""," -O","")</f>
        <v/>
      </c>
      <c r="AR50" s="12">
        <f>IF(AR51&lt;&gt;""," -O","")</f>
        <v/>
      </c>
      <c r="AT50" s="12">
        <f>IF(AT51&lt;&gt;""," -O","")</f>
        <v/>
      </c>
      <c r="AV50" s="12">
        <f>IF(AV51&lt;&gt;""," -O","")</f>
        <v/>
      </c>
      <c r="AX50" s="12">
        <f>IF(AX51&lt;&gt;""," -O","")</f>
        <v/>
      </c>
      <c r="AZ50" s="12">
        <f>IF(AZ51&lt;&gt;""," -O","")</f>
        <v/>
      </c>
      <c r="BB50" s="12">
        <f>IF(BB51&lt;&gt;""," -O","")</f>
        <v/>
      </c>
      <c r="BD50" s="12">
        <f>IF(BD51&lt;&gt;""," -O","")</f>
        <v/>
      </c>
      <c r="BF50" s="12">
        <f>IF(BF51&lt;&gt;""," -O","")</f>
        <v/>
      </c>
      <c r="BH50" s="12">
        <f>IF(BH51&lt;&gt;""," -O","")</f>
        <v/>
      </c>
      <c r="BJ50" s="12">
        <f>IF(BJ51&lt;&gt;""," -O","")</f>
        <v/>
      </c>
    </row>
    <row r="51">
      <c r="M51" s="12" t="n">
        <v>1.22</v>
      </c>
      <c r="N51" s="12">
        <f>IFERROR(VLOOKUP(M51,'CRUCE OPORTUNIDADES'!$C$10:$D$18,2,FALSE),"")</f>
        <v/>
      </c>
      <c r="O51" s="12" t="n">
        <v>2.22</v>
      </c>
      <c r="P51" s="12">
        <f>IFERROR(VLOOKUP(O51,'CRUCE OPORTUNIDADES'!$C$10:$D$18,2,FALSE),"")</f>
        <v/>
      </c>
      <c r="Q51" s="12" t="n">
        <v>3.22</v>
      </c>
      <c r="R51" s="12">
        <f>IFERROR(VLOOKUP(Q51,'CRUCE OPORTUNIDADES'!$C$10:$D$18,2,FALSE),"")</f>
        <v/>
      </c>
      <c r="S51" s="12" t="n">
        <v>4.22</v>
      </c>
      <c r="T51" s="12">
        <f>IFERROR(VLOOKUP(S51,'CRUCE OPORTUNIDADES'!$C$10:$D$18,2,FALSE),"")</f>
        <v/>
      </c>
      <c r="U51" s="12" t="n">
        <v>5.22</v>
      </c>
      <c r="V51" s="12">
        <f>IFERROR(VLOOKUP(U51,'CRUCE OPORTUNIDADES'!$C$10:$D$18,2,FALSE),"")</f>
        <v/>
      </c>
      <c r="W51" s="12" t="n">
        <v>6.22</v>
      </c>
      <c r="X51" s="12">
        <f>IFERROR(VLOOKUP(W51,'CRUCE OPORTUNIDADES'!$C$10:$D$18,2,FALSE),"")</f>
        <v/>
      </c>
      <c r="Y51" s="12" t="n">
        <v>7.22</v>
      </c>
      <c r="Z51" s="12">
        <f>IFERROR(VLOOKUP(Y51,'CRUCE OPORTUNIDADES'!$C$10:$D$18,2,FALSE),"")</f>
        <v/>
      </c>
      <c r="AA51" s="12" t="n">
        <v>8.220000000000001</v>
      </c>
      <c r="AB51" s="12">
        <f>IFERROR(VLOOKUP(AA51,'CRUCE OPORTUNIDADES'!$C$10:$D$18,2,FALSE),"")</f>
        <v/>
      </c>
      <c r="AC51" s="12" t="n">
        <v>9.220000000000001</v>
      </c>
      <c r="AD51" s="12">
        <f>IFERROR(VLOOKUP(AC51,'CRUCE OPORTUNIDADES'!$C$10:$D$18,2,FALSE),"")</f>
        <v/>
      </c>
      <c r="AE51" s="12" t="n">
        <v>10.22</v>
      </c>
      <c r="AF51" s="12">
        <f>IFERROR(VLOOKUP(AE51,'CRUCE OPORTUNIDADES'!$C$10:$D$18,2,FALSE),"")</f>
        <v/>
      </c>
      <c r="AG51" s="12" t="n">
        <v>11.22</v>
      </c>
      <c r="AH51" s="12">
        <f>IFERROR(VLOOKUP(AG51,'CRUCE OPORTUNIDADES'!$C$10:$D$18,2,FALSE),"")</f>
        <v/>
      </c>
      <c r="AI51" s="12" t="n">
        <v>12.22</v>
      </c>
      <c r="AJ51" s="12">
        <f>IFERROR(VLOOKUP(AI51,'CRUCE OPORTUNIDADES'!$C$10:$D$18,2,FALSE),"")</f>
        <v/>
      </c>
      <c r="AK51" s="12" t="n">
        <v>13.22</v>
      </c>
      <c r="AL51" s="12">
        <f>IFERROR(VLOOKUP(AK51,'CRUCE OPORTUNIDADES'!$C$10:$D$18,2,FALSE),"")</f>
        <v/>
      </c>
      <c r="AM51" s="12" t="n">
        <v>14.22</v>
      </c>
      <c r="AN51" s="12">
        <f>IFERROR(VLOOKUP(AM51,'CRUCE OPORTUNIDADES'!$C$10:$D$18,2,FALSE),"")</f>
        <v/>
      </c>
      <c r="AO51" s="12" t="n">
        <v>15.22</v>
      </c>
      <c r="AP51" s="12">
        <f>IFERROR(VLOOKUP(AO51,'CRUCE OPORTUNIDADES'!$C$10:$D$18,2,FALSE),"")</f>
        <v/>
      </c>
      <c r="AQ51" s="12" t="n">
        <v>16.22</v>
      </c>
      <c r="AR51" s="12">
        <f>IFERROR(VLOOKUP(AQ51,'CRUCE OPORTUNIDADES'!$C$10:$D$18,2,FALSE),"")</f>
        <v/>
      </c>
      <c r="AS51" s="12" t="n">
        <v>17.22</v>
      </c>
      <c r="AT51" s="12">
        <f>IFERROR(VLOOKUP(AS51,'CRUCE OPORTUNIDADES'!$C$10:$D$18,2,FALSE),"")</f>
        <v/>
      </c>
      <c r="AU51" s="12" t="n">
        <v>18.22</v>
      </c>
      <c r="AV51" s="12">
        <f>IFERROR(VLOOKUP(AU51,'CRUCE OPORTUNIDADES'!$C$10:$D$18,2,FALSE),"")</f>
        <v/>
      </c>
      <c r="AW51" s="12" t="n">
        <v>19.22</v>
      </c>
      <c r="AX51" s="12">
        <f>IFERROR(VLOOKUP(AW51,'CRUCE OPORTUNIDADES'!$C$10:$D$18,2,FALSE),"")</f>
        <v/>
      </c>
      <c r="AY51" s="12" t="n">
        <v>20.22</v>
      </c>
      <c r="AZ51" s="12">
        <f>IFERROR(VLOOKUP(AY51,'CRUCE OPORTUNIDADES'!$C$10:$D$18,2,FALSE),"")</f>
        <v/>
      </c>
      <c r="BA51" s="12" t="n">
        <v>21.22</v>
      </c>
      <c r="BB51" s="12">
        <f>IFERROR(VLOOKUP(BA51,'CRUCE OPORTUNIDADES'!$C$10:$D$18,2,FALSE),"")</f>
        <v/>
      </c>
      <c r="BC51" s="12" t="n">
        <v>22.22</v>
      </c>
      <c r="BD51" s="12">
        <f>IFERROR(VLOOKUP(BC51,'CRUCE OPORTUNIDADES'!$C$10:$D$18,2,FALSE),"")</f>
        <v/>
      </c>
      <c r="BE51" s="12" t="n">
        <v>23.22</v>
      </c>
      <c r="BF51" s="12">
        <f>IFERROR(VLOOKUP(BE51,'CRUCE OPORTUNIDADES'!$C$10:$D$18,2,FALSE),"")</f>
        <v/>
      </c>
      <c r="BG51" s="12" t="n">
        <v>24.22</v>
      </c>
      <c r="BH51" s="12">
        <f>IFERROR(VLOOKUP(BG51,'CRUCE OPORTUNIDADES'!$C$10:$D$18,2,FALSE),"")</f>
        <v/>
      </c>
      <c r="BI51" s="12" t="n">
        <v>25.22</v>
      </c>
      <c r="BJ51" s="12">
        <f>IFERROR(VLOOKUP(BI51,'CRUCE OPORTUNIDADES'!$C$10:$D$18,2,FALSE),"")</f>
        <v/>
      </c>
    </row>
    <row r="52">
      <c r="N52" s="12">
        <f>IF(N53&lt;&gt;""," -O","")</f>
        <v/>
      </c>
      <c r="P52" s="12">
        <f>IF(P53&lt;&gt;""," -O","")</f>
        <v/>
      </c>
      <c r="R52" s="12">
        <f>IF(R53&lt;&gt;""," -O","")</f>
        <v/>
      </c>
      <c r="T52" s="12">
        <f>IF(T53&lt;&gt;""," -O","")</f>
        <v/>
      </c>
      <c r="V52" s="12">
        <f>IF(V53&lt;&gt;""," -O","")</f>
        <v/>
      </c>
      <c r="X52" s="12">
        <f>IF(X53&lt;&gt;""," -O","")</f>
        <v/>
      </c>
      <c r="Z52" s="12">
        <f>IF(Z53&lt;&gt;""," -O","")</f>
        <v/>
      </c>
      <c r="AB52" s="12">
        <f>IF(AB53&lt;&gt;""," -O","")</f>
        <v/>
      </c>
      <c r="AD52" s="12">
        <f>IF(AD53&lt;&gt;""," -O","")</f>
        <v/>
      </c>
      <c r="AF52" s="12">
        <f>IF(AF53&lt;&gt;""," -O","")</f>
        <v/>
      </c>
      <c r="AH52" s="12">
        <f>IF(AH53&lt;&gt;""," -O","")</f>
        <v/>
      </c>
      <c r="AJ52" s="12">
        <f>IF(AJ53&lt;&gt;""," -O","")</f>
        <v/>
      </c>
      <c r="AL52" s="12">
        <f>IF(AL53&lt;&gt;""," -O","")</f>
        <v/>
      </c>
      <c r="AN52" s="12">
        <f>IF(AN53&lt;&gt;""," -O","")</f>
        <v/>
      </c>
      <c r="AP52" s="12">
        <f>IF(AP53&lt;&gt;""," -O","")</f>
        <v/>
      </c>
      <c r="AR52" s="12">
        <f>IF(AR53&lt;&gt;""," -O","")</f>
        <v/>
      </c>
      <c r="AT52" s="12">
        <f>IF(AT53&lt;&gt;""," -O","")</f>
        <v/>
      </c>
      <c r="AV52" s="12">
        <f>IF(AV53&lt;&gt;""," -O","")</f>
        <v/>
      </c>
      <c r="AX52" s="12">
        <f>IF(AX53&lt;&gt;""," -O","")</f>
        <v/>
      </c>
      <c r="AZ52" s="12">
        <f>IF(AZ53&lt;&gt;""," -O","")</f>
        <v/>
      </c>
      <c r="BB52" s="12">
        <f>IF(BB53&lt;&gt;""," -O","")</f>
        <v/>
      </c>
      <c r="BD52" s="12">
        <f>IF(BD53&lt;&gt;""," -O","")</f>
        <v/>
      </c>
      <c r="BF52" s="12">
        <f>IF(BF53&lt;&gt;""," -O","")</f>
        <v/>
      </c>
      <c r="BH52" s="12">
        <f>IF(BH53&lt;&gt;""," -O","")</f>
        <v/>
      </c>
      <c r="BJ52" s="12">
        <f>IF(BJ53&lt;&gt;""," -O","")</f>
        <v/>
      </c>
    </row>
    <row r="53">
      <c r="M53" s="12" t="n">
        <v>1.23</v>
      </c>
      <c r="N53" s="12">
        <f>IFERROR(VLOOKUP(M53,'CRUCE OPORTUNIDADES'!$C$10:$D$18,2,FALSE),"")</f>
        <v/>
      </c>
      <c r="O53" s="12" t="n">
        <v>2.23</v>
      </c>
      <c r="P53" s="12">
        <f>IFERROR(VLOOKUP(O53,'CRUCE OPORTUNIDADES'!$C$10:$D$18,2,FALSE),"")</f>
        <v/>
      </c>
      <c r="Q53" s="12" t="n">
        <v>3.23</v>
      </c>
      <c r="R53" s="12">
        <f>IFERROR(VLOOKUP(Q53,'CRUCE OPORTUNIDADES'!$C$10:$D$18,2,FALSE),"")</f>
        <v/>
      </c>
      <c r="S53" s="12" t="n">
        <v>4.23</v>
      </c>
      <c r="T53" s="12">
        <f>IFERROR(VLOOKUP(S53,'CRUCE OPORTUNIDADES'!$C$10:$D$18,2,FALSE),"")</f>
        <v/>
      </c>
      <c r="U53" s="12" t="n">
        <v>5.23</v>
      </c>
      <c r="V53" s="12">
        <f>IFERROR(VLOOKUP(U53,'CRUCE OPORTUNIDADES'!$C$10:$D$18,2,FALSE),"")</f>
        <v/>
      </c>
      <c r="W53" s="12" t="n">
        <v>6.23</v>
      </c>
      <c r="X53" s="12">
        <f>IFERROR(VLOOKUP(W53,'CRUCE OPORTUNIDADES'!$C$10:$D$18,2,FALSE),"")</f>
        <v/>
      </c>
      <c r="Y53" s="12" t="n">
        <v>7.23</v>
      </c>
      <c r="Z53" s="12">
        <f>IFERROR(VLOOKUP(Y53,'CRUCE OPORTUNIDADES'!$C$10:$D$18,2,FALSE),"")</f>
        <v/>
      </c>
      <c r="AA53" s="12" t="n">
        <v>8.23</v>
      </c>
      <c r="AB53" s="12">
        <f>IFERROR(VLOOKUP(AA53,'CRUCE OPORTUNIDADES'!$C$10:$D$18,2,FALSE),"")</f>
        <v/>
      </c>
      <c r="AC53" s="12" t="n">
        <v>9.23</v>
      </c>
      <c r="AD53" s="12">
        <f>IFERROR(VLOOKUP(AC53,'CRUCE OPORTUNIDADES'!$C$10:$D$18,2,FALSE),"")</f>
        <v/>
      </c>
      <c r="AE53" s="12" t="n">
        <v>10.23</v>
      </c>
      <c r="AF53" s="12">
        <f>IFERROR(VLOOKUP(AE53,'CRUCE OPORTUNIDADES'!$C$10:$D$18,2,FALSE),"")</f>
        <v/>
      </c>
      <c r="AG53" s="12" t="n">
        <v>11.23</v>
      </c>
      <c r="AH53" s="12">
        <f>IFERROR(VLOOKUP(AG53,'CRUCE OPORTUNIDADES'!$C$10:$D$18,2,FALSE),"")</f>
        <v/>
      </c>
      <c r="AI53" s="12" t="n">
        <v>12.23</v>
      </c>
      <c r="AJ53" s="12">
        <f>IFERROR(VLOOKUP(AI53,'CRUCE OPORTUNIDADES'!$C$10:$D$18,2,FALSE),"")</f>
        <v/>
      </c>
      <c r="AK53" s="12" t="n">
        <v>13.23</v>
      </c>
      <c r="AL53" s="12">
        <f>IFERROR(VLOOKUP(AK53,'CRUCE OPORTUNIDADES'!$C$10:$D$18,2,FALSE),"")</f>
        <v/>
      </c>
      <c r="AM53" s="12" t="n">
        <v>14.23</v>
      </c>
      <c r="AN53" s="12">
        <f>IFERROR(VLOOKUP(AM53,'CRUCE OPORTUNIDADES'!$C$10:$D$18,2,FALSE),"")</f>
        <v/>
      </c>
      <c r="AO53" s="12" t="n">
        <v>15.23</v>
      </c>
      <c r="AP53" s="12">
        <f>IFERROR(VLOOKUP(AO53,'CRUCE OPORTUNIDADES'!$C$10:$D$18,2,FALSE),"")</f>
        <v/>
      </c>
      <c r="AQ53" s="12" t="n">
        <v>16.23</v>
      </c>
      <c r="AR53" s="12">
        <f>IFERROR(VLOOKUP(AQ53,'CRUCE OPORTUNIDADES'!$C$10:$D$18,2,FALSE),"")</f>
        <v/>
      </c>
      <c r="AS53" s="12" t="n">
        <v>17.23</v>
      </c>
      <c r="AT53" s="12">
        <f>IFERROR(VLOOKUP(AS53,'CRUCE OPORTUNIDADES'!$C$10:$D$18,2,FALSE),"")</f>
        <v/>
      </c>
      <c r="AU53" s="12" t="n">
        <v>18.23</v>
      </c>
      <c r="AV53" s="12">
        <f>IFERROR(VLOOKUP(AU53,'CRUCE OPORTUNIDADES'!$C$10:$D$18,2,FALSE),"")</f>
        <v/>
      </c>
      <c r="AW53" s="12" t="n">
        <v>19.23</v>
      </c>
      <c r="AX53" s="12">
        <f>IFERROR(VLOOKUP(AW53,'CRUCE OPORTUNIDADES'!$C$10:$D$18,2,FALSE),"")</f>
        <v/>
      </c>
      <c r="AY53" s="12" t="n">
        <v>20.23</v>
      </c>
      <c r="AZ53" s="12">
        <f>IFERROR(VLOOKUP(AY53,'CRUCE OPORTUNIDADES'!$C$10:$D$18,2,FALSE),"")</f>
        <v/>
      </c>
      <c r="BA53" s="12" t="n">
        <v>21.23</v>
      </c>
      <c r="BB53" s="12">
        <f>IFERROR(VLOOKUP(BA53,'CRUCE OPORTUNIDADES'!$C$10:$D$18,2,FALSE),"")</f>
        <v/>
      </c>
      <c r="BC53" s="12" t="n">
        <v>22.23</v>
      </c>
      <c r="BD53" s="12">
        <f>IFERROR(VLOOKUP(BC53,'CRUCE OPORTUNIDADES'!$C$10:$D$18,2,FALSE),"")</f>
        <v/>
      </c>
      <c r="BE53" s="12" t="n">
        <v>23.23</v>
      </c>
      <c r="BF53" s="12">
        <f>IFERROR(VLOOKUP(BE53,'CRUCE OPORTUNIDADES'!$C$10:$D$18,2,FALSE),"")</f>
        <v/>
      </c>
      <c r="BG53" s="12" t="n">
        <v>24.23</v>
      </c>
      <c r="BH53" s="12">
        <f>IFERROR(VLOOKUP(BG53,'CRUCE OPORTUNIDADES'!$C$10:$D$18,2,FALSE),"")</f>
        <v/>
      </c>
      <c r="BI53" s="12" t="n">
        <v>25.23</v>
      </c>
      <c r="BJ53" s="12">
        <f>IFERROR(VLOOKUP(BI53,'CRUCE OPORTUNIDADES'!$C$10:$D$18,2,FALSE),"")</f>
        <v/>
      </c>
    </row>
    <row r="54">
      <c r="N54" s="12">
        <f>IF(N55&lt;&gt;""," -O","")</f>
        <v/>
      </c>
      <c r="P54" s="12">
        <f>IF(P55&lt;&gt;""," -O","")</f>
        <v/>
      </c>
      <c r="R54" s="12">
        <f>IF(R55&lt;&gt;""," -O","")</f>
        <v/>
      </c>
      <c r="T54" s="12">
        <f>IF(T55&lt;&gt;""," -O","")</f>
        <v/>
      </c>
      <c r="V54" s="12">
        <f>IF(V55&lt;&gt;""," -O","")</f>
        <v/>
      </c>
      <c r="X54" s="12">
        <f>IF(X55&lt;&gt;""," -O","")</f>
        <v/>
      </c>
      <c r="Z54" s="12">
        <f>IF(Z55&lt;&gt;""," -O","")</f>
        <v/>
      </c>
      <c r="AB54" s="12">
        <f>IF(AB55&lt;&gt;""," -O","")</f>
        <v/>
      </c>
      <c r="AD54" s="12">
        <f>IF(AD55&lt;&gt;""," -O","")</f>
        <v/>
      </c>
      <c r="AF54" s="12">
        <f>IF(AF55&lt;&gt;""," -O","")</f>
        <v/>
      </c>
      <c r="AH54" s="12">
        <f>IF(AH55&lt;&gt;""," -O","")</f>
        <v/>
      </c>
      <c r="AJ54" s="12">
        <f>IF(AJ55&lt;&gt;""," -O","")</f>
        <v/>
      </c>
      <c r="AL54" s="12">
        <f>IF(AL55&lt;&gt;""," -O","")</f>
        <v/>
      </c>
      <c r="AN54" s="12">
        <f>IF(AN55&lt;&gt;""," -O","")</f>
        <v/>
      </c>
      <c r="AP54" s="12">
        <f>IF(AP55&lt;&gt;""," -O","")</f>
        <v/>
      </c>
      <c r="AR54" s="12">
        <f>IF(AR55&lt;&gt;""," -O","")</f>
        <v/>
      </c>
      <c r="AT54" s="12">
        <f>IF(AT55&lt;&gt;""," -O","")</f>
        <v/>
      </c>
      <c r="AV54" s="12">
        <f>IF(AV55&lt;&gt;""," -O","")</f>
        <v/>
      </c>
      <c r="AX54" s="12">
        <f>IF(AX55&lt;&gt;""," -O","")</f>
        <v/>
      </c>
      <c r="AZ54" s="12">
        <f>IF(AZ55&lt;&gt;""," -O","")</f>
        <v/>
      </c>
      <c r="BB54" s="12">
        <f>IF(BB55&lt;&gt;""," -O","")</f>
        <v/>
      </c>
      <c r="BD54" s="12">
        <f>IF(BD55&lt;&gt;""," -O","")</f>
        <v/>
      </c>
      <c r="BF54" s="12">
        <f>IF(BF55&lt;&gt;""," -O","")</f>
        <v/>
      </c>
      <c r="BH54" s="12">
        <f>IF(BH55&lt;&gt;""," -O","")</f>
        <v/>
      </c>
      <c r="BJ54" s="12">
        <f>IF(BJ55&lt;&gt;""," -O","")</f>
        <v/>
      </c>
    </row>
    <row r="55">
      <c r="M55" s="12" t="n">
        <v>1.24</v>
      </c>
      <c r="N55" s="12">
        <f>IFERROR(VLOOKUP(M55,'CRUCE OPORTUNIDADES'!$C$10:$D$18,2,FALSE),"")</f>
        <v/>
      </c>
      <c r="O55" s="12" t="n">
        <v>2.24</v>
      </c>
      <c r="P55" s="12">
        <f>IFERROR(VLOOKUP(O55,'CRUCE OPORTUNIDADES'!$C$10:$D$18,2,FALSE),"")</f>
        <v/>
      </c>
      <c r="Q55" s="12" t="n">
        <v>3.24</v>
      </c>
      <c r="R55" s="12">
        <f>IFERROR(VLOOKUP(Q55,'CRUCE OPORTUNIDADES'!$C$10:$D$18,2,FALSE),"")</f>
        <v/>
      </c>
      <c r="S55" s="12" t="n">
        <v>4.24</v>
      </c>
      <c r="T55" s="12">
        <f>IFERROR(VLOOKUP(S55,'CRUCE OPORTUNIDADES'!$C$10:$D$18,2,FALSE),"")</f>
        <v/>
      </c>
      <c r="U55" s="12" t="n">
        <v>5.24</v>
      </c>
      <c r="V55" s="12">
        <f>IFERROR(VLOOKUP(U55,'CRUCE OPORTUNIDADES'!$C$10:$D$18,2,FALSE),"")</f>
        <v/>
      </c>
      <c r="W55" s="12" t="n">
        <v>6.24</v>
      </c>
      <c r="X55" s="12">
        <f>IFERROR(VLOOKUP(W55,'CRUCE OPORTUNIDADES'!$C$10:$D$18,2,FALSE),"")</f>
        <v/>
      </c>
      <c r="Y55" s="12" t="n">
        <v>7.24</v>
      </c>
      <c r="Z55" s="12">
        <f>IFERROR(VLOOKUP(Y55,'CRUCE OPORTUNIDADES'!$C$10:$D$18,2,FALSE),"")</f>
        <v/>
      </c>
      <c r="AA55" s="12" t="n">
        <v>8.24</v>
      </c>
      <c r="AB55" s="12">
        <f>IFERROR(VLOOKUP(AA55,'CRUCE OPORTUNIDADES'!$C$10:$D$18,2,FALSE),"")</f>
        <v/>
      </c>
      <c r="AC55" s="12" t="n">
        <v>9.24</v>
      </c>
      <c r="AD55" s="12">
        <f>IFERROR(VLOOKUP(AC55,'CRUCE OPORTUNIDADES'!$C$10:$D$18,2,FALSE),"")</f>
        <v/>
      </c>
      <c r="AE55" s="12" t="n">
        <v>10.24</v>
      </c>
      <c r="AF55" s="12">
        <f>IFERROR(VLOOKUP(AE55,'CRUCE OPORTUNIDADES'!$C$10:$D$18,2,FALSE),"")</f>
        <v/>
      </c>
      <c r="AG55" s="12" t="n">
        <v>11.24</v>
      </c>
      <c r="AH55" s="12">
        <f>IFERROR(VLOOKUP(AG55,'CRUCE OPORTUNIDADES'!$C$10:$D$18,2,FALSE),"")</f>
        <v/>
      </c>
      <c r="AI55" s="12" t="n">
        <v>12.24</v>
      </c>
      <c r="AJ55" s="12">
        <f>IFERROR(VLOOKUP(AI55,'CRUCE OPORTUNIDADES'!$C$10:$D$18,2,FALSE),"")</f>
        <v/>
      </c>
      <c r="AK55" s="12" t="n">
        <v>13.24</v>
      </c>
      <c r="AL55" s="12">
        <f>IFERROR(VLOOKUP(AK55,'CRUCE OPORTUNIDADES'!$C$10:$D$18,2,FALSE),"")</f>
        <v/>
      </c>
      <c r="AM55" s="12" t="n">
        <v>14.24</v>
      </c>
      <c r="AN55" s="12">
        <f>IFERROR(VLOOKUP(AM55,'CRUCE OPORTUNIDADES'!$C$10:$D$18,2,FALSE),"")</f>
        <v/>
      </c>
      <c r="AO55" s="12" t="n">
        <v>15.24</v>
      </c>
      <c r="AP55" s="12">
        <f>IFERROR(VLOOKUP(AO55,'CRUCE OPORTUNIDADES'!$C$10:$D$18,2,FALSE),"")</f>
        <v/>
      </c>
      <c r="AQ55" s="12" t="n">
        <v>16.24</v>
      </c>
      <c r="AR55" s="12">
        <f>IFERROR(VLOOKUP(AQ55,'CRUCE OPORTUNIDADES'!$C$10:$D$18,2,FALSE),"")</f>
        <v/>
      </c>
      <c r="AS55" s="12" t="n">
        <v>17.24</v>
      </c>
      <c r="AT55" s="12">
        <f>IFERROR(VLOOKUP(AS55,'CRUCE OPORTUNIDADES'!$C$10:$D$18,2,FALSE),"")</f>
        <v/>
      </c>
      <c r="AU55" s="12" t="n">
        <v>18.24</v>
      </c>
      <c r="AV55" s="12">
        <f>IFERROR(VLOOKUP(AU55,'CRUCE OPORTUNIDADES'!$C$10:$D$18,2,FALSE),"")</f>
        <v/>
      </c>
      <c r="AW55" s="12" t="n">
        <v>19.24</v>
      </c>
      <c r="AX55" s="12">
        <f>IFERROR(VLOOKUP(AW55,'CRUCE OPORTUNIDADES'!$C$10:$D$18,2,FALSE),"")</f>
        <v/>
      </c>
      <c r="AY55" s="12" t="n">
        <v>20.24</v>
      </c>
      <c r="AZ55" s="12">
        <f>IFERROR(VLOOKUP(AY55,'CRUCE OPORTUNIDADES'!$C$10:$D$18,2,FALSE),"")</f>
        <v/>
      </c>
      <c r="BA55" s="12" t="n">
        <v>21.24</v>
      </c>
      <c r="BB55" s="12">
        <f>IFERROR(VLOOKUP(BA55,'CRUCE OPORTUNIDADES'!$C$10:$D$18,2,FALSE),"")</f>
        <v/>
      </c>
      <c r="BC55" s="12" t="n">
        <v>22.24</v>
      </c>
      <c r="BD55" s="12">
        <f>IFERROR(VLOOKUP(BC55,'CRUCE OPORTUNIDADES'!$C$10:$D$18,2,FALSE),"")</f>
        <v/>
      </c>
      <c r="BE55" s="12" t="n">
        <v>23.24</v>
      </c>
      <c r="BF55" s="12">
        <f>IFERROR(VLOOKUP(BE55,'CRUCE OPORTUNIDADES'!$C$10:$D$18,2,FALSE),"")</f>
        <v/>
      </c>
      <c r="BG55" s="12" t="n">
        <v>24.24</v>
      </c>
      <c r="BH55" s="12">
        <f>IFERROR(VLOOKUP(BG55,'CRUCE OPORTUNIDADES'!$C$10:$D$18,2,FALSE),"")</f>
        <v/>
      </c>
      <c r="BI55" s="12" t="n">
        <v>25.24</v>
      </c>
      <c r="BJ55" s="12">
        <f>IFERROR(VLOOKUP(BI55,'CRUCE OPORTUNIDADES'!$C$10:$D$18,2,FALSE),"")</f>
        <v/>
      </c>
    </row>
    <row r="56">
      <c r="N56" s="12">
        <f>IF(N57&lt;&gt;""," -O","")</f>
        <v/>
      </c>
      <c r="P56" s="12">
        <f>IF(P57&lt;&gt;""," -O","")</f>
        <v/>
      </c>
      <c r="R56" s="12">
        <f>IF(R57&lt;&gt;""," -O","")</f>
        <v/>
      </c>
      <c r="T56" s="12">
        <f>IF(T57&lt;&gt;""," -O","")</f>
        <v/>
      </c>
      <c r="V56" s="12">
        <f>IF(V57&lt;&gt;""," -O","")</f>
        <v/>
      </c>
      <c r="X56" s="12">
        <f>IF(X57&lt;&gt;""," -O","")</f>
        <v/>
      </c>
      <c r="Z56" s="12">
        <f>IF(Z57&lt;&gt;""," -O","")</f>
        <v/>
      </c>
      <c r="AB56" s="12">
        <f>IF(AB57&lt;&gt;""," -O","")</f>
        <v/>
      </c>
      <c r="AD56" s="12">
        <f>IF(AD57&lt;&gt;""," -O","")</f>
        <v/>
      </c>
      <c r="AF56" s="12">
        <f>IF(AF57&lt;&gt;""," -O","")</f>
        <v/>
      </c>
      <c r="AH56" s="12">
        <f>IF(AH57&lt;&gt;""," -O","")</f>
        <v/>
      </c>
      <c r="AJ56" s="12">
        <f>IF(AJ57&lt;&gt;""," -O","")</f>
        <v/>
      </c>
      <c r="AL56" s="12">
        <f>IF(AL57&lt;&gt;""," -O","")</f>
        <v/>
      </c>
      <c r="AN56" s="12">
        <f>IF(AN57&lt;&gt;""," -O","")</f>
        <v/>
      </c>
      <c r="AP56" s="12">
        <f>IF(AP57&lt;&gt;""," -O","")</f>
        <v/>
      </c>
      <c r="AR56" s="12">
        <f>IF(AR57&lt;&gt;""," -O","")</f>
        <v/>
      </c>
      <c r="AT56" s="12">
        <f>IF(AT57&lt;&gt;""," -O","")</f>
        <v/>
      </c>
      <c r="AV56" s="12">
        <f>IF(AV57&lt;&gt;""," -O","")</f>
        <v/>
      </c>
      <c r="AX56" s="12">
        <f>IF(AX57&lt;&gt;""," -O","")</f>
        <v/>
      </c>
      <c r="AZ56" s="12">
        <f>IF(AZ57&lt;&gt;""," -O","")</f>
        <v/>
      </c>
      <c r="BB56" s="12">
        <f>IF(BB57&lt;&gt;""," -O","")</f>
        <v/>
      </c>
      <c r="BD56" s="12">
        <f>IF(BD57&lt;&gt;""," -O","")</f>
        <v/>
      </c>
      <c r="BF56" s="12">
        <f>IF(BF57&lt;&gt;""," -O","")</f>
        <v/>
      </c>
      <c r="BH56" s="12">
        <f>IF(BH57&lt;&gt;""," -O","")</f>
        <v/>
      </c>
      <c r="BJ56" s="12">
        <f>IF(BJ57&lt;&gt;""," -O","")</f>
        <v/>
      </c>
    </row>
    <row r="57">
      <c r="M57" s="12" t="n">
        <v>1.25</v>
      </c>
      <c r="N57" s="12">
        <f>IFERROR(VLOOKUP(M57,'CRUCE OPORTUNIDADES'!$C$10:$D$18,2,FALSE),"")</f>
        <v/>
      </c>
      <c r="O57" s="12" t="n">
        <v>2.25</v>
      </c>
      <c r="P57" s="12">
        <f>IFERROR(VLOOKUP(O57,'CRUCE OPORTUNIDADES'!$C$10:$D$18,2,FALSE),"")</f>
        <v/>
      </c>
      <c r="Q57" s="12" t="n">
        <v>3.25</v>
      </c>
      <c r="R57" s="12">
        <f>IFERROR(VLOOKUP(Q57,'CRUCE OPORTUNIDADES'!$C$10:$D$18,2,FALSE),"")</f>
        <v/>
      </c>
      <c r="S57" s="12" t="n">
        <v>4.25</v>
      </c>
      <c r="T57" s="12">
        <f>IFERROR(VLOOKUP(S57,'CRUCE OPORTUNIDADES'!$C$10:$D$18,2,FALSE),"")</f>
        <v/>
      </c>
      <c r="U57" s="12" t="n">
        <v>5.25</v>
      </c>
      <c r="V57" s="12">
        <f>IFERROR(VLOOKUP(U57,'CRUCE OPORTUNIDADES'!$C$10:$D$18,2,FALSE),"")</f>
        <v/>
      </c>
      <c r="W57" s="12" t="n">
        <v>6.25</v>
      </c>
      <c r="X57" s="12">
        <f>IFERROR(VLOOKUP(W57,'CRUCE OPORTUNIDADES'!$C$10:$D$18,2,FALSE),"")</f>
        <v/>
      </c>
      <c r="Y57" s="12" t="n">
        <v>7.25</v>
      </c>
      <c r="Z57" s="12">
        <f>IFERROR(VLOOKUP(Y57,'CRUCE OPORTUNIDADES'!$C$10:$D$18,2,FALSE),"")</f>
        <v/>
      </c>
      <c r="AA57" s="12" t="n">
        <v>8.25</v>
      </c>
      <c r="AB57" s="12">
        <f>IFERROR(VLOOKUP(AA57,'CRUCE OPORTUNIDADES'!$C$10:$D$18,2,FALSE),"")</f>
        <v/>
      </c>
      <c r="AC57" s="12" t="n">
        <v>9.25</v>
      </c>
      <c r="AD57" s="12">
        <f>IFERROR(VLOOKUP(AC57,'CRUCE OPORTUNIDADES'!$C$10:$D$18,2,FALSE),"")</f>
        <v/>
      </c>
      <c r="AE57" s="12" t="n">
        <v>10.25</v>
      </c>
      <c r="AF57" s="12">
        <f>IFERROR(VLOOKUP(AE57,'CRUCE OPORTUNIDADES'!$C$10:$D$18,2,FALSE),"")</f>
        <v/>
      </c>
      <c r="AG57" s="12" t="n">
        <v>11.25</v>
      </c>
      <c r="AH57" s="12">
        <f>IFERROR(VLOOKUP(AG57,'CRUCE OPORTUNIDADES'!$C$10:$D$18,2,FALSE),"")</f>
        <v/>
      </c>
      <c r="AI57" s="12" t="n">
        <v>12.25</v>
      </c>
      <c r="AJ57" s="12">
        <f>IFERROR(VLOOKUP(AI57,'CRUCE OPORTUNIDADES'!$C$10:$D$18,2,FALSE),"")</f>
        <v/>
      </c>
      <c r="AK57" s="12" t="n">
        <v>13.25</v>
      </c>
      <c r="AL57" s="12">
        <f>IFERROR(VLOOKUP(AK57,'CRUCE OPORTUNIDADES'!$C$10:$D$18,2,FALSE),"")</f>
        <v/>
      </c>
      <c r="AM57" s="12" t="n">
        <v>14.25</v>
      </c>
      <c r="AN57" s="12">
        <f>IFERROR(VLOOKUP(AM57,'CRUCE OPORTUNIDADES'!$C$10:$D$18,2,FALSE),"")</f>
        <v/>
      </c>
      <c r="AO57" s="12" t="n">
        <v>15.25</v>
      </c>
      <c r="AP57" s="12">
        <f>IFERROR(VLOOKUP(AO57,'CRUCE OPORTUNIDADES'!$C$10:$D$18,2,FALSE),"")</f>
        <v/>
      </c>
      <c r="AQ57" s="12" t="n">
        <v>16.25</v>
      </c>
      <c r="AR57" s="12">
        <f>IFERROR(VLOOKUP(AQ57,'CRUCE OPORTUNIDADES'!$C$10:$D$18,2,FALSE),"")</f>
        <v/>
      </c>
      <c r="AS57" s="12" t="n">
        <v>17.25</v>
      </c>
      <c r="AT57" s="12">
        <f>IFERROR(VLOOKUP(AS57,'CRUCE OPORTUNIDADES'!$C$10:$D$18,2,FALSE),"")</f>
        <v/>
      </c>
      <c r="AU57" s="12" t="n">
        <v>18.25</v>
      </c>
      <c r="AV57" s="12">
        <f>IFERROR(VLOOKUP(AU57,'CRUCE OPORTUNIDADES'!$C$10:$D$18,2,FALSE),"")</f>
        <v/>
      </c>
      <c r="AW57" s="12" t="n">
        <v>19.25</v>
      </c>
      <c r="AX57" s="12">
        <f>IFERROR(VLOOKUP(AW57,'CRUCE OPORTUNIDADES'!$C$10:$D$18,2,FALSE),"")</f>
        <v/>
      </c>
      <c r="AY57" s="12" t="n">
        <v>20.25</v>
      </c>
      <c r="AZ57" s="12">
        <f>IFERROR(VLOOKUP(AY57,'CRUCE OPORTUNIDADES'!$C$10:$D$18,2,FALSE),"")</f>
        <v/>
      </c>
      <c r="BA57" s="12" t="n">
        <v>21.25</v>
      </c>
      <c r="BB57" s="12">
        <f>IFERROR(VLOOKUP(BA57,'CRUCE OPORTUNIDADES'!$C$10:$D$18,2,FALSE),"")</f>
        <v/>
      </c>
      <c r="BC57" s="12" t="n">
        <v>22.25</v>
      </c>
      <c r="BD57" s="12">
        <f>IFERROR(VLOOKUP(BC57,'CRUCE OPORTUNIDADES'!$C$10:$D$18,2,FALSE),"")</f>
        <v/>
      </c>
      <c r="BE57" s="12" t="n">
        <v>23.25</v>
      </c>
      <c r="BF57" s="12">
        <f>IFERROR(VLOOKUP(BE57,'CRUCE OPORTUNIDADES'!$C$10:$D$18,2,FALSE),"")</f>
        <v/>
      </c>
      <c r="BG57" s="12" t="n">
        <v>24.25</v>
      </c>
      <c r="BH57" s="12">
        <f>IFERROR(VLOOKUP(BG57,'CRUCE OPORTUNIDADES'!$C$10:$D$18,2,FALSE),"")</f>
        <v/>
      </c>
      <c r="BI57" s="12" t="n">
        <v>25.25</v>
      </c>
      <c r="BJ57" s="12">
        <f>IFERROR(VLOOKUP(BI57,'CRUCE OPORTUNIDADES'!$C$10:$D$18,2,FALSE),"")</f>
        <v/>
      </c>
    </row>
    <row r="58">
      <c r="N58" s="12">
        <f>IF(N59&lt;&gt;""," -O","")</f>
        <v/>
      </c>
      <c r="P58" s="12">
        <f>IF(P59&lt;&gt;""," -O","")</f>
        <v/>
      </c>
      <c r="R58" s="12">
        <f>IF(R59&lt;&gt;""," -O","")</f>
        <v/>
      </c>
      <c r="T58" s="12">
        <f>IF(T59&lt;&gt;""," -O","")</f>
        <v/>
      </c>
      <c r="V58" s="12">
        <f>IF(V59&lt;&gt;""," -O","")</f>
        <v/>
      </c>
      <c r="X58" s="12">
        <f>IF(X59&lt;&gt;""," -O","")</f>
        <v/>
      </c>
      <c r="Z58" s="12">
        <f>IF(Z59&lt;&gt;""," -O","")</f>
        <v/>
      </c>
      <c r="AB58" s="12">
        <f>IF(AB59&lt;&gt;""," -O","")</f>
        <v/>
      </c>
      <c r="AD58" s="12">
        <f>IF(AD59&lt;&gt;""," -O","")</f>
        <v/>
      </c>
      <c r="AF58" s="12">
        <f>IF(AF59&lt;&gt;""," -O","")</f>
        <v/>
      </c>
      <c r="AH58" s="12">
        <f>IF(AH59&lt;&gt;""," -O","")</f>
        <v/>
      </c>
      <c r="AJ58" s="12">
        <f>IF(AJ59&lt;&gt;""," -O","")</f>
        <v/>
      </c>
      <c r="AL58" s="12">
        <f>IF(AL59&lt;&gt;""," -O","")</f>
        <v/>
      </c>
      <c r="AN58" s="12">
        <f>IF(AN59&lt;&gt;""," -O","")</f>
        <v/>
      </c>
      <c r="AP58" s="12">
        <f>IF(AP59&lt;&gt;""," -O","")</f>
        <v/>
      </c>
      <c r="AR58" s="12">
        <f>IF(AR59&lt;&gt;""," -O","")</f>
        <v/>
      </c>
      <c r="AT58" s="12">
        <f>IF(AT59&lt;&gt;""," -O","")</f>
        <v/>
      </c>
      <c r="AV58" s="12">
        <f>IF(AV59&lt;&gt;""," -O","")</f>
        <v/>
      </c>
      <c r="AX58" s="12">
        <f>IF(AX59&lt;&gt;""," -O","")</f>
        <v/>
      </c>
      <c r="AZ58" s="12">
        <f>IF(AZ59&lt;&gt;""," -O","")</f>
        <v/>
      </c>
      <c r="BB58" s="12">
        <f>IF(BB59&lt;&gt;""," -O","")</f>
        <v/>
      </c>
      <c r="BD58" s="12">
        <f>IF(BD59&lt;&gt;""," -O","")</f>
        <v/>
      </c>
      <c r="BF58" s="12">
        <f>IF(BF59&lt;&gt;""," -O","")</f>
        <v/>
      </c>
      <c r="BH58" s="12">
        <f>IF(BH59&lt;&gt;""," -O","")</f>
        <v/>
      </c>
      <c r="BJ58" s="12">
        <f>IF(BJ59&lt;&gt;""," -O","")</f>
        <v/>
      </c>
    </row>
    <row r="59">
      <c r="M59" s="12" t="n">
        <v>1.26</v>
      </c>
      <c r="N59" s="12">
        <f>IFERROR(VLOOKUP(M59,'CRUCE OPORTUNIDADES'!$C$10:$D$18,2,FALSE),"")</f>
        <v/>
      </c>
      <c r="O59" s="12" t="n">
        <v>2.26</v>
      </c>
      <c r="P59" s="12">
        <f>IFERROR(VLOOKUP(O59,'CRUCE OPORTUNIDADES'!$C$10:$D$18,2,FALSE),"")</f>
        <v/>
      </c>
      <c r="Q59" s="12" t="n">
        <v>3.26</v>
      </c>
      <c r="R59" s="12">
        <f>IFERROR(VLOOKUP(Q59,'CRUCE OPORTUNIDADES'!$C$10:$D$18,2,FALSE),"")</f>
        <v/>
      </c>
      <c r="S59" s="12" t="n">
        <v>4.26</v>
      </c>
      <c r="T59" s="12">
        <f>IFERROR(VLOOKUP(S59,'CRUCE OPORTUNIDADES'!$C$10:$D$18,2,FALSE),"")</f>
        <v/>
      </c>
      <c r="U59" s="12" t="n">
        <v>5.26</v>
      </c>
      <c r="V59" s="12">
        <f>IFERROR(VLOOKUP(U59,'CRUCE OPORTUNIDADES'!$C$10:$D$18,2,FALSE),"")</f>
        <v/>
      </c>
      <c r="W59" s="12" t="n">
        <v>6.26</v>
      </c>
      <c r="X59" s="12">
        <f>IFERROR(VLOOKUP(W59,'CRUCE OPORTUNIDADES'!$C$10:$D$18,2,FALSE),"")</f>
        <v/>
      </c>
      <c r="Y59" s="12" t="n">
        <v>7.26</v>
      </c>
      <c r="Z59" s="12">
        <f>IFERROR(VLOOKUP(Y59,'CRUCE OPORTUNIDADES'!$C$10:$D$18,2,FALSE),"")</f>
        <v/>
      </c>
      <c r="AA59" s="12" t="n">
        <v>8.26</v>
      </c>
      <c r="AB59" s="12">
        <f>IFERROR(VLOOKUP(AA59,'CRUCE OPORTUNIDADES'!$C$10:$D$18,2,FALSE),"")</f>
        <v/>
      </c>
      <c r="AC59" s="12" t="n">
        <v>9.26</v>
      </c>
      <c r="AD59" s="12">
        <f>IFERROR(VLOOKUP(AC59,'CRUCE OPORTUNIDADES'!$C$10:$D$18,2,FALSE),"")</f>
        <v/>
      </c>
      <c r="AE59" s="12" t="n">
        <v>10.26</v>
      </c>
      <c r="AF59" s="12">
        <f>IFERROR(VLOOKUP(AE59,'CRUCE OPORTUNIDADES'!$C$10:$D$18,2,FALSE),"")</f>
        <v/>
      </c>
      <c r="AG59" s="12" t="n">
        <v>11.26</v>
      </c>
      <c r="AH59" s="12">
        <f>IFERROR(VLOOKUP(AG59,'CRUCE OPORTUNIDADES'!$C$10:$D$18,2,FALSE),"")</f>
        <v/>
      </c>
      <c r="AI59" s="12" t="n">
        <v>12.26</v>
      </c>
      <c r="AJ59" s="12">
        <f>IFERROR(VLOOKUP(AI59,'CRUCE OPORTUNIDADES'!$C$10:$D$18,2,FALSE),"")</f>
        <v/>
      </c>
      <c r="AK59" s="12" t="n">
        <v>13.26</v>
      </c>
      <c r="AL59" s="12">
        <f>IFERROR(VLOOKUP(AK59,'CRUCE OPORTUNIDADES'!$C$10:$D$18,2,FALSE),"")</f>
        <v/>
      </c>
      <c r="AM59" s="12" t="n">
        <v>14.26</v>
      </c>
      <c r="AN59" s="12">
        <f>IFERROR(VLOOKUP(AM59,'CRUCE OPORTUNIDADES'!$C$10:$D$18,2,FALSE),"")</f>
        <v/>
      </c>
      <c r="AO59" s="12" t="n">
        <v>15.26</v>
      </c>
      <c r="AP59" s="12">
        <f>IFERROR(VLOOKUP(AO59,'CRUCE OPORTUNIDADES'!$C$10:$D$18,2,FALSE),"")</f>
        <v/>
      </c>
      <c r="AQ59" s="12" t="n">
        <v>16.26</v>
      </c>
      <c r="AR59" s="12">
        <f>IFERROR(VLOOKUP(AQ59,'CRUCE OPORTUNIDADES'!$C$10:$D$18,2,FALSE),"")</f>
        <v/>
      </c>
      <c r="AS59" s="12" t="n">
        <v>17.26</v>
      </c>
      <c r="AT59" s="12">
        <f>IFERROR(VLOOKUP(AS59,'CRUCE OPORTUNIDADES'!$C$10:$D$18,2,FALSE),"")</f>
        <v/>
      </c>
      <c r="AU59" s="12" t="n">
        <v>18.26</v>
      </c>
      <c r="AV59" s="12">
        <f>IFERROR(VLOOKUP(AU59,'CRUCE OPORTUNIDADES'!$C$10:$D$18,2,FALSE),"")</f>
        <v/>
      </c>
      <c r="AW59" s="12" t="n">
        <v>19.26</v>
      </c>
      <c r="AX59" s="12">
        <f>IFERROR(VLOOKUP(AW59,'CRUCE OPORTUNIDADES'!$C$10:$D$18,2,FALSE),"")</f>
        <v/>
      </c>
      <c r="AY59" s="12" t="n">
        <v>20.26</v>
      </c>
      <c r="AZ59" s="12">
        <f>IFERROR(VLOOKUP(AY59,'CRUCE OPORTUNIDADES'!$C$10:$D$18,2,FALSE),"")</f>
        <v/>
      </c>
      <c r="BA59" s="12" t="n">
        <v>21.26</v>
      </c>
      <c r="BB59" s="12">
        <f>IFERROR(VLOOKUP(BA59,'CRUCE OPORTUNIDADES'!$C$10:$D$18,2,FALSE),"")</f>
        <v/>
      </c>
      <c r="BC59" s="12" t="n">
        <v>22.26</v>
      </c>
      <c r="BD59" s="12">
        <f>IFERROR(VLOOKUP(BC59,'CRUCE OPORTUNIDADES'!$C$10:$D$18,2,FALSE),"")</f>
        <v/>
      </c>
      <c r="BE59" s="12" t="n">
        <v>23.26</v>
      </c>
      <c r="BF59" s="12">
        <f>IFERROR(VLOOKUP(BE59,'CRUCE OPORTUNIDADES'!$C$10:$D$18,2,FALSE),"")</f>
        <v/>
      </c>
      <c r="BG59" s="12" t="n">
        <v>24.26</v>
      </c>
      <c r="BH59" s="12">
        <f>IFERROR(VLOOKUP(BG59,'CRUCE OPORTUNIDADES'!$C$10:$D$18,2,FALSE),"")</f>
        <v/>
      </c>
      <c r="BI59" s="12" t="n">
        <v>25.26</v>
      </c>
      <c r="BJ59" s="12">
        <f>IFERROR(VLOOKUP(BI59,'CRUCE OPORTUNIDADES'!$C$10:$D$18,2,FALSE),"")</f>
        <v/>
      </c>
    </row>
    <row r="60">
      <c r="N60" s="12">
        <f>IF(N61&lt;&gt;""," -O","")</f>
        <v/>
      </c>
      <c r="P60" s="12">
        <f>IF(P61&lt;&gt;""," -O","")</f>
        <v/>
      </c>
      <c r="R60" s="12">
        <f>IF(R61&lt;&gt;""," -O","")</f>
        <v/>
      </c>
      <c r="T60" s="12">
        <f>IF(T61&lt;&gt;""," -O","")</f>
        <v/>
      </c>
      <c r="V60" s="12">
        <f>IF(V61&lt;&gt;""," -O","")</f>
        <v/>
      </c>
      <c r="X60" s="12">
        <f>IF(X61&lt;&gt;""," -O","")</f>
        <v/>
      </c>
      <c r="Z60" s="12">
        <f>IF(Z61&lt;&gt;""," -O","")</f>
        <v/>
      </c>
      <c r="AB60" s="12">
        <f>IF(AB61&lt;&gt;""," -O","")</f>
        <v/>
      </c>
      <c r="AD60" s="12">
        <f>IF(AD61&lt;&gt;""," -O","")</f>
        <v/>
      </c>
      <c r="AF60" s="12">
        <f>IF(AF61&lt;&gt;""," -O","")</f>
        <v/>
      </c>
      <c r="AH60" s="12">
        <f>IF(AH61&lt;&gt;""," -O","")</f>
        <v/>
      </c>
      <c r="AJ60" s="12">
        <f>IF(AJ61&lt;&gt;""," -O","")</f>
        <v/>
      </c>
      <c r="AL60" s="12">
        <f>IF(AL61&lt;&gt;""," -O","")</f>
        <v/>
      </c>
      <c r="AN60" s="12">
        <f>IF(AN61&lt;&gt;""," -O","")</f>
        <v/>
      </c>
      <c r="AP60" s="12">
        <f>IF(AP61&lt;&gt;""," -O","")</f>
        <v/>
      </c>
      <c r="AR60" s="12">
        <f>IF(AR61&lt;&gt;""," -O","")</f>
        <v/>
      </c>
      <c r="AT60" s="12">
        <f>IF(AT61&lt;&gt;""," -O","")</f>
        <v/>
      </c>
      <c r="AV60" s="12">
        <f>IF(AV61&lt;&gt;""," -O","")</f>
        <v/>
      </c>
      <c r="AX60" s="12">
        <f>IF(AX61&lt;&gt;""," -O","")</f>
        <v/>
      </c>
      <c r="AZ60" s="12">
        <f>IF(AZ61&lt;&gt;""," -O","")</f>
        <v/>
      </c>
      <c r="BB60" s="12">
        <f>IF(BB61&lt;&gt;""," -O","")</f>
        <v/>
      </c>
      <c r="BD60" s="12">
        <f>IF(BD61&lt;&gt;""," -O","")</f>
        <v/>
      </c>
      <c r="BF60" s="12">
        <f>IF(BF61&lt;&gt;""," -O","")</f>
        <v/>
      </c>
      <c r="BH60" s="12">
        <f>IF(BH61&lt;&gt;""," -O","")</f>
        <v/>
      </c>
      <c r="BJ60" s="12">
        <f>IF(BJ61&lt;&gt;""," -O","")</f>
        <v/>
      </c>
    </row>
    <row r="61">
      <c r="M61" s="12" t="n">
        <v>1.27</v>
      </c>
      <c r="N61" s="12">
        <f>IFERROR(VLOOKUP(M61,'CRUCE OPORTUNIDADES'!$C$10:$D$18,2,FALSE),"")</f>
        <v/>
      </c>
      <c r="O61" s="12" t="n">
        <v>2.27000000000001</v>
      </c>
      <c r="P61" s="12">
        <f>IFERROR(VLOOKUP(O61,'CRUCE OPORTUNIDADES'!$C$10:$D$18,2,FALSE),"")</f>
        <v/>
      </c>
      <c r="Q61" s="12" t="n">
        <v>3.27000000000002</v>
      </c>
      <c r="R61" s="12">
        <f>IFERROR(VLOOKUP(Q61,'CRUCE OPORTUNIDADES'!$C$10:$D$18,2,FALSE),"")</f>
        <v/>
      </c>
      <c r="S61" s="12" t="n">
        <v>4.27000000000003</v>
      </c>
      <c r="T61" s="12">
        <f>IFERROR(VLOOKUP(S61,'CRUCE OPORTUNIDADES'!$C$10:$D$18,2,FALSE),"")</f>
        <v/>
      </c>
      <c r="U61" s="12" t="n">
        <v>5.27000000000004</v>
      </c>
      <c r="V61" s="12">
        <f>IFERROR(VLOOKUP(U61,'CRUCE OPORTUNIDADES'!$C$10:$D$18,2,FALSE),"")</f>
        <v/>
      </c>
      <c r="W61" s="12" t="n">
        <v>6.27000000000005</v>
      </c>
      <c r="X61" s="12">
        <f>IFERROR(VLOOKUP(W61,'CRUCE OPORTUNIDADES'!$C$10:$D$18,2,FALSE),"")</f>
        <v/>
      </c>
      <c r="Y61" s="12" t="n">
        <v>7.27000000000006</v>
      </c>
      <c r="Z61" s="12">
        <f>IFERROR(VLOOKUP(Y61,'CRUCE OPORTUNIDADES'!$C$10:$D$18,2,FALSE),"")</f>
        <v/>
      </c>
      <c r="AA61" s="12" t="n">
        <v>8.270000000000071</v>
      </c>
      <c r="AB61" s="12">
        <f>IFERROR(VLOOKUP(AA61,'CRUCE OPORTUNIDADES'!$C$10:$D$18,2,FALSE),"")</f>
        <v/>
      </c>
      <c r="AC61" s="12" t="n">
        <v>9.27000000000008</v>
      </c>
      <c r="AD61" s="12">
        <f>IFERROR(VLOOKUP(AC61,'CRUCE OPORTUNIDADES'!$C$10:$D$18,2,FALSE),"")</f>
        <v/>
      </c>
      <c r="AE61" s="12" t="n">
        <v>10.2700000000001</v>
      </c>
      <c r="AF61" s="12">
        <f>IFERROR(VLOOKUP(AE61,'CRUCE OPORTUNIDADES'!$C$10:$D$18,2,FALSE),"")</f>
        <v/>
      </c>
      <c r="AG61" s="12" t="n">
        <v>11.2700000000001</v>
      </c>
      <c r="AH61" s="12">
        <f>IFERROR(VLOOKUP(AG61,'CRUCE OPORTUNIDADES'!$C$10:$D$18,2,FALSE),"")</f>
        <v/>
      </c>
      <c r="AI61" s="12" t="n">
        <v>12.2700000000001</v>
      </c>
      <c r="AJ61" s="12">
        <f>IFERROR(VLOOKUP(AI61,'CRUCE OPORTUNIDADES'!$C$10:$D$18,2,FALSE),"")</f>
        <v/>
      </c>
      <c r="AK61" s="12" t="n">
        <v>13.2700000000001</v>
      </c>
      <c r="AL61" s="12">
        <f>IFERROR(VLOOKUP(AK61,'CRUCE OPORTUNIDADES'!$C$10:$D$18,2,FALSE),"")</f>
        <v/>
      </c>
      <c r="AM61" s="12" t="n">
        <v>14.2700000000001</v>
      </c>
      <c r="AN61" s="12">
        <f>IFERROR(VLOOKUP(AM61,'CRUCE OPORTUNIDADES'!$C$10:$D$18,2,FALSE),"")</f>
        <v/>
      </c>
      <c r="AO61" s="12" t="n">
        <v>15.2700000000001</v>
      </c>
      <c r="AP61" s="12">
        <f>IFERROR(VLOOKUP(AO61,'CRUCE OPORTUNIDADES'!$C$10:$D$18,2,FALSE),"")</f>
        <v/>
      </c>
      <c r="AQ61" s="12" t="n">
        <v>16.2700000000001</v>
      </c>
      <c r="AR61" s="12">
        <f>IFERROR(VLOOKUP(AQ61,'CRUCE OPORTUNIDADES'!$C$10:$D$18,2,FALSE),"")</f>
        <v/>
      </c>
      <c r="AS61" s="12" t="n">
        <v>17.2700000000002</v>
      </c>
      <c r="AT61" s="12">
        <f>IFERROR(VLOOKUP(AS61,'CRUCE OPORTUNIDADES'!$C$10:$D$18,2,FALSE),"")</f>
        <v/>
      </c>
      <c r="AU61" s="12" t="n">
        <v>18.2700000000002</v>
      </c>
      <c r="AV61" s="12">
        <f>IFERROR(VLOOKUP(AU61,'CRUCE OPORTUNIDADES'!$C$10:$D$18,2,FALSE),"")</f>
        <v/>
      </c>
      <c r="AW61" s="12" t="n">
        <v>19.2700000000002</v>
      </c>
      <c r="AX61" s="12">
        <f>IFERROR(VLOOKUP(AW61,'CRUCE OPORTUNIDADES'!$C$10:$D$18,2,FALSE),"")</f>
        <v/>
      </c>
      <c r="AY61" s="12" t="n">
        <v>20.2700000000002</v>
      </c>
      <c r="AZ61" s="12">
        <f>IFERROR(VLOOKUP(AY61,'CRUCE OPORTUNIDADES'!$C$10:$D$18,2,FALSE),"")</f>
        <v/>
      </c>
      <c r="BA61" s="12" t="n">
        <v>21.2700000000002</v>
      </c>
      <c r="BB61" s="12">
        <f>IFERROR(VLOOKUP(BA61,'CRUCE OPORTUNIDADES'!$C$10:$D$18,2,FALSE),"")</f>
        <v/>
      </c>
      <c r="BC61" s="12" t="n">
        <v>22.2700000000002</v>
      </c>
      <c r="BD61" s="12">
        <f>IFERROR(VLOOKUP(BC61,'CRUCE OPORTUNIDADES'!$C$10:$D$18,2,FALSE),"")</f>
        <v/>
      </c>
      <c r="BE61" s="12" t="n">
        <v>23.2700000000002</v>
      </c>
      <c r="BF61" s="12">
        <f>IFERROR(VLOOKUP(BE61,'CRUCE OPORTUNIDADES'!$C$10:$D$18,2,FALSE),"")</f>
        <v/>
      </c>
      <c r="BG61" s="12" t="n">
        <v>24.2700000000002</v>
      </c>
      <c r="BH61" s="12">
        <f>IFERROR(VLOOKUP(BG61,'CRUCE OPORTUNIDADES'!$C$10:$D$18,2,FALSE),"")</f>
        <v/>
      </c>
      <c r="BI61" s="12" t="n">
        <v>25.2700000000002</v>
      </c>
      <c r="BJ61" s="12">
        <f>IFERROR(VLOOKUP(BI61,'CRUCE OPORTUNIDADES'!$C$10:$D$18,2,FALSE),"")</f>
        <v/>
      </c>
    </row>
    <row r="62">
      <c r="N62" s="12">
        <f>IF(N63&lt;&gt;""," -O","")</f>
        <v/>
      </c>
      <c r="P62" s="12">
        <f>IF(P63&lt;&gt;""," -O","")</f>
        <v/>
      </c>
      <c r="R62" s="12">
        <f>IF(R63&lt;&gt;""," -O","")</f>
        <v/>
      </c>
      <c r="T62" s="12">
        <f>IF(T63&lt;&gt;""," -O","")</f>
        <v/>
      </c>
      <c r="V62" s="12">
        <f>IF(V63&lt;&gt;""," -O","")</f>
        <v/>
      </c>
      <c r="X62" s="12">
        <f>IF(X63&lt;&gt;""," -O","")</f>
        <v/>
      </c>
      <c r="Z62" s="12">
        <f>IF(Z63&lt;&gt;""," -O","")</f>
        <v/>
      </c>
      <c r="AB62" s="12">
        <f>IF(AB63&lt;&gt;""," -O","")</f>
        <v/>
      </c>
      <c r="AD62" s="12">
        <f>IF(AD63&lt;&gt;""," -O","")</f>
        <v/>
      </c>
      <c r="AF62" s="12">
        <f>IF(AF63&lt;&gt;""," -O","")</f>
        <v/>
      </c>
      <c r="AH62" s="12">
        <f>IF(AH63&lt;&gt;""," -O","")</f>
        <v/>
      </c>
      <c r="AJ62" s="12">
        <f>IF(AJ63&lt;&gt;""," -O","")</f>
        <v/>
      </c>
      <c r="AL62" s="12">
        <f>IF(AL63&lt;&gt;""," -O","")</f>
        <v/>
      </c>
      <c r="AN62" s="12">
        <f>IF(AN63&lt;&gt;""," -O","")</f>
        <v/>
      </c>
      <c r="AP62" s="12">
        <f>IF(AP63&lt;&gt;""," -O","")</f>
        <v/>
      </c>
      <c r="AR62" s="12">
        <f>IF(AR63&lt;&gt;""," -O","")</f>
        <v/>
      </c>
      <c r="AT62" s="12">
        <f>IF(AT63&lt;&gt;""," -O","")</f>
        <v/>
      </c>
      <c r="AV62" s="12">
        <f>IF(AV63&lt;&gt;""," -O","")</f>
        <v/>
      </c>
      <c r="AX62" s="12">
        <f>IF(AX63&lt;&gt;""," -O","")</f>
        <v/>
      </c>
      <c r="AZ62" s="12">
        <f>IF(AZ63&lt;&gt;""," -O","")</f>
        <v/>
      </c>
      <c r="BB62" s="12">
        <f>IF(BB63&lt;&gt;""," -O","")</f>
        <v/>
      </c>
      <c r="BD62" s="12">
        <f>IF(BD63&lt;&gt;""," -O","")</f>
        <v/>
      </c>
      <c r="BF62" s="12">
        <f>IF(BF63&lt;&gt;""," -O","")</f>
        <v/>
      </c>
      <c r="BH62" s="12">
        <f>IF(BH63&lt;&gt;""," -O","")</f>
        <v/>
      </c>
      <c r="BJ62" s="12">
        <f>IF(BJ63&lt;&gt;""," -O","")</f>
        <v/>
      </c>
    </row>
    <row r="63">
      <c r="M63" s="12" t="n">
        <v>1.28</v>
      </c>
      <c r="N63" s="12">
        <f>IFERROR(VLOOKUP(M63,'CRUCE OPORTUNIDADES'!$C$10:$D$18,2,FALSE),"")</f>
        <v/>
      </c>
      <c r="O63" s="12" t="n">
        <v>2.28000000000001</v>
      </c>
      <c r="P63" s="12">
        <f>IFERROR(VLOOKUP(O63,'CRUCE OPORTUNIDADES'!$C$10:$D$18,2,FALSE),"")</f>
        <v/>
      </c>
      <c r="Q63" s="12" t="n">
        <v>3.28000000000002</v>
      </c>
      <c r="R63" s="12">
        <f>IFERROR(VLOOKUP(Q63,'CRUCE OPORTUNIDADES'!$C$10:$D$18,2,FALSE),"")</f>
        <v/>
      </c>
      <c r="S63" s="12" t="n">
        <v>4.28000000000003</v>
      </c>
      <c r="T63" s="12">
        <f>IFERROR(VLOOKUP(S63,'CRUCE OPORTUNIDADES'!$C$10:$D$18,2,FALSE),"")</f>
        <v/>
      </c>
      <c r="U63" s="12" t="n">
        <v>5.28000000000004</v>
      </c>
      <c r="V63" s="12">
        <f>IFERROR(VLOOKUP(U63,'CRUCE OPORTUNIDADES'!$C$10:$D$18,2,FALSE),"")</f>
        <v/>
      </c>
      <c r="W63" s="12" t="n">
        <v>6.28000000000005</v>
      </c>
      <c r="X63" s="12">
        <f>IFERROR(VLOOKUP(W63,'CRUCE OPORTUNIDADES'!$C$10:$D$18,2,FALSE),"")</f>
        <v/>
      </c>
      <c r="Y63" s="12" t="n">
        <v>7.28000000000006</v>
      </c>
      <c r="Z63" s="12">
        <f>IFERROR(VLOOKUP(Y63,'CRUCE OPORTUNIDADES'!$C$10:$D$18,2,FALSE),"")</f>
        <v/>
      </c>
      <c r="AA63" s="12" t="n">
        <v>8.28000000000007</v>
      </c>
      <c r="AB63" s="12">
        <f>IFERROR(VLOOKUP(AA63,'CRUCE OPORTUNIDADES'!$C$10:$D$18,2,FALSE),"")</f>
        <v/>
      </c>
      <c r="AC63" s="12" t="n">
        <v>9.280000000000079</v>
      </c>
      <c r="AD63" s="12">
        <f>IFERROR(VLOOKUP(AC63,'CRUCE OPORTUNIDADES'!$C$10:$D$18,2,FALSE),"")</f>
        <v/>
      </c>
      <c r="AE63" s="12" t="n">
        <v>10.2800000000001</v>
      </c>
      <c r="AF63" s="12">
        <f>IFERROR(VLOOKUP(AE63,'CRUCE OPORTUNIDADES'!$C$10:$D$18,2,FALSE),"")</f>
        <v/>
      </c>
      <c r="AG63" s="12" t="n">
        <v>11.2800000000001</v>
      </c>
      <c r="AH63" s="12">
        <f>IFERROR(VLOOKUP(AG63,'CRUCE OPORTUNIDADES'!$C$10:$D$18,2,FALSE),"")</f>
        <v/>
      </c>
      <c r="AI63" s="12" t="n">
        <v>12.2800000000001</v>
      </c>
      <c r="AJ63" s="12">
        <f>IFERROR(VLOOKUP(AI63,'CRUCE OPORTUNIDADES'!$C$10:$D$18,2,FALSE),"")</f>
        <v/>
      </c>
      <c r="AK63" s="12" t="n">
        <v>13.2800000000001</v>
      </c>
      <c r="AL63" s="12">
        <f>IFERROR(VLOOKUP(AK63,'CRUCE OPORTUNIDADES'!$C$10:$D$18,2,FALSE),"")</f>
        <v/>
      </c>
      <c r="AM63" s="12" t="n">
        <v>14.2800000000001</v>
      </c>
      <c r="AN63" s="12">
        <f>IFERROR(VLOOKUP(AM63,'CRUCE OPORTUNIDADES'!$C$10:$D$18,2,FALSE),"")</f>
        <v/>
      </c>
      <c r="AO63" s="12" t="n">
        <v>15.2800000000001</v>
      </c>
      <c r="AP63" s="12">
        <f>IFERROR(VLOOKUP(AO63,'CRUCE OPORTUNIDADES'!$C$10:$D$18,2,FALSE),"")</f>
        <v/>
      </c>
      <c r="AQ63" s="12" t="n">
        <v>16.2800000000001</v>
      </c>
      <c r="AR63" s="12">
        <f>IFERROR(VLOOKUP(AQ63,'CRUCE OPORTUNIDADES'!$C$10:$D$18,2,FALSE),"")</f>
        <v/>
      </c>
      <c r="AS63" s="12" t="n">
        <v>17.2800000000002</v>
      </c>
      <c r="AT63" s="12">
        <f>IFERROR(VLOOKUP(AS63,'CRUCE OPORTUNIDADES'!$C$10:$D$18,2,FALSE),"")</f>
        <v/>
      </c>
      <c r="AU63" s="12" t="n">
        <v>18.2800000000002</v>
      </c>
      <c r="AV63" s="12">
        <f>IFERROR(VLOOKUP(AU63,'CRUCE OPORTUNIDADES'!$C$10:$D$18,2,FALSE),"")</f>
        <v/>
      </c>
      <c r="AW63" s="12" t="n">
        <v>19.2800000000002</v>
      </c>
      <c r="AX63" s="12">
        <f>IFERROR(VLOOKUP(AW63,'CRUCE OPORTUNIDADES'!$C$10:$D$18,2,FALSE),"")</f>
        <v/>
      </c>
      <c r="AY63" s="12" t="n">
        <v>20.2800000000002</v>
      </c>
      <c r="AZ63" s="12">
        <f>IFERROR(VLOOKUP(AY63,'CRUCE OPORTUNIDADES'!$C$10:$D$18,2,FALSE),"")</f>
        <v/>
      </c>
      <c r="BA63" s="12" t="n">
        <v>21.2800000000002</v>
      </c>
      <c r="BB63" s="12">
        <f>IFERROR(VLOOKUP(BA63,'CRUCE OPORTUNIDADES'!$C$10:$D$18,2,FALSE),"")</f>
        <v/>
      </c>
      <c r="BC63" s="12" t="n">
        <v>22.2800000000002</v>
      </c>
      <c r="BD63" s="12">
        <f>IFERROR(VLOOKUP(BC63,'CRUCE OPORTUNIDADES'!$C$10:$D$18,2,FALSE),"")</f>
        <v/>
      </c>
      <c r="BE63" s="12" t="n">
        <v>23.2800000000002</v>
      </c>
      <c r="BF63" s="12">
        <f>IFERROR(VLOOKUP(BE63,'CRUCE OPORTUNIDADES'!$C$10:$D$18,2,FALSE),"")</f>
        <v/>
      </c>
      <c r="BG63" s="12" t="n">
        <v>24.2800000000002</v>
      </c>
      <c r="BH63" s="12">
        <f>IFERROR(VLOOKUP(BG63,'CRUCE OPORTUNIDADES'!$C$10:$D$18,2,FALSE),"")</f>
        <v/>
      </c>
      <c r="BI63" s="12" t="n">
        <v>25.2800000000002</v>
      </c>
      <c r="BJ63" s="12">
        <f>IFERROR(VLOOKUP(BI63,'CRUCE OPORTUNIDADES'!$C$10:$D$18,2,FALSE),"")</f>
        <v/>
      </c>
    </row>
    <row r="64">
      <c r="N64" s="12">
        <f>IF(N65&lt;&gt;""," -O","")</f>
        <v/>
      </c>
      <c r="P64" s="12">
        <f>IF(P65&lt;&gt;""," -O","")</f>
        <v/>
      </c>
      <c r="R64" s="12">
        <f>IF(R65&lt;&gt;""," -O","")</f>
        <v/>
      </c>
      <c r="T64" s="12">
        <f>IF(T65&lt;&gt;""," -O","")</f>
        <v/>
      </c>
      <c r="V64" s="12">
        <f>IF(V65&lt;&gt;""," -O","")</f>
        <v/>
      </c>
      <c r="X64" s="12">
        <f>IF(X65&lt;&gt;""," -O","")</f>
        <v/>
      </c>
      <c r="Z64" s="12">
        <f>IF(Z65&lt;&gt;""," -O","")</f>
        <v/>
      </c>
      <c r="AB64" s="12">
        <f>IF(AB65&lt;&gt;""," -O","")</f>
        <v/>
      </c>
      <c r="AD64" s="12">
        <f>IF(AD65&lt;&gt;""," -O","")</f>
        <v/>
      </c>
      <c r="AF64" s="12">
        <f>IF(AF65&lt;&gt;""," -O","")</f>
        <v/>
      </c>
      <c r="AH64" s="12">
        <f>IF(AH65&lt;&gt;""," -O","")</f>
        <v/>
      </c>
      <c r="AJ64" s="12">
        <f>IF(AJ65&lt;&gt;""," -O","")</f>
        <v/>
      </c>
      <c r="AL64" s="12">
        <f>IF(AL65&lt;&gt;""," -O","")</f>
        <v/>
      </c>
      <c r="AN64" s="12">
        <f>IF(AN65&lt;&gt;""," -O","")</f>
        <v/>
      </c>
      <c r="AP64" s="12">
        <f>IF(AP65&lt;&gt;""," -O","")</f>
        <v/>
      </c>
      <c r="AR64" s="12">
        <f>IF(AR65&lt;&gt;""," -O","")</f>
        <v/>
      </c>
      <c r="AT64" s="12">
        <f>IF(AT65&lt;&gt;""," -O","")</f>
        <v/>
      </c>
      <c r="AV64" s="12">
        <f>IF(AV65&lt;&gt;""," -O","")</f>
        <v/>
      </c>
      <c r="AX64" s="12">
        <f>IF(AX65&lt;&gt;""," -O","")</f>
        <v/>
      </c>
      <c r="AZ64" s="12">
        <f>IF(AZ65&lt;&gt;""," -O","")</f>
        <v/>
      </c>
      <c r="BB64" s="12">
        <f>IF(BB65&lt;&gt;""," -O","")</f>
        <v/>
      </c>
      <c r="BD64" s="12">
        <f>IF(BD65&lt;&gt;""," -O","")</f>
        <v/>
      </c>
      <c r="BF64" s="12">
        <f>IF(BF65&lt;&gt;""," -O","")</f>
        <v/>
      </c>
      <c r="BH64" s="12">
        <f>IF(BH65&lt;&gt;""," -O","")</f>
        <v/>
      </c>
      <c r="BJ64" s="12">
        <f>IF(BJ65&lt;&gt;""," -O","")</f>
        <v/>
      </c>
    </row>
    <row r="65">
      <c r="M65" s="12" t="n">
        <v>1.29</v>
      </c>
      <c r="N65" s="12">
        <f>IFERROR(VLOOKUP(M65,'CRUCE OPORTUNIDADES'!$C$10:$D$18,2,FALSE),"")</f>
        <v/>
      </c>
      <c r="O65" s="12" t="n">
        <v>2.29000000000001</v>
      </c>
      <c r="P65" s="12">
        <f>IFERROR(VLOOKUP(O65,'CRUCE OPORTUNIDADES'!$C$10:$D$18,2,FALSE),"")</f>
        <v/>
      </c>
      <c r="Q65" s="12" t="n">
        <v>3.29000000000002</v>
      </c>
      <c r="R65" s="12">
        <f>IFERROR(VLOOKUP(Q65,'CRUCE OPORTUNIDADES'!$C$10:$D$18,2,FALSE),"")</f>
        <v/>
      </c>
      <c r="S65" s="12" t="n">
        <v>4.29000000000003</v>
      </c>
      <c r="T65" s="12">
        <f>IFERROR(VLOOKUP(S65,'CRUCE OPORTUNIDADES'!$C$10:$D$18,2,FALSE),"")</f>
        <v/>
      </c>
      <c r="U65" s="12" t="n">
        <v>5.29000000000004</v>
      </c>
      <c r="V65" s="12">
        <f>IFERROR(VLOOKUP(U65,'CRUCE OPORTUNIDADES'!$C$10:$D$18,2,FALSE),"")</f>
        <v/>
      </c>
      <c r="W65" s="12" t="n">
        <v>6.29000000000005</v>
      </c>
      <c r="X65" s="12">
        <f>IFERROR(VLOOKUP(W65,'CRUCE OPORTUNIDADES'!$C$10:$D$18,2,FALSE),"")</f>
        <v/>
      </c>
      <c r="Y65" s="12" t="n">
        <v>7.29000000000006</v>
      </c>
      <c r="Z65" s="12">
        <f>IFERROR(VLOOKUP(Y65,'CRUCE OPORTUNIDADES'!$C$10:$D$18,2,FALSE),"")</f>
        <v/>
      </c>
      <c r="AA65" s="12" t="n">
        <v>8.29000000000007</v>
      </c>
      <c r="AB65" s="12">
        <f>IFERROR(VLOOKUP(AA65,'CRUCE OPORTUNIDADES'!$C$10:$D$18,2,FALSE),"")</f>
        <v/>
      </c>
      <c r="AC65" s="12" t="n">
        <v>9.290000000000081</v>
      </c>
      <c r="AD65" s="12">
        <f>IFERROR(VLOOKUP(AC65,'CRUCE OPORTUNIDADES'!$C$10:$D$18,2,FALSE),"")</f>
        <v/>
      </c>
      <c r="AE65" s="12" t="n">
        <v>10.2900000000001</v>
      </c>
      <c r="AF65" s="12">
        <f>IFERROR(VLOOKUP(AE65,'CRUCE OPORTUNIDADES'!$C$10:$D$18,2,FALSE),"")</f>
        <v/>
      </c>
      <c r="AG65" s="12" t="n">
        <v>11.2900000000001</v>
      </c>
      <c r="AH65" s="12">
        <f>IFERROR(VLOOKUP(AG65,'CRUCE OPORTUNIDADES'!$C$10:$D$18,2,FALSE),"")</f>
        <v/>
      </c>
      <c r="AI65" s="12" t="n">
        <v>12.2900000000001</v>
      </c>
      <c r="AJ65" s="12">
        <f>IFERROR(VLOOKUP(AI65,'CRUCE OPORTUNIDADES'!$C$10:$D$18,2,FALSE),"")</f>
        <v/>
      </c>
      <c r="AK65" s="12" t="n">
        <v>13.2900000000001</v>
      </c>
      <c r="AL65" s="12">
        <f>IFERROR(VLOOKUP(AK65,'CRUCE OPORTUNIDADES'!$C$10:$D$18,2,FALSE),"")</f>
        <v/>
      </c>
      <c r="AM65" s="12" t="n">
        <v>14.2900000000001</v>
      </c>
      <c r="AN65" s="12">
        <f>IFERROR(VLOOKUP(AM65,'CRUCE OPORTUNIDADES'!$C$10:$D$18,2,FALSE),"")</f>
        <v/>
      </c>
      <c r="AO65" s="12" t="n">
        <v>15.2900000000001</v>
      </c>
      <c r="AP65" s="12">
        <f>IFERROR(VLOOKUP(AO65,'CRUCE OPORTUNIDADES'!$C$10:$D$18,2,FALSE),"")</f>
        <v/>
      </c>
      <c r="AQ65" s="12" t="n">
        <v>16.2900000000001</v>
      </c>
      <c r="AR65" s="12">
        <f>IFERROR(VLOOKUP(AQ65,'CRUCE OPORTUNIDADES'!$C$10:$D$18,2,FALSE),"")</f>
        <v/>
      </c>
      <c r="AS65" s="12" t="n">
        <v>17.2900000000002</v>
      </c>
      <c r="AT65" s="12">
        <f>IFERROR(VLOOKUP(AS65,'CRUCE OPORTUNIDADES'!$C$10:$D$18,2,FALSE),"")</f>
        <v/>
      </c>
      <c r="AU65" s="12" t="n">
        <v>18.2900000000002</v>
      </c>
      <c r="AV65" s="12">
        <f>IFERROR(VLOOKUP(AU65,'CRUCE OPORTUNIDADES'!$C$10:$D$18,2,FALSE),"")</f>
        <v/>
      </c>
      <c r="AW65" s="12" t="n">
        <v>19.2900000000002</v>
      </c>
      <c r="AX65" s="12">
        <f>IFERROR(VLOOKUP(AW65,'CRUCE OPORTUNIDADES'!$C$10:$D$18,2,FALSE),"")</f>
        <v/>
      </c>
      <c r="AY65" s="12" t="n">
        <v>20.2900000000002</v>
      </c>
      <c r="AZ65" s="12">
        <f>IFERROR(VLOOKUP(AY65,'CRUCE OPORTUNIDADES'!$C$10:$D$18,2,FALSE),"")</f>
        <v/>
      </c>
      <c r="BA65" s="12" t="n">
        <v>21.2900000000002</v>
      </c>
      <c r="BB65" s="12">
        <f>IFERROR(VLOOKUP(BA65,'CRUCE OPORTUNIDADES'!$C$10:$D$18,2,FALSE),"")</f>
        <v/>
      </c>
      <c r="BC65" s="12" t="n">
        <v>22.2900000000002</v>
      </c>
      <c r="BD65" s="12">
        <f>IFERROR(VLOOKUP(BC65,'CRUCE OPORTUNIDADES'!$C$10:$D$18,2,FALSE),"")</f>
        <v/>
      </c>
      <c r="BE65" s="12" t="n">
        <v>23.2900000000002</v>
      </c>
      <c r="BF65" s="12">
        <f>IFERROR(VLOOKUP(BE65,'CRUCE OPORTUNIDADES'!$C$10:$D$18,2,FALSE),"")</f>
        <v/>
      </c>
      <c r="BG65" s="12" t="n">
        <v>24.2900000000002</v>
      </c>
      <c r="BH65" s="12">
        <f>IFERROR(VLOOKUP(BG65,'CRUCE OPORTUNIDADES'!$C$10:$D$18,2,FALSE),"")</f>
        <v/>
      </c>
      <c r="BI65" s="12" t="n">
        <v>25.2900000000002</v>
      </c>
      <c r="BJ65" s="12">
        <f>IFERROR(VLOOKUP(BI65,'CRUCE OPORTUNIDADES'!$C$10:$D$18,2,FALSE),"")</f>
        <v/>
      </c>
    </row>
    <row r="66">
      <c r="N66" s="12">
        <f>IF(N67&lt;&gt;""," -O","")</f>
        <v/>
      </c>
      <c r="P66" s="12">
        <f>IF(P67&lt;&gt;""," -O","")</f>
        <v/>
      </c>
      <c r="R66" s="12">
        <f>IF(R67&lt;&gt;""," -O","")</f>
        <v/>
      </c>
      <c r="T66" s="12">
        <f>IF(T67&lt;&gt;""," -O","")</f>
        <v/>
      </c>
      <c r="V66" s="12">
        <f>IF(V67&lt;&gt;""," -O","")</f>
        <v/>
      </c>
      <c r="X66" s="12">
        <f>IF(X67&lt;&gt;""," -O","")</f>
        <v/>
      </c>
      <c r="Z66" s="12">
        <f>IF(Z67&lt;&gt;""," -O","")</f>
        <v/>
      </c>
      <c r="AB66" s="12">
        <f>IF(AB67&lt;&gt;""," -O","")</f>
        <v/>
      </c>
      <c r="AD66" s="12">
        <f>IF(AD67&lt;&gt;""," -O","")</f>
        <v/>
      </c>
      <c r="AF66" s="12">
        <f>IF(AF67&lt;&gt;""," -O","")</f>
        <v/>
      </c>
      <c r="AH66" s="12">
        <f>IF(AH67&lt;&gt;""," -O","")</f>
        <v/>
      </c>
      <c r="AJ66" s="12">
        <f>IF(AJ67&lt;&gt;""," -O","")</f>
        <v/>
      </c>
      <c r="AL66" s="12">
        <f>IF(AL67&lt;&gt;""," -O","")</f>
        <v/>
      </c>
      <c r="AN66" s="12">
        <f>IF(AN67&lt;&gt;""," -O","")</f>
        <v/>
      </c>
      <c r="AP66" s="12">
        <f>IF(AP67&lt;&gt;""," -O","")</f>
        <v/>
      </c>
      <c r="AR66" s="12">
        <f>IF(AR67&lt;&gt;""," -O","")</f>
        <v/>
      </c>
      <c r="AT66" s="12">
        <f>IF(AT67&lt;&gt;""," -O","")</f>
        <v/>
      </c>
      <c r="AV66" s="12">
        <f>IF(AV67&lt;&gt;""," -O","")</f>
        <v/>
      </c>
      <c r="AX66" s="12">
        <f>IF(AX67&lt;&gt;""," -O","")</f>
        <v/>
      </c>
      <c r="AZ66" s="12">
        <f>IF(AZ67&lt;&gt;""," -O","")</f>
        <v/>
      </c>
      <c r="BB66" s="12">
        <f>IF(BB67&lt;&gt;""," -O","")</f>
        <v/>
      </c>
      <c r="BD66" s="12">
        <f>IF(BD67&lt;&gt;""," -O","")</f>
        <v/>
      </c>
      <c r="BF66" s="12">
        <f>IF(BF67&lt;&gt;""," -O","")</f>
        <v/>
      </c>
      <c r="BH66" s="12">
        <f>IF(BH67&lt;&gt;""," -O","")</f>
        <v/>
      </c>
      <c r="BJ66" s="12">
        <f>IF(BJ67&lt;&gt;""," -O","")</f>
        <v/>
      </c>
    </row>
    <row r="67">
      <c r="M67" s="12" t="n">
        <v>1.3</v>
      </c>
      <c r="N67" s="12">
        <f>IFERROR(VLOOKUP(M67,'CRUCE OPORTUNIDADES'!$C$10:$D$18,2,FALSE),"")</f>
        <v/>
      </c>
      <c r="O67" s="12" t="n">
        <v>2.30000000000001</v>
      </c>
      <c r="P67" s="12">
        <f>IFERROR(VLOOKUP(O67,'CRUCE OPORTUNIDADES'!$C$10:$D$18,2,FALSE),"")</f>
        <v/>
      </c>
      <c r="Q67" s="12" t="n">
        <v>3.30000000000002</v>
      </c>
      <c r="R67" s="12">
        <f>IFERROR(VLOOKUP(Q67,'CRUCE OPORTUNIDADES'!$C$10:$D$18,2,FALSE),"")</f>
        <v/>
      </c>
      <c r="S67" s="12" t="n">
        <v>4.30000000000003</v>
      </c>
      <c r="T67" s="12">
        <f>IFERROR(VLOOKUP(S67,'CRUCE OPORTUNIDADES'!$C$10:$D$18,2,FALSE),"")</f>
        <v/>
      </c>
      <c r="U67" s="12" t="n">
        <v>5.30000000000004</v>
      </c>
      <c r="V67" s="12">
        <f>IFERROR(VLOOKUP(U67,'CRUCE OPORTUNIDADES'!$C$10:$D$18,2,FALSE),"")</f>
        <v/>
      </c>
      <c r="W67" s="12" t="n">
        <v>6.30000000000005</v>
      </c>
      <c r="X67" s="12">
        <f>IFERROR(VLOOKUP(W67,'CRUCE OPORTUNIDADES'!$C$10:$D$18,2,FALSE),"")</f>
        <v/>
      </c>
      <c r="Y67" s="12" t="n">
        <v>7.30000000000006</v>
      </c>
      <c r="Z67" s="12">
        <f>IFERROR(VLOOKUP(Y67,'CRUCE OPORTUNIDADES'!$C$10:$D$18,2,FALSE),"")</f>
        <v/>
      </c>
      <c r="AA67" s="12" t="n">
        <v>8.30000000000007</v>
      </c>
      <c r="AB67" s="12">
        <f>IFERROR(VLOOKUP(AA67,'CRUCE OPORTUNIDADES'!$C$10:$D$18,2,FALSE),"")</f>
        <v/>
      </c>
      <c r="AC67" s="12" t="n">
        <v>9.300000000000081</v>
      </c>
      <c r="AD67" s="12">
        <f>IFERROR(VLOOKUP(AC67,'CRUCE OPORTUNIDADES'!$C$10:$D$18,2,FALSE),"")</f>
        <v/>
      </c>
      <c r="AE67" s="12" t="n">
        <v>10.3000000000001</v>
      </c>
      <c r="AF67" s="12">
        <f>IFERROR(VLOOKUP(AE67,'CRUCE OPORTUNIDADES'!$C$10:$D$18,2,FALSE),"")</f>
        <v/>
      </c>
      <c r="AG67" s="12" t="n">
        <v>11.3000000000001</v>
      </c>
      <c r="AH67" s="12">
        <f>IFERROR(VLOOKUP(AG67,'CRUCE OPORTUNIDADES'!$C$10:$D$18,2,FALSE),"")</f>
        <v/>
      </c>
      <c r="AI67" s="12" t="n">
        <v>12.3000000000001</v>
      </c>
      <c r="AJ67" s="12">
        <f>IFERROR(VLOOKUP(AI67,'CRUCE OPORTUNIDADES'!$C$10:$D$18,2,FALSE),"")</f>
        <v/>
      </c>
      <c r="AK67" s="12" t="n">
        <v>13.3000000000001</v>
      </c>
      <c r="AL67" s="12">
        <f>IFERROR(VLOOKUP(AK67,'CRUCE OPORTUNIDADES'!$C$10:$D$18,2,FALSE),"")</f>
        <v/>
      </c>
      <c r="AM67" s="12" t="n">
        <v>14.3000000000001</v>
      </c>
      <c r="AN67" s="12">
        <f>IFERROR(VLOOKUP(AM67,'CRUCE OPORTUNIDADES'!$C$10:$D$18,2,FALSE),"")</f>
        <v/>
      </c>
      <c r="AO67" s="12" t="n">
        <v>15.3000000000001</v>
      </c>
      <c r="AP67" s="12">
        <f>IFERROR(VLOOKUP(AO67,'CRUCE OPORTUNIDADES'!$C$10:$D$18,2,FALSE),"")</f>
        <v/>
      </c>
      <c r="AQ67" s="12" t="n">
        <v>16.3000000000001</v>
      </c>
      <c r="AR67" s="12">
        <f>IFERROR(VLOOKUP(AQ67,'CRUCE OPORTUNIDADES'!$C$10:$D$18,2,FALSE),"")</f>
        <v/>
      </c>
      <c r="AS67" s="12" t="n">
        <v>17.3000000000002</v>
      </c>
      <c r="AT67" s="12">
        <f>IFERROR(VLOOKUP(AS67,'CRUCE OPORTUNIDADES'!$C$10:$D$18,2,FALSE),"")</f>
        <v/>
      </c>
      <c r="AU67" s="12" t="n">
        <v>18.3000000000002</v>
      </c>
      <c r="AV67" s="12">
        <f>IFERROR(VLOOKUP(AU67,'CRUCE OPORTUNIDADES'!$C$10:$D$18,2,FALSE),"")</f>
        <v/>
      </c>
      <c r="AW67" s="12" t="n">
        <v>19.3000000000002</v>
      </c>
      <c r="AX67" s="12">
        <f>IFERROR(VLOOKUP(AW67,'CRUCE OPORTUNIDADES'!$C$10:$D$18,2,FALSE),"")</f>
        <v/>
      </c>
      <c r="AY67" s="12" t="n">
        <v>20.3000000000002</v>
      </c>
      <c r="AZ67" s="12">
        <f>IFERROR(VLOOKUP(AY67,'CRUCE OPORTUNIDADES'!$C$10:$D$18,2,FALSE),"")</f>
        <v/>
      </c>
      <c r="BA67" s="12" t="n">
        <v>21.3000000000002</v>
      </c>
      <c r="BB67" s="12">
        <f>IFERROR(VLOOKUP(BA67,'CRUCE OPORTUNIDADES'!$C$10:$D$18,2,FALSE),"")</f>
        <v/>
      </c>
      <c r="BC67" s="12" t="n">
        <v>22.3000000000002</v>
      </c>
      <c r="BD67" s="12">
        <f>IFERROR(VLOOKUP(BC67,'CRUCE OPORTUNIDADES'!$C$10:$D$18,2,FALSE),"")</f>
        <v/>
      </c>
      <c r="BE67" s="12" t="n">
        <v>23.3000000000002</v>
      </c>
      <c r="BF67" s="12">
        <f>IFERROR(VLOOKUP(BE67,'CRUCE OPORTUNIDADES'!$C$10:$D$18,2,FALSE),"")</f>
        <v/>
      </c>
      <c r="BG67" s="12" t="n">
        <v>24.3000000000002</v>
      </c>
      <c r="BH67" s="12">
        <f>IFERROR(VLOOKUP(BG67,'CRUCE OPORTUNIDADES'!$C$10:$D$18,2,FALSE),"")</f>
        <v/>
      </c>
      <c r="BI67" s="12" t="n">
        <v>25.3000000000002</v>
      </c>
      <c r="BJ67" s="12">
        <f>IFERROR(VLOOKUP(BI67,'CRUCE OPORTUNIDADES'!$C$10:$D$18,2,FALSE),"")</f>
        <v/>
      </c>
    </row>
    <row r="68">
      <c r="N68" s="12">
        <f>IF(N69&lt;&gt;""," -O","")</f>
        <v/>
      </c>
      <c r="P68" s="12">
        <f>IF(P69&lt;&gt;""," -O","")</f>
        <v/>
      </c>
      <c r="R68" s="12">
        <f>IF(R69&lt;&gt;""," -O","")</f>
        <v/>
      </c>
      <c r="T68" s="12">
        <f>IF(T69&lt;&gt;""," -O","")</f>
        <v/>
      </c>
      <c r="V68" s="12">
        <f>IF(V69&lt;&gt;""," -O","")</f>
        <v/>
      </c>
      <c r="X68" s="12">
        <f>IF(X69&lt;&gt;""," -O","")</f>
        <v/>
      </c>
      <c r="Z68" s="12">
        <f>IF(Z69&lt;&gt;""," -O","")</f>
        <v/>
      </c>
      <c r="AB68" s="12">
        <f>IF(AB69&lt;&gt;""," -O","")</f>
        <v/>
      </c>
      <c r="AD68" s="12">
        <f>IF(AD69&lt;&gt;""," -O","")</f>
        <v/>
      </c>
      <c r="AF68" s="12">
        <f>IF(AF69&lt;&gt;""," -O","")</f>
        <v/>
      </c>
      <c r="AH68" s="12">
        <f>IF(AH69&lt;&gt;""," -O","")</f>
        <v/>
      </c>
      <c r="AJ68" s="12">
        <f>IF(AJ69&lt;&gt;""," -O","")</f>
        <v/>
      </c>
      <c r="AL68" s="12">
        <f>IF(AL69&lt;&gt;""," -O","")</f>
        <v/>
      </c>
      <c r="AN68" s="12">
        <f>IF(AN69&lt;&gt;""," -O","")</f>
        <v/>
      </c>
      <c r="AP68" s="12">
        <f>IF(AP69&lt;&gt;""," -O","")</f>
        <v/>
      </c>
      <c r="AR68" s="12">
        <f>IF(AR69&lt;&gt;""," -O","")</f>
        <v/>
      </c>
      <c r="AT68" s="12">
        <f>IF(AT69&lt;&gt;""," -O","")</f>
        <v/>
      </c>
      <c r="AV68" s="12">
        <f>IF(AV69&lt;&gt;""," -O","")</f>
        <v/>
      </c>
      <c r="AX68" s="12">
        <f>IF(AX69&lt;&gt;""," -O","")</f>
        <v/>
      </c>
      <c r="AZ68" s="12">
        <f>IF(AZ69&lt;&gt;""," -O","")</f>
        <v/>
      </c>
      <c r="BB68" s="12">
        <f>IF(BB69&lt;&gt;""," -O","")</f>
        <v/>
      </c>
      <c r="BD68" s="12">
        <f>IF(BD69&lt;&gt;""," -O","")</f>
        <v/>
      </c>
      <c r="BF68" s="12">
        <f>IF(BF69&lt;&gt;""," -O","")</f>
        <v/>
      </c>
      <c r="BH68" s="12">
        <f>IF(BH69&lt;&gt;""," -O","")</f>
        <v/>
      </c>
      <c r="BJ68" s="12">
        <f>IF(BJ69&lt;&gt;""," -O","")</f>
        <v/>
      </c>
    </row>
    <row r="69">
      <c r="M69" s="12" t="n">
        <v>1.31</v>
      </c>
      <c r="N69" s="12">
        <f>IFERROR(VLOOKUP(M69,'CRUCE OPORTUNIDADES'!$C$10:$D$18,2,FALSE),"")</f>
        <v/>
      </c>
      <c r="O69" s="12" t="n">
        <v>2.31000000000001</v>
      </c>
      <c r="P69" s="12">
        <f>IFERROR(VLOOKUP(O69,'CRUCE OPORTUNIDADES'!$C$10:$D$18,2,FALSE),"")</f>
        <v/>
      </c>
      <c r="Q69" s="12" t="n">
        <v>3.31000000000002</v>
      </c>
      <c r="R69" s="12">
        <f>IFERROR(VLOOKUP(Q69,'CRUCE OPORTUNIDADES'!$C$10:$D$18,2,FALSE),"")</f>
        <v/>
      </c>
      <c r="S69" s="12" t="n">
        <v>4.31000000000003</v>
      </c>
      <c r="T69" s="12">
        <f>IFERROR(VLOOKUP(S69,'CRUCE OPORTUNIDADES'!$C$10:$D$18,2,FALSE),"")</f>
        <v/>
      </c>
      <c r="U69" s="12" t="n">
        <v>5.31000000000004</v>
      </c>
      <c r="V69" s="12">
        <f>IFERROR(VLOOKUP(U69,'CRUCE OPORTUNIDADES'!$C$10:$D$18,2,FALSE),"")</f>
        <v/>
      </c>
      <c r="W69" s="12" t="n">
        <v>6.31000000000005</v>
      </c>
      <c r="X69" s="12">
        <f>IFERROR(VLOOKUP(W69,'CRUCE OPORTUNIDADES'!$C$10:$D$18,2,FALSE),"")</f>
        <v/>
      </c>
      <c r="Y69" s="12" t="n">
        <v>7.31000000000006</v>
      </c>
      <c r="Z69" s="12">
        <f>IFERROR(VLOOKUP(Y69,'CRUCE OPORTUNIDADES'!$C$10:$D$18,2,FALSE),"")</f>
        <v/>
      </c>
      <c r="AA69" s="12" t="n">
        <v>8.31000000000007</v>
      </c>
      <c r="AB69" s="12">
        <f>IFERROR(VLOOKUP(AA69,'CRUCE OPORTUNIDADES'!$C$10:$D$18,2,FALSE),"")</f>
        <v/>
      </c>
      <c r="AC69" s="12" t="n">
        <v>9.31000000000008</v>
      </c>
      <c r="AD69" s="12">
        <f>IFERROR(VLOOKUP(AC69,'CRUCE OPORTUNIDADES'!$C$10:$D$18,2,FALSE),"")</f>
        <v/>
      </c>
      <c r="AE69" s="12" t="n">
        <v>10.3100000000001</v>
      </c>
      <c r="AF69" s="12">
        <f>IFERROR(VLOOKUP(AE69,'CRUCE OPORTUNIDADES'!$C$10:$D$18,2,FALSE),"")</f>
        <v/>
      </c>
      <c r="AG69" s="12" t="n">
        <v>11.3100000000001</v>
      </c>
      <c r="AH69" s="12">
        <f>IFERROR(VLOOKUP(AG69,'CRUCE OPORTUNIDADES'!$C$10:$D$18,2,FALSE),"")</f>
        <v/>
      </c>
      <c r="AI69" s="12" t="n">
        <v>12.3100000000001</v>
      </c>
      <c r="AJ69" s="12">
        <f>IFERROR(VLOOKUP(AI69,'CRUCE OPORTUNIDADES'!$C$10:$D$18,2,FALSE),"")</f>
        <v/>
      </c>
      <c r="AK69" s="12" t="n">
        <v>13.3100000000001</v>
      </c>
      <c r="AL69" s="12">
        <f>IFERROR(VLOOKUP(AK69,'CRUCE OPORTUNIDADES'!$C$10:$D$18,2,FALSE),"")</f>
        <v/>
      </c>
      <c r="AM69" s="12" t="n">
        <v>14.3100000000001</v>
      </c>
      <c r="AN69" s="12">
        <f>IFERROR(VLOOKUP(AM69,'CRUCE OPORTUNIDADES'!$C$10:$D$18,2,FALSE),"")</f>
        <v/>
      </c>
      <c r="AO69" s="12" t="n">
        <v>15.3100000000001</v>
      </c>
      <c r="AP69" s="12">
        <f>IFERROR(VLOOKUP(AO69,'CRUCE OPORTUNIDADES'!$C$10:$D$18,2,FALSE),"")</f>
        <v/>
      </c>
      <c r="AQ69" s="12" t="n">
        <v>16.3100000000001</v>
      </c>
      <c r="AR69" s="12">
        <f>IFERROR(VLOOKUP(AQ69,'CRUCE OPORTUNIDADES'!$C$10:$D$18,2,FALSE),"")</f>
        <v/>
      </c>
      <c r="AS69" s="12" t="n">
        <v>17.3100000000002</v>
      </c>
      <c r="AT69" s="12">
        <f>IFERROR(VLOOKUP(AS69,'CRUCE OPORTUNIDADES'!$C$10:$D$18,2,FALSE),"")</f>
        <v/>
      </c>
      <c r="AU69" s="12" t="n">
        <v>18.3100000000002</v>
      </c>
      <c r="AV69" s="12">
        <f>IFERROR(VLOOKUP(AU69,'CRUCE OPORTUNIDADES'!$C$10:$D$18,2,FALSE),"")</f>
        <v/>
      </c>
      <c r="AW69" s="12" t="n">
        <v>19.3100000000002</v>
      </c>
      <c r="AX69" s="12">
        <f>IFERROR(VLOOKUP(AW69,'CRUCE OPORTUNIDADES'!$C$10:$D$18,2,FALSE),"")</f>
        <v/>
      </c>
      <c r="AY69" s="12" t="n">
        <v>20.3100000000002</v>
      </c>
      <c r="AZ69" s="12">
        <f>IFERROR(VLOOKUP(AY69,'CRUCE OPORTUNIDADES'!$C$10:$D$18,2,FALSE),"")</f>
        <v/>
      </c>
      <c r="BA69" s="12" t="n">
        <v>21.3100000000002</v>
      </c>
      <c r="BB69" s="12">
        <f>IFERROR(VLOOKUP(BA69,'CRUCE OPORTUNIDADES'!$C$10:$D$18,2,FALSE),"")</f>
        <v/>
      </c>
      <c r="BC69" s="12" t="n">
        <v>22.3100000000002</v>
      </c>
      <c r="BD69" s="12">
        <f>IFERROR(VLOOKUP(BC69,'CRUCE OPORTUNIDADES'!$C$10:$D$18,2,FALSE),"")</f>
        <v/>
      </c>
      <c r="BE69" s="12" t="n">
        <v>23.3100000000002</v>
      </c>
      <c r="BF69" s="12">
        <f>IFERROR(VLOOKUP(BE69,'CRUCE OPORTUNIDADES'!$C$10:$D$18,2,FALSE),"")</f>
        <v/>
      </c>
      <c r="BG69" s="12" t="n">
        <v>24.3100000000002</v>
      </c>
      <c r="BH69" s="12">
        <f>IFERROR(VLOOKUP(BG69,'CRUCE OPORTUNIDADES'!$C$10:$D$18,2,FALSE),"")</f>
        <v/>
      </c>
      <c r="BI69" s="12" t="n">
        <v>25.3100000000002</v>
      </c>
      <c r="BJ69" s="12">
        <f>IFERROR(VLOOKUP(BI69,'CRUCE OPORTUNIDADES'!$C$10:$D$18,2,FALSE),"")</f>
        <v/>
      </c>
    </row>
    <row r="70">
      <c r="N70" s="12">
        <f>IF(N71&lt;&gt;""," -O","")</f>
        <v/>
      </c>
      <c r="P70" s="12">
        <f>IF(P71&lt;&gt;""," -O","")</f>
        <v/>
      </c>
      <c r="R70" s="12">
        <f>IF(R71&lt;&gt;""," -O","")</f>
        <v/>
      </c>
      <c r="T70" s="12">
        <f>IF(T71&lt;&gt;""," -O","")</f>
        <v/>
      </c>
      <c r="V70" s="12">
        <f>IF(V71&lt;&gt;""," -O","")</f>
        <v/>
      </c>
      <c r="X70" s="12">
        <f>IF(X71&lt;&gt;""," -O","")</f>
        <v/>
      </c>
      <c r="Z70" s="12">
        <f>IF(Z71&lt;&gt;""," -O","")</f>
        <v/>
      </c>
      <c r="AB70" s="12">
        <f>IF(AB71&lt;&gt;""," -O","")</f>
        <v/>
      </c>
      <c r="AD70" s="12">
        <f>IF(AD71&lt;&gt;""," -O","")</f>
        <v/>
      </c>
      <c r="AF70" s="12">
        <f>IF(AF71&lt;&gt;""," -O","")</f>
        <v/>
      </c>
      <c r="AH70" s="12">
        <f>IF(AH71&lt;&gt;""," -O","")</f>
        <v/>
      </c>
      <c r="AJ70" s="12">
        <f>IF(AJ71&lt;&gt;""," -O","")</f>
        <v/>
      </c>
      <c r="AL70" s="12">
        <f>IF(AL71&lt;&gt;""," -O","")</f>
        <v/>
      </c>
      <c r="AN70" s="12">
        <f>IF(AN71&lt;&gt;""," -O","")</f>
        <v/>
      </c>
      <c r="AP70" s="12">
        <f>IF(AP71&lt;&gt;""," -O","")</f>
        <v/>
      </c>
      <c r="AR70" s="12">
        <f>IF(AR71&lt;&gt;""," -O","")</f>
        <v/>
      </c>
      <c r="AT70" s="12">
        <f>IF(AT71&lt;&gt;""," -O","")</f>
        <v/>
      </c>
      <c r="AV70" s="12">
        <f>IF(AV71&lt;&gt;""," -O","")</f>
        <v/>
      </c>
      <c r="AX70" s="12">
        <f>IF(AX71&lt;&gt;""," -O","")</f>
        <v/>
      </c>
      <c r="AZ70" s="12">
        <f>IF(AZ71&lt;&gt;""," -O","")</f>
        <v/>
      </c>
      <c r="BB70" s="12">
        <f>IF(BB71&lt;&gt;""," -O","")</f>
        <v/>
      </c>
      <c r="BD70" s="12">
        <f>IF(BD71&lt;&gt;""," -O","")</f>
        <v/>
      </c>
      <c r="BF70" s="12">
        <f>IF(BF71&lt;&gt;""," -O","")</f>
        <v/>
      </c>
      <c r="BH70" s="12">
        <f>IF(BH71&lt;&gt;""," -O","")</f>
        <v/>
      </c>
      <c r="BJ70" s="12">
        <f>IF(BJ71&lt;&gt;""," -O","")</f>
        <v/>
      </c>
    </row>
    <row r="71">
      <c r="M71" s="12" t="n">
        <v>1.32</v>
      </c>
      <c r="N71" s="12">
        <f>IFERROR(VLOOKUP(M71,'CRUCE OPORTUNIDADES'!$C$10:$D$18,2,FALSE),"")</f>
        <v/>
      </c>
      <c r="O71" s="12" t="n">
        <v>2.32000000000001</v>
      </c>
      <c r="P71" s="12">
        <f>IFERROR(VLOOKUP(O71,'CRUCE OPORTUNIDADES'!$C$10:$D$18,2,FALSE),"")</f>
        <v/>
      </c>
      <c r="Q71" s="12" t="n">
        <v>3.32000000000002</v>
      </c>
      <c r="R71" s="12">
        <f>IFERROR(VLOOKUP(Q71,'CRUCE OPORTUNIDADES'!$C$10:$D$18,2,FALSE),"")</f>
        <v/>
      </c>
      <c r="S71" s="12" t="n">
        <v>4.32000000000003</v>
      </c>
      <c r="T71" s="12">
        <f>IFERROR(VLOOKUP(S71,'CRUCE OPORTUNIDADES'!$C$10:$D$18,2,FALSE),"")</f>
        <v/>
      </c>
      <c r="U71" s="12" t="n">
        <v>5.32000000000004</v>
      </c>
      <c r="V71" s="12">
        <f>IFERROR(VLOOKUP(U71,'CRUCE OPORTUNIDADES'!$C$10:$D$18,2,FALSE),"")</f>
        <v/>
      </c>
      <c r="W71" s="12" t="n">
        <v>6.32000000000005</v>
      </c>
      <c r="X71" s="12">
        <f>IFERROR(VLOOKUP(W71,'CRUCE OPORTUNIDADES'!$C$10:$D$18,2,FALSE),"")</f>
        <v/>
      </c>
      <c r="Y71" s="12" t="n">
        <v>7.32000000000006</v>
      </c>
      <c r="Z71" s="12">
        <f>IFERROR(VLOOKUP(Y71,'CRUCE OPORTUNIDADES'!$C$10:$D$18,2,FALSE),"")</f>
        <v/>
      </c>
      <c r="AA71" s="12" t="n">
        <v>8.32000000000007</v>
      </c>
      <c r="AB71" s="12">
        <f>IFERROR(VLOOKUP(AA71,'CRUCE OPORTUNIDADES'!$C$10:$D$18,2,FALSE),"")</f>
        <v/>
      </c>
      <c r="AC71" s="12" t="n">
        <v>9.32000000000008</v>
      </c>
      <c r="AD71" s="12">
        <f>IFERROR(VLOOKUP(AC71,'CRUCE OPORTUNIDADES'!$C$10:$D$18,2,FALSE),"")</f>
        <v/>
      </c>
      <c r="AE71" s="12" t="n">
        <v>10.3200000000001</v>
      </c>
      <c r="AF71" s="12">
        <f>IFERROR(VLOOKUP(AE71,'CRUCE OPORTUNIDADES'!$C$10:$D$18,2,FALSE),"")</f>
        <v/>
      </c>
      <c r="AG71" s="12" t="n">
        <v>11.3200000000001</v>
      </c>
      <c r="AH71" s="12">
        <f>IFERROR(VLOOKUP(AG71,'CRUCE OPORTUNIDADES'!$C$10:$D$18,2,FALSE),"")</f>
        <v/>
      </c>
      <c r="AI71" s="12" t="n">
        <v>12.3200000000001</v>
      </c>
      <c r="AJ71" s="12">
        <f>IFERROR(VLOOKUP(AI71,'CRUCE OPORTUNIDADES'!$C$10:$D$18,2,FALSE),"")</f>
        <v/>
      </c>
      <c r="AK71" s="12" t="n">
        <v>13.3200000000001</v>
      </c>
      <c r="AL71" s="12">
        <f>IFERROR(VLOOKUP(AK71,'CRUCE OPORTUNIDADES'!$C$10:$D$18,2,FALSE),"")</f>
        <v/>
      </c>
      <c r="AM71" s="12" t="n">
        <v>14.3200000000001</v>
      </c>
      <c r="AN71" s="12">
        <f>IFERROR(VLOOKUP(AM71,'CRUCE OPORTUNIDADES'!$C$10:$D$18,2,FALSE),"")</f>
        <v/>
      </c>
      <c r="AO71" s="12" t="n">
        <v>15.3200000000001</v>
      </c>
      <c r="AP71" s="12">
        <f>IFERROR(VLOOKUP(AO71,'CRUCE OPORTUNIDADES'!$C$10:$D$18,2,FALSE),"")</f>
        <v/>
      </c>
      <c r="AQ71" s="12" t="n">
        <v>16.3200000000001</v>
      </c>
      <c r="AR71" s="12">
        <f>IFERROR(VLOOKUP(AQ71,'CRUCE OPORTUNIDADES'!$C$10:$D$18,2,FALSE),"")</f>
        <v/>
      </c>
      <c r="AS71" s="12" t="n">
        <v>17.3200000000002</v>
      </c>
      <c r="AT71" s="12">
        <f>IFERROR(VLOOKUP(AS71,'CRUCE OPORTUNIDADES'!$C$10:$D$18,2,FALSE),"")</f>
        <v/>
      </c>
      <c r="AU71" s="12" t="n">
        <v>18.3200000000002</v>
      </c>
      <c r="AV71" s="12">
        <f>IFERROR(VLOOKUP(AU71,'CRUCE OPORTUNIDADES'!$C$10:$D$18,2,FALSE),"")</f>
        <v/>
      </c>
      <c r="AW71" s="12" t="n">
        <v>19.3200000000002</v>
      </c>
      <c r="AX71" s="12">
        <f>IFERROR(VLOOKUP(AW71,'CRUCE OPORTUNIDADES'!$C$10:$D$18,2,FALSE),"")</f>
        <v/>
      </c>
      <c r="AY71" s="12" t="n">
        <v>20.3200000000002</v>
      </c>
      <c r="AZ71" s="12">
        <f>IFERROR(VLOOKUP(AY71,'CRUCE OPORTUNIDADES'!$C$10:$D$18,2,FALSE),"")</f>
        <v/>
      </c>
      <c r="BA71" s="12" t="n">
        <v>21.3200000000002</v>
      </c>
      <c r="BB71" s="12">
        <f>IFERROR(VLOOKUP(BA71,'CRUCE OPORTUNIDADES'!$C$10:$D$18,2,FALSE),"")</f>
        <v/>
      </c>
      <c r="BC71" s="12" t="n">
        <v>22.3200000000002</v>
      </c>
      <c r="BD71" s="12">
        <f>IFERROR(VLOOKUP(BC71,'CRUCE OPORTUNIDADES'!$C$10:$D$18,2,FALSE),"")</f>
        <v/>
      </c>
      <c r="BE71" s="12" t="n">
        <v>23.3200000000002</v>
      </c>
      <c r="BF71" s="12">
        <f>IFERROR(VLOOKUP(BE71,'CRUCE OPORTUNIDADES'!$C$10:$D$18,2,FALSE),"")</f>
        <v/>
      </c>
      <c r="BG71" s="12" t="n">
        <v>24.3200000000002</v>
      </c>
      <c r="BH71" s="12">
        <f>IFERROR(VLOOKUP(BG71,'CRUCE OPORTUNIDADES'!$C$10:$D$18,2,FALSE),"")</f>
        <v/>
      </c>
      <c r="BI71" s="12" t="n">
        <v>25.3200000000002</v>
      </c>
      <c r="BJ71" s="12">
        <f>IFERROR(VLOOKUP(BI71,'CRUCE OPORTUNIDADES'!$C$10:$D$18,2,FALSE),"")</f>
        <v/>
      </c>
    </row>
    <row r="72">
      <c r="N72" s="12">
        <f>IF(N73&lt;&gt;""," -O","")</f>
        <v/>
      </c>
      <c r="P72" s="12">
        <f>IF(P73&lt;&gt;""," -O","")</f>
        <v/>
      </c>
      <c r="R72" s="12">
        <f>IF(R73&lt;&gt;""," -O","")</f>
        <v/>
      </c>
      <c r="T72" s="12">
        <f>IF(T73&lt;&gt;""," -O","")</f>
        <v/>
      </c>
      <c r="V72" s="12">
        <f>IF(V73&lt;&gt;""," -O","")</f>
        <v/>
      </c>
      <c r="X72" s="12">
        <f>IF(X73&lt;&gt;""," -O","")</f>
        <v/>
      </c>
      <c r="Z72" s="12">
        <f>IF(Z73&lt;&gt;""," -O","")</f>
        <v/>
      </c>
      <c r="AB72" s="12">
        <f>IF(AB73&lt;&gt;""," -O","")</f>
        <v/>
      </c>
      <c r="AD72" s="12">
        <f>IF(AD73&lt;&gt;""," -O","")</f>
        <v/>
      </c>
      <c r="AF72" s="12">
        <f>IF(AF73&lt;&gt;""," -O","")</f>
        <v/>
      </c>
      <c r="AH72" s="12">
        <f>IF(AH73&lt;&gt;""," -O","")</f>
        <v/>
      </c>
      <c r="AJ72" s="12">
        <f>IF(AJ73&lt;&gt;""," -O","")</f>
        <v/>
      </c>
      <c r="AL72" s="12">
        <f>IF(AL73&lt;&gt;""," -O","")</f>
        <v/>
      </c>
      <c r="AN72" s="12">
        <f>IF(AN73&lt;&gt;""," -O","")</f>
        <v/>
      </c>
      <c r="AP72" s="12">
        <f>IF(AP73&lt;&gt;""," -O","")</f>
        <v/>
      </c>
      <c r="AR72" s="12">
        <f>IF(AR73&lt;&gt;""," -O","")</f>
        <v/>
      </c>
      <c r="AT72" s="12">
        <f>IF(AT73&lt;&gt;""," -O","")</f>
        <v/>
      </c>
      <c r="AV72" s="12">
        <f>IF(AV73&lt;&gt;""," -O","")</f>
        <v/>
      </c>
      <c r="AX72" s="12">
        <f>IF(AX73&lt;&gt;""," -O","")</f>
        <v/>
      </c>
      <c r="AZ72" s="12">
        <f>IF(AZ73&lt;&gt;""," -O","")</f>
        <v/>
      </c>
      <c r="BB72" s="12">
        <f>IF(BB73&lt;&gt;""," -O","")</f>
        <v/>
      </c>
      <c r="BD72" s="12">
        <f>IF(BD73&lt;&gt;""," -O","")</f>
        <v/>
      </c>
      <c r="BF72" s="12">
        <f>IF(BF73&lt;&gt;""," -O","")</f>
        <v/>
      </c>
      <c r="BH72" s="12">
        <f>IF(BH73&lt;&gt;""," -O","")</f>
        <v/>
      </c>
      <c r="BJ72" s="12">
        <f>IF(BJ73&lt;&gt;""," -O","")</f>
        <v/>
      </c>
    </row>
    <row r="73">
      <c r="M73" s="12" t="n">
        <v>1.33</v>
      </c>
      <c r="N73" s="12">
        <f>IFERROR(VLOOKUP(M73,'CRUCE OPORTUNIDADES'!$C$10:$D$18,2,FALSE),"")</f>
        <v/>
      </c>
      <c r="O73" s="12" t="n">
        <v>2.33000000000001</v>
      </c>
      <c r="P73" s="12">
        <f>IFERROR(VLOOKUP(O73,'CRUCE OPORTUNIDADES'!$C$10:$D$18,2,FALSE),"")</f>
        <v/>
      </c>
      <c r="Q73" s="12" t="n">
        <v>3.33000000000002</v>
      </c>
      <c r="R73" s="12">
        <f>IFERROR(VLOOKUP(Q73,'CRUCE OPORTUNIDADES'!$C$10:$D$18,2,FALSE),"")</f>
        <v/>
      </c>
      <c r="S73" s="12" t="n">
        <v>4.33000000000003</v>
      </c>
      <c r="T73" s="12">
        <f>IFERROR(VLOOKUP(S73,'CRUCE OPORTUNIDADES'!$C$10:$D$18,2,FALSE),"")</f>
        <v/>
      </c>
      <c r="U73" s="12" t="n">
        <v>5.33000000000004</v>
      </c>
      <c r="V73" s="12">
        <f>IFERROR(VLOOKUP(U73,'CRUCE OPORTUNIDADES'!$C$10:$D$18,2,FALSE),"")</f>
        <v/>
      </c>
      <c r="W73" s="12" t="n">
        <v>6.33000000000005</v>
      </c>
      <c r="X73" s="12">
        <f>IFERROR(VLOOKUP(W73,'CRUCE OPORTUNIDADES'!$C$10:$D$18,2,FALSE),"")</f>
        <v/>
      </c>
      <c r="Y73" s="12" t="n">
        <v>7.33000000000006</v>
      </c>
      <c r="Z73" s="12">
        <f>IFERROR(VLOOKUP(Y73,'CRUCE OPORTUNIDADES'!$C$10:$D$18,2,FALSE),"")</f>
        <v/>
      </c>
      <c r="AA73" s="12" t="n">
        <v>8.330000000000069</v>
      </c>
      <c r="AB73" s="12">
        <f>IFERROR(VLOOKUP(AA73,'CRUCE OPORTUNIDADES'!$C$10:$D$18,2,FALSE),"")</f>
        <v/>
      </c>
      <c r="AC73" s="12" t="n">
        <v>9.33000000000008</v>
      </c>
      <c r="AD73" s="12">
        <f>IFERROR(VLOOKUP(AC73,'CRUCE OPORTUNIDADES'!$C$10:$D$18,2,FALSE),"")</f>
        <v/>
      </c>
      <c r="AE73" s="12" t="n">
        <v>10.3300000000001</v>
      </c>
      <c r="AF73" s="12">
        <f>IFERROR(VLOOKUP(AE73,'CRUCE OPORTUNIDADES'!$C$10:$D$18,2,FALSE),"")</f>
        <v/>
      </c>
      <c r="AG73" s="12" t="n">
        <v>11.3300000000001</v>
      </c>
      <c r="AH73" s="12">
        <f>IFERROR(VLOOKUP(AG73,'CRUCE OPORTUNIDADES'!$C$10:$D$18,2,FALSE),"")</f>
        <v/>
      </c>
      <c r="AI73" s="12" t="n">
        <v>12.3300000000001</v>
      </c>
      <c r="AJ73" s="12">
        <f>IFERROR(VLOOKUP(AI73,'CRUCE OPORTUNIDADES'!$C$10:$D$18,2,FALSE),"")</f>
        <v/>
      </c>
      <c r="AK73" s="12" t="n">
        <v>13.3300000000001</v>
      </c>
      <c r="AL73" s="12">
        <f>IFERROR(VLOOKUP(AK73,'CRUCE OPORTUNIDADES'!$C$10:$D$18,2,FALSE),"")</f>
        <v/>
      </c>
      <c r="AM73" s="12" t="n">
        <v>14.3300000000001</v>
      </c>
      <c r="AN73" s="12">
        <f>IFERROR(VLOOKUP(AM73,'CRUCE OPORTUNIDADES'!$C$10:$D$18,2,FALSE),"")</f>
        <v/>
      </c>
      <c r="AO73" s="12" t="n">
        <v>15.3300000000001</v>
      </c>
      <c r="AP73" s="12">
        <f>IFERROR(VLOOKUP(AO73,'CRUCE OPORTUNIDADES'!$C$10:$D$18,2,FALSE),"")</f>
        <v/>
      </c>
      <c r="AQ73" s="12" t="n">
        <v>16.3300000000001</v>
      </c>
      <c r="AR73" s="12">
        <f>IFERROR(VLOOKUP(AQ73,'CRUCE OPORTUNIDADES'!$C$10:$D$18,2,FALSE),"")</f>
        <v/>
      </c>
      <c r="AS73" s="12" t="n">
        <v>17.3300000000002</v>
      </c>
      <c r="AT73" s="12">
        <f>IFERROR(VLOOKUP(AS73,'CRUCE OPORTUNIDADES'!$C$10:$D$18,2,FALSE),"")</f>
        <v/>
      </c>
      <c r="AU73" s="12" t="n">
        <v>18.3300000000002</v>
      </c>
      <c r="AV73" s="12">
        <f>IFERROR(VLOOKUP(AU73,'CRUCE OPORTUNIDADES'!$C$10:$D$18,2,FALSE),"")</f>
        <v/>
      </c>
      <c r="AW73" s="12" t="n">
        <v>19.3300000000002</v>
      </c>
      <c r="AX73" s="12">
        <f>IFERROR(VLOOKUP(AW73,'CRUCE OPORTUNIDADES'!$C$10:$D$18,2,FALSE),"")</f>
        <v/>
      </c>
      <c r="AY73" s="12" t="n">
        <v>20.3300000000002</v>
      </c>
      <c r="AZ73" s="12">
        <f>IFERROR(VLOOKUP(AY73,'CRUCE OPORTUNIDADES'!$C$10:$D$18,2,FALSE),"")</f>
        <v/>
      </c>
      <c r="BA73" s="12" t="n">
        <v>21.3300000000002</v>
      </c>
      <c r="BB73" s="12">
        <f>IFERROR(VLOOKUP(BA73,'CRUCE OPORTUNIDADES'!$C$10:$D$18,2,FALSE),"")</f>
        <v/>
      </c>
      <c r="BC73" s="12" t="n">
        <v>22.3300000000002</v>
      </c>
      <c r="BD73" s="12">
        <f>IFERROR(VLOOKUP(BC73,'CRUCE OPORTUNIDADES'!$C$10:$D$18,2,FALSE),"")</f>
        <v/>
      </c>
      <c r="BE73" s="12" t="n">
        <v>23.3300000000002</v>
      </c>
      <c r="BF73" s="12">
        <f>IFERROR(VLOOKUP(BE73,'CRUCE OPORTUNIDADES'!$C$10:$D$18,2,FALSE),"")</f>
        <v/>
      </c>
      <c r="BG73" s="12" t="n">
        <v>24.3300000000002</v>
      </c>
      <c r="BH73" s="12">
        <f>IFERROR(VLOOKUP(BG73,'CRUCE OPORTUNIDADES'!$C$10:$D$18,2,FALSE),"")</f>
        <v/>
      </c>
      <c r="BI73" s="12" t="n">
        <v>25.3300000000002</v>
      </c>
      <c r="BJ73" s="12">
        <f>IFERROR(VLOOKUP(BI73,'CRUCE OPORTUNIDADES'!$C$10:$D$18,2,FALSE),"")</f>
        <v/>
      </c>
    </row>
    <row r="74">
      <c r="N74" s="12">
        <f>IF(N75&lt;&gt;""," -O","")</f>
        <v/>
      </c>
      <c r="P74" s="12">
        <f>IF(P75&lt;&gt;""," -O","")</f>
        <v/>
      </c>
      <c r="R74" s="12">
        <f>IF(R75&lt;&gt;""," -O","")</f>
        <v/>
      </c>
      <c r="T74" s="12">
        <f>IF(T75&lt;&gt;""," -O","")</f>
        <v/>
      </c>
      <c r="V74" s="12">
        <f>IF(V75&lt;&gt;""," -O","")</f>
        <v/>
      </c>
      <c r="X74" s="12">
        <f>IF(X75&lt;&gt;""," -O","")</f>
        <v/>
      </c>
      <c r="Z74" s="12">
        <f>IF(Z75&lt;&gt;""," -O","")</f>
        <v/>
      </c>
      <c r="AB74" s="12">
        <f>IF(AB75&lt;&gt;""," -O","")</f>
        <v/>
      </c>
      <c r="AD74" s="12">
        <f>IF(AD75&lt;&gt;""," -O","")</f>
        <v/>
      </c>
      <c r="AF74" s="12">
        <f>IF(AF75&lt;&gt;""," -O","")</f>
        <v/>
      </c>
      <c r="AH74" s="12">
        <f>IF(AH75&lt;&gt;""," -O","")</f>
        <v/>
      </c>
      <c r="AJ74" s="12">
        <f>IF(AJ75&lt;&gt;""," -O","")</f>
        <v/>
      </c>
      <c r="AL74" s="12">
        <f>IF(AL75&lt;&gt;""," -O","")</f>
        <v/>
      </c>
      <c r="AN74" s="12">
        <f>IF(AN75&lt;&gt;""," -O","")</f>
        <v/>
      </c>
      <c r="AP74" s="12">
        <f>IF(AP75&lt;&gt;""," -O","")</f>
        <v/>
      </c>
      <c r="AR74" s="12">
        <f>IF(AR75&lt;&gt;""," -O","")</f>
        <v/>
      </c>
      <c r="AT74" s="12">
        <f>IF(AT75&lt;&gt;""," -O","")</f>
        <v/>
      </c>
      <c r="AV74" s="12">
        <f>IF(AV75&lt;&gt;""," -O","")</f>
        <v/>
      </c>
      <c r="AX74" s="12">
        <f>IF(AX75&lt;&gt;""," -O","")</f>
        <v/>
      </c>
      <c r="AZ74" s="12">
        <f>IF(AZ75&lt;&gt;""," -O","")</f>
        <v/>
      </c>
      <c r="BB74" s="12">
        <f>IF(BB75&lt;&gt;""," -O","")</f>
        <v/>
      </c>
      <c r="BD74" s="12">
        <f>IF(BD75&lt;&gt;""," -O","")</f>
        <v/>
      </c>
      <c r="BF74" s="12">
        <f>IF(BF75&lt;&gt;""," -O","")</f>
        <v/>
      </c>
      <c r="BH74" s="12">
        <f>IF(BH75&lt;&gt;""," -O","")</f>
        <v/>
      </c>
      <c r="BJ74" s="12">
        <f>IF(BJ75&lt;&gt;""," -O","")</f>
        <v/>
      </c>
    </row>
    <row r="75">
      <c r="M75" s="12" t="n">
        <v>1.34</v>
      </c>
      <c r="N75" s="12">
        <f>IFERROR(VLOOKUP(M75,'CRUCE OPORTUNIDADES'!$C$10:$D$18,2,FALSE),"")</f>
        <v/>
      </c>
      <c r="O75" s="12" t="n">
        <v>2.34000000000001</v>
      </c>
      <c r="P75" s="12">
        <f>IFERROR(VLOOKUP(O75,'CRUCE OPORTUNIDADES'!$C$10:$D$18,2,FALSE),"")</f>
        <v/>
      </c>
      <c r="Q75" s="12" t="n">
        <v>3.34000000000002</v>
      </c>
      <c r="R75" s="12">
        <f>IFERROR(VLOOKUP(Q75,'CRUCE OPORTUNIDADES'!$C$10:$D$18,2,FALSE),"")</f>
        <v/>
      </c>
      <c r="S75" s="12" t="n">
        <v>4.34000000000003</v>
      </c>
      <c r="T75" s="12">
        <f>IFERROR(VLOOKUP(S75,'CRUCE OPORTUNIDADES'!$C$10:$D$18,2,FALSE),"")</f>
        <v/>
      </c>
      <c r="U75" s="12" t="n">
        <v>5.34000000000004</v>
      </c>
      <c r="V75" s="12">
        <f>IFERROR(VLOOKUP(U75,'CRUCE OPORTUNIDADES'!$C$10:$D$18,2,FALSE),"")</f>
        <v/>
      </c>
      <c r="W75" s="12" t="n">
        <v>6.34000000000005</v>
      </c>
      <c r="X75" s="12">
        <f>IFERROR(VLOOKUP(W75,'CRUCE OPORTUNIDADES'!$C$10:$D$18,2,FALSE),"")</f>
        <v/>
      </c>
      <c r="Y75" s="12" t="n">
        <v>7.34000000000006</v>
      </c>
      <c r="Z75" s="12">
        <f>IFERROR(VLOOKUP(Y75,'CRUCE OPORTUNIDADES'!$C$10:$D$18,2,FALSE),"")</f>
        <v/>
      </c>
      <c r="AA75" s="12" t="n">
        <v>8.340000000000069</v>
      </c>
      <c r="AB75" s="12">
        <f>IFERROR(VLOOKUP(AA75,'CRUCE OPORTUNIDADES'!$C$10:$D$18,2,FALSE),"")</f>
        <v/>
      </c>
      <c r="AC75" s="12" t="n">
        <v>9.34000000000008</v>
      </c>
      <c r="AD75" s="12">
        <f>IFERROR(VLOOKUP(AC75,'CRUCE OPORTUNIDADES'!$C$10:$D$18,2,FALSE),"")</f>
        <v/>
      </c>
      <c r="AE75" s="12" t="n">
        <v>10.3400000000001</v>
      </c>
      <c r="AF75" s="12">
        <f>IFERROR(VLOOKUP(AE75,'CRUCE OPORTUNIDADES'!$C$10:$D$18,2,FALSE),"")</f>
        <v/>
      </c>
      <c r="AG75" s="12" t="n">
        <v>11.3400000000001</v>
      </c>
      <c r="AH75" s="12">
        <f>IFERROR(VLOOKUP(AG75,'CRUCE OPORTUNIDADES'!$C$10:$D$18,2,FALSE),"")</f>
        <v/>
      </c>
      <c r="AI75" s="12" t="n">
        <v>12.3400000000001</v>
      </c>
      <c r="AJ75" s="12">
        <f>IFERROR(VLOOKUP(AI75,'CRUCE OPORTUNIDADES'!$C$10:$D$18,2,FALSE),"")</f>
        <v/>
      </c>
      <c r="AK75" s="12" t="n">
        <v>13.3400000000001</v>
      </c>
      <c r="AL75" s="12">
        <f>IFERROR(VLOOKUP(AK75,'CRUCE OPORTUNIDADES'!$C$10:$D$18,2,FALSE),"")</f>
        <v/>
      </c>
      <c r="AM75" s="12" t="n">
        <v>14.3400000000001</v>
      </c>
      <c r="AN75" s="12">
        <f>IFERROR(VLOOKUP(AM75,'CRUCE OPORTUNIDADES'!$C$10:$D$18,2,FALSE),"")</f>
        <v/>
      </c>
      <c r="AO75" s="12" t="n">
        <v>15.3400000000001</v>
      </c>
      <c r="AP75" s="12">
        <f>IFERROR(VLOOKUP(AO75,'CRUCE OPORTUNIDADES'!$C$10:$D$18,2,FALSE),"")</f>
        <v/>
      </c>
      <c r="AQ75" s="12" t="n">
        <v>16.3400000000001</v>
      </c>
      <c r="AR75" s="12">
        <f>IFERROR(VLOOKUP(AQ75,'CRUCE OPORTUNIDADES'!$C$10:$D$18,2,FALSE),"")</f>
        <v/>
      </c>
      <c r="AS75" s="12" t="n">
        <v>17.3400000000002</v>
      </c>
      <c r="AT75" s="12">
        <f>IFERROR(VLOOKUP(AS75,'CRUCE OPORTUNIDADES'!$C$10:$D$18,2,FALSE),"")</f>
        <v/>
      </c>
      <c r="AU75" s="12" t="n">
        <v>18.3400000000002</v>
      </c>
      <c r="AV75" s="12">
        <f>IFERROR(VLOOKUP(AU75,'CRUCE OPORTUNIDADES'!$C$10:$D$18,2,FALSE),"")</f>
        <v/>
      </c>
      <c r="AW75" s="12" t="n">
        <v>19.3400000000002</v>
      </c>
      <c r="AX75" s="12">
        <f>IFERROR(VLOOKUP(AW75,'CRUCE OPORTUNIDADES'!$C$10:$D$18,2,FALSE),"")</f>
        <v/>
      </c>
      <c r="AY75" s="12" t="n">
        <v>20.3400000000002</v>
      </c>
      <c r="AZ75" s="12">
        <f>IFERROR(VLOOKUP(AY75,'CRUCE OPORTUNIDADES'!$C$10:$D$18,2,FALSE),"")</f>
        <v/>
      </c>
      <c r="BA75" s="12" t="n">
        <v>21.3400000000002</v>
      </c>
      <c r="BB75" s="12">
        <f>IFERROR(VLOOKUP(BA75,'CRUCE OPORTUNIDADES'!$C$10:$D$18,2,FALSE),"")</f>
        <v/>
      </c>
      <c r="BC75" s="12" t="n">
        <v>22.3400000000002</v>
      </c>
      <c r="BD75" s="12">
        <f>IFERROR(VLOOKUP(BC75,'CRUCE OPORTUNIDADES'!$C$10:$D$18,2,FALSE),"")</f>
        <v/>
      </c>
      <c r="BE75" s="12" t="n">
        <v>23.3400000000002</v>
      </c>
      <c r="BF75" s="12">
        <f>IFERROR(VLOOKUP(BE75,'CRUCE OPORTUNIDADES'!$C$10:$D$18,2,FALSE),"")</f>
        <v/>
      </c>
      <c r="BG75" s="12" t="n">
        <v>24.3400000000002</v>
      </c>
      <c r="BH75" s="12">
        <f>IFERROR(VLOOKUP(BG75,'CRUCE OPORTUNIDADES'!$C$10:$D$18,2,FALSE),"")</f>
        <v/>
      </c>
      <c r="BI75" s="12" t="n">
        <v>25.3400000000002</v>
      </c>
      <c r="BJ75" s="12">
        <f>IFERROR(VLOOKUP(BI75,'CRUCE OPORTUNIDADES'!$C$10:$D$18,2,FALSE),"")</f>
        <v/>
      </c>
    </row>
    <row r="76">
      <c r="N76" s="12">
        <f>IF(N77&lt;&gt;""," -O","")</f>
        <v/>
      </c>
      <c r="P76" s="12">
        <f>IF(P77&lt;&gt;""," -O","")</f>
        <v/>
      </c>
      <c r="R76" s="12">
        <f>IF(R77&lt;&gt;""," -O","")</f>
        <v/>
      </c>
      <c r="T76" s="12">
        <f>IF(T77&lt;&gt;""," -O","")</f>
        <v/>
      </c>
      <c r="V76" s="12">
        <f>IF(V77&lt;&gt;""," -O","")</f>
        <v/>
      </c>
      <c r="X76" s="12">
        <f>IF(X77&lt;&gt;""," -O","")</f>
        <v/>
      </c>
      <c r="Z76" s="12">
        <f>IF(Z77&lt;&gt;""," -O","")</f>
        <v/>
      </c>
      <c r="AB76" s="12">
        <f>IF(AB77&lt;&gt;""," -O","")</f>
        <v/>
      </c>
      <c r="AD76" s="12">
        <f>IF(AD77&lt;&gt;""," -O","")</f>
        <v/>
      </c>
      <c r="AF76" s="12">
        <f>IF(AF77&lt;&gt;""," -O","")</f>
        <v/>
      </c>
      <c r="AH76" s="12">
        <f>IF(AH77&lt;&gt;""," -O","")</f>
        <v/>
      </c>
      <c r="AJ76" s="12">
        <f>IF(AJ77&lt;&gt;""," -O","")</f>
        <v/>
      </c>
      <c r="AL76" s="12">
        <f>IF(AL77&lt;&gt;""," -O","")</f>
        <v/>
      </c>
      <c r="AN76" s="12">
        <f>IF(AN77&lt;&gt;""," -O","")</f>
        <v/>
      </c>
      <c r="AP76" s="12">
        <f>IF(AP77&lt;&gt;""," -O","")</f>
        <v/>
      </c>
      <c r="AR76" s="12">
        <f>IF(AR77&lt;&gt;""," -O","")</f>
        <v/>
      </c>
      <c r="AT76" s="12">
        <f>IF(AT77&lt;&gt;""," -O","")</f>
        <v/>
      </c>
      <c r="AV76" s="12">
        <f>IF(AV77&lt;&gt;""," -O","")</f>
        <v/>
      </c>
      <c r="AX76" s="12">
        <f>IF(AX77&lt;&gt;""," -O","")</f>
        <v/>
      </c>
      <c r="AZ76" s="12">
        <f>IF(AZ77&lt;&gt;""," -O","")</f>
        <v/>
      </c>
      <c r="BB76" s="12">
        <f>IF(BB77&lt;&gt;""," -O","")</f>
        <v/>
      </c>
      <c r="BD76" s="12">
        <f>IF(BD77&lt;&gt;""," -O","")</f>
        <v/>
      </c>
      <c r="BF76" s="12">
        <f>IF(BF77&lt;&gt;""," -O","")</f>
        <v/>
      </c>
      <c r="BH76" s="12">
        <f>IF(BH77&lt;&gt;""," -O","")</f>
        <v/>
      </c>
      <c r="BJ76" s="12">
        <f>IF(BJ77&lt;&gt;""," -O","")</f>
        <v/>
      </c>
    </row>
    <row r="77">
      <c r="M77" s="12" t="n">
        <v>1.35</v>
      </c>
      <c r="N77" s="12">
        <f>IFERROR(VLOOKUP(M77,'CRUCE OPORTUNIDADES'!$C$10:$D$18,2,FALSE),"")</f>
        <v/>
      </c>
      <c r="O77" s="12" t="n">
        <v>2.35000000000001</v>
      </c>
      <c r="P77" s="12">
        <f>IFERROR(VLOOKUP(O77,'CRUCE OPORTUNIDADES'!$C$10:$D$18,2,FALSE),"")</f>
        <v/>
      </c>
      <c r="Q77" s="12" t="n">
        <v>3.35000000000002</v>
      </c>
      <c r="R77" s="12">
        <f>IFERROR(VLOOKUP(Q77,'CRUCE OPORTUNIDADES'!$C$10:$D$18,2,FALSE),"")</f>
        <v/>
      </c>
      <c r="S77" s="12" t="n">
        <v>4.35000000000003</v>
      </c>
      <c r="T77" s="12">
        <f>IFERROR(VLOOKUP(S77,'CRUCE OPORTUNIDADES'!$C$10:$D$18,2,FALSE),"")</f>
        <v/>
      </c>
      <c r="U77" s="12" t="n">
        <v>5.35000000000004</v>
      </c>
      <c r="V77" s="12">
        <f>IFERROR(VLOOKUP(U77,'CRUCE OPORTUNIDADES'!$C$10:$D$18,2,FALSE),"")</f>
        <v/>
      </c>
      <c r="W77" s="12" t="n">
        <v>6.35000000000005</v>
      </c>
      <c r="X77" s="12">
        <f>IFERROR(VLOOKUP(W77,'CRUCE OPORTUNIDADES'!$C$10:$D$18,2,FALSE),"")</f>
        <v/>
      </c>
      <c r="Y77" s="12" t="n">
        <v>7.35000000000006</v>
      </c>
      <c r="Z77" s="12">
        <f>IFERROR(VLOOKUP(Y77,'CRUCE OPORTUNIDADES'!$C$10:$D$18,2,FALSE),"")</f>
        <v/>
      </c>
      <c r="AA77" s="12" t="n">
        <v>8.350000000000071</v>
      </c>
      <c r="AB77" s="12">
        <f>IFERROR(VLOOKUP(AA77,'CRUCE OPORTUNIDADES'!$C$10:$D$18,2,FALSE),"")</f>
        <v/>
      </c>
      <c r="AC77" s="12" t="n">
        <v>9.35000000000008</v>
      </c>
      <c r="AD77" s="12">
        <f>IFERROR(VLOOKUP(AC77,'CRUCE OPORTUNIDADES'!$C$10:$D$18,2,FALSE),"")</f>
        <v/>
      </c>
      <c r="AE77" s="12" t="n">
        <v>10.3500000000001</v>
      </c>
      <c r="AF77" s="12">
        <f>IFERROR(VLOOKUP(AE77,'CRUCE OPORTUNIDADES'!$C$10:$D$18,2,FALSE),"")</f>
        <v/>
      </c>
      <c r="AG77" s="12" t="n">
        <v>11.3500000000001</v>
      </c>
      <c r="AH77" s="12">
        <f>IFERROR(VLOOKUP(AG77,'CRUCE OPORTUNIDADES'!$C$10:$D$18,2,FALSE),"")</f>
        <v/>
      </c>
      <c r="AI77" s="12" t="n">
        <v>12.3500000000001</v>
      </c>
      <c r="AJ77" s="12">
        <f>IFERROR(VLOOKUP(AI77,'CRUCE OPORTUNIDADES'!$C$10:$D$18,2,FALSE),"")</f>
        <v/>
      </c>
      <c r="AK77" s="12" t="n">
        <v>13.3500000000001</v>
      </c>
      <c r="AL77" s="12">
        <f>IFERROR(VLOOKUP(AK77,'CRUCE OPORTUNIDADES'!$C$10:$D$18,2,FALSE),"")</f>
        <v/>
      </c>
      <c r="AM77" s="12" t="n">
        <v>14.3500000000001</v>
      </c>
      <c r="AN77" s="12">
        <f>IFERROR(VLOOKUP(AM77,'CRUCE OPORTUNIDADES'!$C$10:$D$18,2,FALSE),"")</f>
        <v/>
      </c>
      <c r="AO77" s="12" t="n">
        <v>15.3500000000001</v>
      </c>
      <c r="AP77" s="12">
        <f>IFERROR(VLOOKUP(AO77,'CRUCE OPORTUNIDADES'!$C$10:$D$18,2,FALSE),"")</f>
        <v/>
      </c>
      <c r="AQ77" s="12" t="n">
        <v>16.3500000000001</v>
      </c>
      <c r="AR77" s="12">
        <f>IFERROR(VLOOKUP(AQ77,'CRUCE OPORTUNIDADES'!$C$10:$D$18,2,FALSE),"")</f>
        <v/>
      </c>
      <c r="AS77" s="12" t="n">
        <v>17.3500000000002</v>
      </c>
      <c r="AT77" s="12">
        <f>IFERROR(VLOOKUP(AS77,'CRUCE OPORTUNIDADES'!$C$10:$D$18,2,FALSE),"")</f>
        <v/>
      </c>
      <c r="AU77" s="12" t="n">
        <v>18.3500000000002</v>
      </c>
      <c r="AV77" s="12">
        <f>IFERROR(VLOOKUP(AU77,'CRUCE OPORTUNIDADES'!$C$10:$D$18,2,FALSE),"")</f>
        <v/>
      </c>
      <c r="AW77" s="12" t="n">
        <v>19.3500000000002</v>
      </c>
      <c r="AX77" s="12">
        <f>IFERROR(VLOOKUP(AW77,'CRUCE OPORTUNIDADES'!$C$10:$D$18,2,FALSE),"")</f>
        <v/>
      </c>
      <c r="AY77" s="12" t="n">
        <v>20.3500000000002</v>
      </c>
      <c r="AZ77" s="12">
        <f>IFERROR(VLOOKUP(AY77,'CRUCE OPORTUNIDADES'!$C$10:$D$18,2,FALSE),"")</f>
        <v/>
      </c>
      <c r="BA77" s="12" t="n">
        <v>21.3500000000002</v>
      </c>
      <c r="BB77" s="12">
        <f>IFERROR(VLOOKUP(BA77,'CRUCE OPORTUNIDADES'!$C$10:$D$18,2,FALSE),"")</f>
        <v/>
      </c>
      <c r="BC77" s="12" t="n">
        <v>22.3500000000002</v>
      </c>
      <c r="BD77" s="12">
        <f>IFERROR(VLOOKUP(BC77,'CRUCE OPORTUNIDADES'!$C$10:$D$18,2,FALSE),"")</f>
        <v/>
      </c>
      <c r="BE77" s="12" t="n">
        <v>23.3500000000002</v>
      </c>
      <c r="BF77" s="12">
        <f>IFERROR(VLOOKUP(BE77,'CRUCE OPORTUNIDADES'!$C$10:$D$18,2,FALSE),"")</f>
        <v/>
      </c>
      <c r="BG77" s="12" t="n">
        <v>24.3500000000002</v>
      </c>
      <c r="BH77" s="12">
        <f>IFERROR(VLOOKUP(BG77,'CRUCE OPORTUNIDADES'!$C$10:$D$18,2,FALSE),"")</f>
        <v/>
      </c>
      <c r="BI77" s="12" t="n">
        <v>25.3500000000002</v>
      </c>
      <c r="BJ77" s="12">
        <f>IFERROR(VLOOKUP(BI77,'CRUCE OPORTUNIDADES'!$C$10:$D$18,2,FALSE),"")</f>
        <v/>
      </c>
    </row>
    <row r="78">
      <c r="N78" s="12">
        <f>IF(N79&lt;&gt;""," -O","")</f>
        <v/>
      </c>
      <c r="P78" s="12">
        <f>IF(P79&lt;&gt;""," -O","")</f>
        <v/>
      </c>
      <c r="R78" s="12">
        <f>IF(R79&lt;&gt;""," -O","")</f>
        <v/>
      </c>
      <c r="T78" s="12">
        <f>IF(T79&lt;&gt;""," -O","")</f>
        <v/>
      </c>
      <c r="V78" s="12">
        <f>IF(V79&lt;&gt;""," -O","")</f>
        <v/>
      </c>
      <c r="X78" s="12">
        <f>IF(X79&lt;&gt;""," -O","")</f>
        <v/>
      </c>
      <c r="Z78" s="12">
        <f>IF(Z79&lt;&gt;""," -O","")</f>
        <v/>
      </c>
      <c r="AB78" s="12">
        <f>IF(AB79&lt;&gt;""," -O","")</f>
        <v/>
      </c>
      <c r="AD78" s="12">
        <f>IF(AD79&lt;&gt;""," -O","")</f>
        <v/>
      </c>
      <c r="AF78" s="12">
        <f>IF(AF79&lt;&gt;""," -O","")</f>
        <v/>
      </c>
      <c r="AH78" s="12">
        <f>IF(AH79&lt;&gt;""," -O","")</f>
        <v/>
      </c>
      <c r="AJ78" s="12">
        <f>IF(AJ79&lt;&gt;""," -O","")</f>
        <v/>
      </c>
      <c r="AL78" s="12">
        <f>IF(AL79&lt;&gt;""," -O","")</f>
        <v/>
      </c>
      <c r="AN78" s="12">
        <f>IF(AN79&lt;&gt;""," -O","")</f>
        <v/>
      </c>
      <c r="AP78" s="12">
        <f>IF(AP79&lt;&gt;""," -O","")</f>
        <v/>
      </c>
      <c r="AR78" s="12">
        <f>IF(AR79&lt;&gt;""," -O","")</f>
        <v/>
      </c>
      <c r="AT78" s="12">
        <f>IF(AT79&lt;&gt;""," -O","")</f>
        <v/>
      </c>
      <c r="AV78" s="12">
        <f>IF(AV79&lt;&gt;""," -O","")</f>
        <v/>
      </c>
      <c r="AX78" s="12">
        <f>IF(AX79&lt;&gt;""," -O","")</f>
        <v/>
      </c>
      <c r="AZ78" s="12">
        <f>IF(AZ79&lt;&gt;""," -O","")</f>
        <v/>
      </c>
      <c r="BB78" s="12">
        <f>IF(BB79&lt;&gt;""," -O","")</f>
        <v/>
      </c>
      <c r="BD78" s="12">
        <f>IF(BD79&lt;&gt;""," -O","")</f>
        <v/>
      </c>
      <c r="BF78" s="12">
        <f>IF(BF79&lt;&gt;""," -O","")</f>
        <v/>
      </c>
      <c r="BH78" s="12">
        <f>IF(BH79&lt;&gt;""," -O","")</f>
        <v/>
      </c>
      <c r="BJ78" s="12">
        <f>IF(BJ79&lt;&gt;""," -O","")</f>
        <v/>
      </c>
    </row>
    <row r="79">
      <c r="M79" s="12" t="n">
        <v>1.36</v>
      </c>
      <c r="N79" s="12">
        <f>IFERROR(VLOOKUP(M79,'CRUCE OPORTUNIDADES'!$C$10:$D$18,2,FALSE),"")</f>
        <v/>
      </c>
      <c r="O79" s="12" t="n">
        <v>2.36000000000001</v>
      </c>
      <c r="P79" s="12">
        <f>IFERROR(VLOOKUP(O79,'CRUCE OPORTUNIDADES'!$C$10:$D$18,2,FALSE),"")</f>
        <v/>
      </c>
      <c r="Q79" s="12" t="n">
        <v>3.36000000000002</v>
      </c>
      <c r="R79" s="12">
        <f>IFERROR(VLOOKUP(Q79,'CRUCE OPORTUNIDADES'!$C$10:$D$18,2,FALSE),"")</f>
        <v/>
      </c>
      <c r="S79" s="12" t="n">
        <v>4.36000000000003</v>
      </c>
      <c r="T79" s="12">
        <f>IFERROR(VLOOKUP(S79,'CRUCE OPORTUNIDADES'!$C$10:$D$18,2,FALSE),"")</f>
        <v/>
      </c>
      <c r="U79" s="12" t="n">
        <v>5.36000000000004</v>
      </c>
      <c r="V79" s="12">
        <f>IFERROR(VLOOKUP(U79,'CRUCE OPORTUNIDADES'!$C$10:$D$18,2,FALSE),"")</f>
        <v/>
      </c>
      <c r="W79" s="12" t="n">
        <v>6.36000000000005</v>
      </c>
      <c r="X79" s="12">
        <f>IFERROR(VLOOKUP(W79,'CRUCE OPORTUNIDADES'!$C$10:$D$18,2,FALSE),"")</f>
        <v/>
      </c>
      <c r="Y79" s="12" t="n">
        <v>7.36000000000006</v>
      </c>
      <c r="Z79" s="12">
        <f>IFERROR(VLOOKUP(Y79,'CRUCE OPORTUNIDADES'!$C$10:$D$18,2,FALSE),"")</f>
        <v/>
      </c>
      <c r="AA79" s="12" t="n">
        <v>8.36000000000007</v>
      </c>
      <c r="AB79" s="12">
        <f>IFERROR(VLOOKUP(AA79,'CRUCE OPORTUNIDADES'!$C$10:$D$18,2,FALSE),"")</f>
        <v/>
      </c>
      <c r="AC79" s="12" t="n">
        <v>9.360000000000079</v>
      </c>
      <c r="AD79" s="12">
        <f>IFERROR(VLOOKUP(AC79,'CRUCE OPORTUNIDADES'!$C$10:$D$18,2,FALSE),"")</f>
        <v/>
      </c>
      <c r="AE79" s="12" t="n">
        <v>10.3600000000001</v>
      </c>
      <c r="AF79" s="12">
        <f>IFERROR(VLOOKUP(AE79,'CRUCE OPORTUNIDADES'!$C$10:$D$18,2,FALSE),"")</f>
        <v/>
      </c>
      <c r="AG79" s="12" t="n">
        <v>11.3600000000001</v>
      </c>
      <c r="AH79" s="12">
        <f>IFERROR(VLOOKUP(AG79,'CRUCE OPORTUNIDADES'!$C$10:$D$18,2,FALSE),"")</f>
        <v/>
      </c>
      <c r="AI79" s="12" t="n">
        <v>12.3600000000001</v>
      </c>
      <c r="AJ79" s="12">
        <f>IFERROR(VLOOKUP(AI79,'CRUCE OPORTUNIDADES'!$C$10:$D$18,2,FALSE),"")</f>
        <v/>
      </c>
      <c r="AK79" s="12" t="n">
        <v>13.3600000000001</v>
      </c>
      <c r="AL79" s="12">
        <f>IFERROR(VLOOKUP(AK79,'CRUCE OPORTUNIDADES'!$C$10:$D$18,2,FALSE),"")</f>
        <v/>
      </c>
      <c r="AM79" s="12" t="n">
        <v>14.3600000000001</v>
      </c>
      <c r="AN79" s="12">
        <f>IFERROR(VLOOKUP(AM79,'CRUCE OPORTUNIDADES'!$C$10:$D$18,2,FALSE),"")</f>
        <v/>
      </c>
      <c r="AO79" s="12" t="n">
        <v>15.3600000000001</v>
      </c>
      <c r="AP79" s="12">
        <f>IFERROR(VLOOKUP(AO79,'CRUCE OPORTUNIDADES'!$C$10:$D$18,2,FALSE),"")</f>
        <v/>
      </c>
      <c r="AQ79" s="12" t="n">
        <v>16.3600000000001</v>
      </c>
      <c r="AR79" s="12">
        <f>IFERROR(VLOOKUP(AQ79,'CRUCE OPORTUNIDADES'!$C$10:$D$18,2,FALSE),"")</f>
        <v/>
      </c>
      <c r="AS79" s="12" t="n">
        <v>17.3600000000002</v>
      </c>
      <c r="AT79" s="12">
        <f>IFERROR(VLOOKUP(AS79,'CRUCE OPORTUNIDADES'!$C$10:$D$18,2,FALSE),"")</f>
        <v/>
      </c>
      <c r="AU79" s="12" t="n">
        <v>18.3600000000002</v>
      </c>
      <c r="AV79" s="12">
        <f>IFERROR(VLOOKUP(AU79,'CRUCE OPORTUNIDADES'!$C$10:$D$18,2,FALSE),"")</f>
        <v/>
      </c>
      <c r="AW79" s="12" t="n">
        <v>19.3600000000002</v>
      </c>
      <c r="AX79" s="12">
        <f>IFERROR(VLOOKUP(AW79,'CRUCE OPORTUNIDADES'!$C$10:$D$18,2,FALSE),"")</f>
        <v/>
      </c>
      <c r="AY79" s="12" t="n">
        <v>20.3600000000002</v>
      </c>
      <c r="AZ79" s="12">
        <f>IFERROR(VLOOKUP(AY79,'CRUCE OPORTUNIDADES'!$C$10:$D$18,2,FALSE),"")</f>
        <v/>
      </c>
      <c r="BA79" s="12" t="n">
        <v>21.3600000000002</v>
      </c>
      <c r="BB79" s="12">
        <f>IFERROR(VLOOKUP(BA79,'CRUCE OPORTUNIDADES'!$C$10:$D$18,2,FALSE),"")</f>
        <v/>
      </c>
      <c r="BC79" s="12" t="n">
        <v>22.3600000000002</v>
      </c>
      <c r="BD79" s="12">
        <f>IFERROR(VLOOKUP(BC79,'CRUCE OPORTUNIDADES'!$C$10:$D$18,2,FALSE),"")</f>
        <v/>
      </c>
      <c r="BE79" s="12" t="n">
        <v>23.3600000000002</v>
      </c>
      <c r="BF79" s="12">
        <f>IFERROR(VLOOKUP(BE79,'CRUCE OPORTUNIDADES'!$C$10:$D$18,2,FALSE),"")</f>
        <v/>
      </c>
      <c r="BG79" s="12" t="n">
        <v>24.3600000000002</v>
      </c>
      <c r="BH79" s="12">
        <f>IFERROR(VLOOKUP(BG79,'CRUCE OPORTUNIDADES'!$C$10:$D$18,2,FALSE),"")</f>
        <v/>
      </c>
      <c r="BI79" s="12" t="n">
        <v>25.3600000000002</v>
      </c>
      <c r="BJ79" s="12">
        <f>IFERROR(VLOOKUP(BI79,'CRUCE OPORTUNIDADES'!$C$10:$D$18,2,FALSE),"")</f>
        <v/>
      </c>
    </row>
    <row r="80">
      <c r="N80" s="12">
        <f>IF(N81&lt;&gt;""," -O","")</f>
        <v/>
      </c>
      <c r="P80" s="12">
        <f>IF(P81&lt;&gt;""," -O","")</f>
        <v/>
      </c>
      <c r="R80" s="12">
        <f>IF(R81&lt;&gt;""," -O","")</f>
        <v/>
      </c>
      <c r="T80" s="12">
        <f>IF(T81&lt;&gt;""," -O","")</f>
        <v/>
      </c>
      <c r="V80" s="12">
        <f>IF(V81&lt;&gt;""," -O","")</f>
        <v/>
      </c>
      <c r="X80" s="12">
        <f>IF(X81&lt;&gt;""," -O","")</f>
        <v/>
      </c>
      <c r="Z80" s="12">
        <f>IF(Z81&lt;&gt;""," -O","")</f>
        <v/>
      </c>
      <c r="AB80" s="12">
        <f>IF(AB81&lt;&gt;""," -O","")</f>
        <v/>
      </c>
      <c r="AD80" s="12">
        <f>IF(AD81&lt;&gt;""," -O","")</f>
        <v/>
      </c>
      <c r="AF80" s="12">
        <f>IF(AF81&lt;&gt;""," -O","")</f>
        <v/>
      </c>
      <c r="AH80" s="12">
        <f>IF(AH81&lt;&gt;""," -O","")</f>
        <v/>
      </c>
      <c r="AJ80" s="12">
        <f>IF(AJ81&lt;&gt;""," -O","")</f>
        <v/>
      </c>
      <c r="AL80" s="12">
        <f>IF(AL81&lt;&gt;""," -O","")</f>
        <v/>
      </c>
      <c r="AN80" s="12">
        <f>IF(AN81&lt;&gt;""," -O","")</f>
        <v/>
      </c>
      <c r="AP80" s="12">
        <f>IF(AP81&lt;&gt;""," -O","")</f>
        <v/>
      </c>
      <c r="AR80" s="12">
        <f>IF(AR81&lt;&gt;""," -O","")</f>
        <v/>
      </c>
      <c r="AT80" s="12">
        <f>IF(AT81&lt;&gt;""," -O","")</f>
        <v/>
      </c>
      <c r="AV80" s="12">
        <f>IF(AV81&lt;&gt;""," -O","")</f>
        <v/>
      </c>
      <c r="AX80" s="12">
        <f>IF(AX81&lt;&gt;""," -O","")</f>
        <v/>
      </c>
      <c r="AZ80" s="12">
        <f>IF(AZ81&lt;&gt;""," -O","")</f>
        <v/>
      </c>
      <c r="BB80" s="12">
        <f>IF(BB81&lt;&gt;""," -O","")</f>
        <v/>
      </c>
      <c r="BD80" s="12">
        <f>IF(BD81&lt;&gt;""," -O","")</f>
        <v/>
      </c>
      <c r="BF80" s="12">
        <f>IF(BF81&lt;&gt;""," -O","")</f>
        <v/>
      </c>
      <c r="BH80" s="12">
        <f>IF(BH81&lt;&gt;""," -O","")</f>
        <v/>
      </c>
      <c r="BJ80" s="12">
        <f>IF(BJ81&lt;&gt;""," -O","")</f>
        <v/>
      </c>
    </row>
    <row r="81">
      <c r="M81" s="12" t="n">
        <v>1.37</v>
      </c>
      <c r="N81" s="12">
        <f>IFERROR(VLOOKUP(M81,'CRUCE OPORTUNIDADES'!$C$10:$D$18,2,FALSE),"")</f>
        <v/>
      </c>
      <c r="O81" s="12" t="n">
        <v>2.37000000000001</v>
      </c>
      <c r="P81" s="12">
        <f>IFERROR(VLOOKUP(O81,'CRUCE OPORTUNIDADES'!$C$10:$D$18,2,FALSE),"")</f>
        <v/>
      </c>
      <c r="Q81" s="12" t="n">
        <v>3.37000000000002</v>
      </c>
      <c r="R81" s="12">
        <f>IFERROR(VLOOKUP(Q81,'CRUCE OPORTUNIDADES'!$C$10:$D$18,2,FALSE),"")</f>
        <v/>
      </c>
      <c r="S81" s="12" t="n">
        <v>4.37000000000003</v>
      </c>
      <c r="T81" s="12">
        <f>IFERROR(VLOOKUP(S81,'CRUCE OPORTUNIDADES'!$C$10:$D$18,2,FALSE),"")</f>
        <v/>
      </c>
      <c r="U81" s="12" t="n">
        <v>5.37000000000004</v>
      </c>
      <c r="V81" s="12">
        <f>IFERROR(VLOOKUP(U81,'CRUCE OPORTUNIDADES'!$C$10:$D$18,2,FALSE),"")</f>
        <v/>
      </c>
      <c r="W81" s="12" t="n">
        <v>6.37000000000005</v>
      </c>
      <c r="X81" s="12">
        <f>IFERROR(VLOOKUP(W81,'CRUCE OPORTUNIDADES'!$C$10:$D$18,2,FALSE),"")</f>
        <v/>
      </c>
      <c r="Y81" s="12" t="n">
        <v>7.37000000000006</v>
      </c>
      <c r="Z81" s="12">
        <f>IFERROR(VLOOKUP(Y81,'CRUCE OPORTUNIDADES'!$C$10:$D$18,2,FALSE),"")</f>
        <v/>
      </c>
      <c r="AA81" s="12" t="n">
        <v>8.37000000000007</v>
      </c>
      <c r="AB81" s="12">
        <f>IFERROR(VLOOKUP(AA81,'CRUCE OPORTUNIDADES'!$C$10:$D$18,2,FALSE),"")</f>
        <v/>
      </c>
      <c r="AC81" s="12" t="n">
        <v>9.370000000000079</v>
      </c>
      <c r="AD81" s="12">
        <f>IFERROR(VLOOKUP(AC81,'CRUCE OPORTUNIDADES'!$C$10:$D$18,2,FALSE),"")</f>
        <v/>
      </c>
      <c r="AE81" s="12" t="n">
        <v>10.3700000000001</v>
      </c>
      <c r="AF81" s="12">
        <f>IFERROR(VLOOKUP(AE81,'CRUCE OPORTUNIDADES'!$C$10:$D$18,2,FALSE),"")</f>
        <v/>
      </c>
      <c r="AG81" s="12" t="n">
        <v>11.3700000000001</v>
      </c>
      <c r="AH81" s="12">
        <f>IFERROR(VLOOKUP(AG81,'CRUCE OPORTUNIDADES'!$C$10:$D$18,2,FALSE),"")</f>
        <v/>
      </c>
      <c r="AI81" s="12" t="n">
        <v>12.3700000000001</v>
      </c>
      <c r="AJ81" s="12">
        <f>IFERROR(VLOOKUP(AI81,'CRUCE OPORTUNIDADES'!$C$10:$D$18,2,FALSE),"")</f>
        <v/>
      </c>
      <c r="AK81" s="12" t="n">
        <v>13.3700000000001</v>
      </c>
      <c r="AL81" s="12">
        <f>IFERROR(VLOOKUP(AK81,'CRUCE OPORTUNIDADES'!$C$10:$D$18,2,FALSE),"")</f>
        <v/>
      </c>
      <c r="AM81" s="12" t="n">
        <v>14.3700000000001</v>
      </c>
      <c r="AN81" s="12">
        <f>IFERROR(VLOOKUP(AM81,'CRUCE OPORTUNIDADES'!$C$10:$D$18,2,FALSE),"")</f>
        <v/>
      </c>
      <c r="AO81" s="12" t="n">
        <v>15.3700000000001</v>
      </c>
      <c r="AP81" s="12">
        <f>IFERROR(VLOOKUP(AO81,'CRUCE OPORTUNIDADES'!$C$10:$D$18,2,FALSE),"")</f>
        <v/>
      </c>
      <c r="AQ81" s="12" t="n">
        <v>16.3700000000001</v>
      </c>
      <c r="AR81" s="12">
        <f>IFERROR(VLOOKUP(AQ81,'CRUCE OPORTUNIDADES'!$C$10:$D$18,2,FALSE),"")</f>
        <v/>
      </c>
      <c r="AS81" s="12" t="n">
        <v>17.3700000000002</v>
      </c>
      <c r="AT81" s="12">
        <f>IFERROR(VLOOKUP(AS81,'CRUCE OPORTUNIDADES'!$C$10:$D$18,2,FALSE),"")</f>
        <v/>
      </c>
      <c r="AU81" s="12" t="n">
        <v>18.3700000000002</v>
      </c>
      <c r="AV81" s="12">
        <f>IFERROR(VLOOKUP(AU81,'CRUCE OPORTUNIDADES'!$C$10:$D$18,2,FALSE),"")</f>
        <v/>
      </c>
      <c r="AW81" s="12" t="n">
        <v>19.3700000000002</v>
      </c>
      <c r="AX81" s="12">
        <f>IFERROR(VLOOKUP(AW81,'CRUCE OPORTUNIDADES'!$C$10:$D$18,2,FALSE),"")</f>
        <v/>
      </c>
      <c r="AY81" s="12" t="n">
        <v>20.3700000000002</v>
      </c>
      <c r="AZ81" s="12">
        <f>IFERROR(VLOOKUP(AY81,'CRUCE OPORTUNIDADES'!$C$10:$D$18,2,FALSE),"")</f>
        <v/>
      </c>
      <c r="BA81" s="12" t="n">
        <v>21.3700000000002</v>
      </c>
      <c r="BB81" s="12">
        <f>IFERROR(VLOOKUP(BA81,'CRUCE OPORTUNIDADES'!$C$10:$D$18,2,FALSE),"")</f>
        <v/>
      </c>
      <c r="BC81" s="12" t="n">
        <v>22.3700000000002</v>
      </c>
      <c r="BD81" s="12">
        <f>IFERROR(VLOOKUP(BC81,'CRUCE OPORTUNIDADES'!$C$10:$D$18,2,FALSE),"")</f>
        <v/>
      </c>
      <c r="BE81" s="12" t="n">
        <v>23.3700000000002</v>
      </c>
      <c r="BF81" s="12">
        <f>IFERROR(VLOOKUP(BE81,'CRUCE OPORTUNIDADES'!$C$10:$D$18,2,FALSE),"")</f>
        <v/>
      </c>
      <c r="BG81" s="12" t="n">
        <v>24.3700000000002</v>
      </c>
      <c r="BH81" s="12">
        <f>IFERROR(VLOOKUP(BG81,'CRUCE OPORTUNIDADES'!$C$10:$D$18,2,FALSE),"")</f>
        <v/>
      </c>
      <c r="BI81" s="12" t="n">
        <v>25.3700000000002</v>
      </c>
      <c r="BJ81" s="12">
        <f>IFERROR(VLOOKUP(BI81,'CRUCE OPORTUNIDADES'!$C$10:$D$18,2,FALSE),"")</f>
        <v/>
      </c>
    </row>
    <row r="82">
      <c r="N82" s="12">
        <f>IF(N83&lt;&gt;""," -O","")</f>
        <v/>
      </c>
      <c r="P82" s="12">
        <f>IF(P83&lt;&gt;""," -O","")</f>
        <v/>
      </c>
      <c r="R82" s="12">
        <f>IF(R83&lt;&gt;""," -O","")</f>
        <v/>
      </c>
      <c r="T82" s="12">
        <f>IF(T83&lt;&gt;""," -O","")</f>
        <v/>
      </c>
      <c r="V82" s="12">
        <f>IF(V83&lt;&gt;""," -O","")</f>
        <v/>
      </c>
      <c r="X82" s="12">
        <f>IF(X83&lt;&gt;""," -O","")</f>
        <v/>
      </c>
      <c r="Z82" s="12">
        <f>IF(Z83&lt;&gt;""," -O","")</f>
        <v/>
      </c>
      <c r="AB82" s="12">
        <f>IF(AB83&lt;&gt;""," -O","")</f>
        <v/>
      </c>
      <c r="AD82" s="12">
        <f>IF(AD83&lt;&gt;""," -O","")</f>
        <v/>
      </c>
      <c r="AF82" s="12">
        <f>IF(AF83&lt;&gt;""," -O","")</f>
        <v/>
      </c>
      <c r="AH82" s="12">
        <f>IF(AH83&lt;&gt;""," -O","")</f>
        <v/>
      </c>
      <c r="AJ82" s="12">
        <f>IF(AJ83&lt;&gt;""," -O","")</f>
        <v/>
      </c>
      <c r="AL82" s="12">
        <f>IF(AL83&lt;&gt;""," -O","")</f>
        <v/>
      </c>
      <c r="AN82" s="12">
        <f>IF(AN83&lt;&gt;""," -O","")</f>
        <v/>
      </c>
      <c r="AP82" s="12">
        <f>IF(AP83&lt;&gt;""," -O","")</f>
        <v/>
      </c>
      <c r="AR82" s="12">
        <f>IF(AR83&lt;&gt;""," -O","")</f>
        <v/>
      </c>
      <c r="AT82" s="12">
        <f>IF(AT83&lt;&gt;""," -O","")</f>
        <v/>
      </c>
      <c r="AV82" s="12">
        <f>IF(AV83&lt;&gt;""," -O","")</f>
        <v/>
      </c>
      <c r="AX82" s="12">
        <f>IF(AX83&lt;&gt;""," -O","")</f>
        <v/>
      </c>
      <c r="AZ82" s="12">
        <f>IF(AZ83&lt;&gt;""," -O","")</f>
        <v/>
      </c>
      <c r="BB82" s="12">
        <f>IF(BB83&lt;&gt;""," -O","")</f>
        <v/>
      </c>
      <c r="BD82" s="12">
        <f>IF(BD83&lt;&gt;""," -O","")</f>
        <v/>
      </c>
      <c r="BF82" s="12">
        <f>IF(BF83&lt;&gt;""," -O","")</f>
        <v/>
      </c>
      <c r="BH82" s="12">
        <f>IF(BH83&lt;&gt;""," -O","")</f>
        <v/>
      </c>
      <c r="BJ82" s="12">
        <f>IF(BJ83&lt;&gt;""," -O","")</f>
        <v/>
      </c>
    </row>
    <row r="83">
      <c r="M83" s="12" t="n">
        <v>1.38</v>
      </c>
      <c r="N83" s="12">
        <f>IFERROR(VLOOKUP(M83,'CRUCE OPORTUNIDADES'!$C$10:$D$18,2,FALSE),"")</f>
        <v/>
      </c>
      <c r="O83" s="12" t="n">
        <v>2.38000000000001</v>
      </c>
      <c r="P83" s="12">
        <f>IFERROR(VLOOKUP(O83,'CRUCE OPORTUNIDADES'!$C$10:$D$18,2,FALSE),"")</f>
        <v/>
      </c>
      <c r="Q83" s="12" t="n">
        <v>3.38000000000002</v>
      </c>
      <c r="R83" s="12">
        <f>IFERROR(VLOOKUP(Q83,'CRUCE OPORTUNIDADES'!$C$10:$D$18,2,FALSE),"")</f>
        <v/>
      </c>
      <c r="S83" s="12" t="n">
        <v>4.38000000000003</v>
      </c>
      <c r="T83" s="12">
        <f>IFERROR(VLOOKUP(S83,'CRUCE OPORTUNIDADES'!$C$10:$D$18,2,FALSE),"")</f>
        <v/>
      </c>
      <c r="U83" s="12" t="n">
        <v>5.38000000000004</v>
      </c>
      <c r="V83" s="12">
        <f>IFERROR(VLOOKUP(U83,'CRUCE OPORTUNIDADES'!$C$10:$D$18,2,FALSE),"")</f>
        <v/>
      </c>
      <c r="W83" s="12" t="n">
        <v>6.38000000000005</v>
      </c>
      <c r="X83" s="12">
        <f>IFERROR(VLOOKUP(W83,'CRUCE OPORTUNIDADES'!$C$10:$D$18,2,FALSE),"")</f>
        <v/>
      </c>
      <c r="Y83" s="12" t="n">
        <v>7.38000000000006</v>
      </c>
      <c r="Z83" s="12">
        <f>IFERROR(VLOOKUP(Y83,'CRUCE OPORTUNIDADES'!$C$10:$D$18,2,FALSE),"")</f>
        <v/>
      </c>
      <c r="AA83" s="12" t="n">
        <v>8.38000000000007</v>
      </c>
      <c r="AB83" s="12">
        <f>IFERROR(VLOOKUP(AA83,'CRUCE OPORTUNIDADES'!$C$10:$D$18,2,FALSE),"")</f>
        <v/>
      </c>
      <c r="AC83" s="12" t="n">
        <v>9.380000000000081</v>
      </c>
      <c r="AD83" s="12">
        <f>IFERROR(VLOOKUP(AC83,'CRUCE OPORTUNIDADES'!$C$10:$D$18,2,FALSE),"")</f>
        <v/>
      </c>
      <c r="AE83" s="12" t="n">
        <v>10.3800000000001</v>
      </c>
      <c r="AF83" s="12">
        <f>IFERROR(VLOOKUP(AE83,'CRUCE OPORTUNIDADES'!$C$10:$D$18,2,FALSE),"")</f>
        <v/>
      </c>
      <c r="AG83" s="12" t="n">
        <v>11.3800000000001</v>
      </c>
      <c r="AH83" s="12">
        <f>IFERROR(VLOOKUP(AG83,'CRUCE OPORTUNIDADES'!$C$10:$D$18,2,FALSE),"")</f>
        <v/>
      </c>
      <c r="AI83" s="12" t="n">
        <v>12.3800000000001</v>
      </c>
      <c r="AJ83" s="12">
        <f>IFERROR(VLOOKUP(AI83,'CRUCE OPORTUNIDADES'!$C$10:$D$18,2,FALSE),"")</f>
        <v/>
      </c>
      <c r="AK83" s="12" t="n">
        <v>13.3800000000001</v>
      </c>
      <c r="AL83" s="12">
        <f>IFERROR(VLOOKUP(AK83,'CRUCE OPORTUNIDADES'!$C$10:$D$18,2,FALSE),"")</f>
        <v/>
      </c>
      <c r="AM83" s="12" t="n">
        <v>14.3800000000001</v>
      </c>
      <c r="AN83" s="12">
        <f>IFERROR(VLOOKUP(AM83,'CRUCE OPORTUNIDADES'!$C$10:$D$18,2,FALSE),"")</f>
        <v/>
      </c>
      <c r="AO83" s="12" t="n">
        <v>15.3800000000001</v>
      </c>
      <c r="AP83" s="12">
        <f>IFERROR(VLOOKUP(AO83,'CRUCE OPORTUNIDADES'!$C$10:$D$18,2,FALSE),"")</f>
        <v/>
      </c>
      <c r="AQ83" s="12" t="n">
        <v>16.3800000000002</v>
      </c>
      <c r="AR83" s="12">
        <f>IFERROR(VLOOKUP(AQ83,'CRUCE OPORTUNIDADES'!$C$10:$D$18,2,FALSE),"")</f>
        <v/>
      </c>
      <c r="AS83" s="12" t="n">
        <v>17.3800000000002</v>
      </c>
      <c r="AT83" s="12">
        <f>IFERROR(VLOOKUP(AS83,'CRUCE OPORTUNIDADES'!$C$10:$D$18,2,FALSE),"")</f>
        <v/>
      </c>
      <c r="AU83" s="12" t="n">
        <v>18.3800000000002</v>
      </c>
      <c r="AV83" s="12">
        <f>IFERROR(VLOOKUP(AU83,'CRUCE OPORTUNIDADES'!$C$10:$D$18,2,FALSE),"")</f>
        <v/>
      </c>
      <c r="AW83" s="12" t="n">
        <v>19.3800000000002</v>
      </c>
      <c r="AX83" s="12">
        <f>IFERROR(VLOOKUP(AW83,'CRUCE OPORTUNIDADES'!$C$10:$D$18,2,FALSE),"")</f>
        <v/>
      </c>
      <c r="AY83" s="12" t="n">
        <v>20.3800000000002</v>
      </c>
      <c r="AZ83" s="12">
        <f>IFERROR(VLOOKUP(AY83,'CRUCE OPORTUNIDADES'!$C$10:$D$18,2,FALSE),"")</f>
        <v/>
      </c>
      <c r="BA83" s="12" t="n">
        <v>21.3800000000002</v>
      </c>
      <c r="BB83" s="12">
        <f>IFERROR(VLOOKUP(BA83,'CRUCE OPORTUNIDADES'!$C$10:$D$18,2,FALSE),"")</f>
        <v/>
      </c>
      <c r="BC83" s="12" t="n">
        <v>22.3800000000002</v>
      </c>
      <c r="BD83" s="12">
        <f>IFERROR(VLOOKUP(BC83,'CRUCE OPORTUNIDADES'!$C$10:$D$18,2,FALSE),"")</f>
        <v/>
      </c>
      <c r="BE83" s="12" t="n">
        <v>23.3800000000002</v>
      </c>
      <c r="BF83" s="12">
        <f>IFERROR(VLOOKUP(BE83,'CRUCE OPORTUNIDADES'!$C$10:$D$18,2,FALSE),"")</f>
        <v/>
      </c>
      <c r="BG83" s="12" t="n">
        <v>24.3800000000002</v>
      </c>
      <c r="BH83" s="12">
        <f>IFERROR(VLOOKUP(BG83,'CRUCE OPORTUNIDADES'!$C$10:$D$18,2,FALSE),"")</f>
        <v/>
      </c>
      <c r="BI83" s="12" t="n">
        <v>25.3800000000002</v>
      </c>
      <c r="BJ83" s="12">
        <f>IFERROR(VLOOKUP(BI83,'CRUCE OPORTUNIDADES'!$C$10:$D$18,2,FALSE),"")</f>
        <v/>
      </c>
    </row>
    <row r="84">
      <c r="N84" s="12">
        <f>IF(N85&lt;&gt;""," -O","")</f>
        <v/>
      </c>
      <c r="P84" s="12">
        <f>IF(P85&lt;&gt;""," -O","")</f>
        <v/>
      </c>
      <c r="R84" s="12">
        <f>IF(R85&lt;&gt;""," -O","")</f>
        <v/>
      </c>
      <c r="T84" s="12">
        <f>IF(T85&lt;&gt;""," -O","")</f>
        <v/>
      </c>
      <c r="V84" s="12">
        <f>IF(V85&lt;&gt;""," -O","")</f>
        <v/>
      </c>
      <c r="X84" s="12">
        <f>IF(X85&lt;&gt;""," -O","")</f>
        <v/>
      </c>
      <c r="Z84" s="12">
        <f>IF(Z85&lt;&gt;""," -O","")</f>
        <v/>
      </c>
      <c r="AB84" s="12">
        <f>IF(AB85&lt;&gt;""," -O","")</f>
        <v/>
      </c>
      <c r="AD84" s="12">
        <f>IF(AD85&lt;&gt;""," -O","")</f>
        <v/>
      </c>
      <c r="AF84" s="12">
        <f>IF(AF85&lt;&gt;""," -O","")</f>
        <v/>
      </c>
      <c r="AH84" s="12">
        <f>IF(AH85&lt;&gt;""," -O","")</f>
        <v/>
      </c>
      <c r="AJ84" s="12">
        <f>IF(AJ85&lt;&gt;""," -O","")</f>
        <v/>
      </c>
      <c r="AL84" s="12">
        <f>IF(AL85&lt;&gt;""," -O","")</f>
        <v/>
      </c>
      <c r="AN84" s="12">
        <f>IF(AN85&lt;&gt;""," -O","")</f>
        <v/>
      </c>
      <c r="AP84" s="12">
        <f>IF(AP85&lt;&gt;""," -O","")</f>
        <v/>
      </c>
      <c r="AR84" s="12">
        <f>IF(AR85&lt;&gt;""," -O","")</f>
        <v/>
      </c>
      <c r="AT84" s="12">
        <f>IF(AT85&lt;&gt;""," -O","")</f>
        <v/>
      </c>
      <c r="AV84" s="12">
        <f>IF(AV85&lt;&gt;""," -O","")</f>
        <v/>
      </c>
      <c r="AX84" s="12">
        <f>IF(AX85&lt;&gt;""," -O","")</f>
        <v/>
      </c>
      <c r="AZ84" s="12">
        <f>IF(AZ85&lt;&gt;""," -O","")</f>
        <v/>
      </c>
      <c r="BB84" s="12">
        <f>IF(BB85&lt;&gt;""," -O","")</f>
        <v/>
      </c>
      <c r="BD84" s="12">
        <f>IF(BD85&lt;&gt;""," -O","")</f>
        <v/>
      </c>
      <c r="BF84" s="12">
        <f>IF(BF85&lt;&gt;""," -O","")</f>
        <v/>
      </c>
      <c r="BH84" s="12">
        <f>IF(BH85&lt;&gt;""," -O","")</f>
        <v/>
      </c>
      <c r="BJ84" s="12">
        <f>IF(BJ85&lt;&gt;""," -O","")</f>
        <v/>
      </c>
    </row>
    <row r="85">
      <c r="M85" s="12" t="n">
        <v>1.39</v>
      </c>
      <c r="N85" s="12">
        <f>IFERROR(VLOOKUP(M85,'CRUCE OPORTUNIDADES'!$C$10:$D$18,2,FALSE),"")</f>
        <v/>
      </c>
      <c r="O85" s="12" t="n">
        <v>2.39000000000001</v>
      </c>
      <c r="P85" s="12">
        <f>IFERROR(VLOOKUP(O85,'CRUCE OPORTUNIDADES'!$C$10:$D$18,2,FALSE),"")</f>
        <v/>
      </c>
      <c r="Q85" s="12" t="n">
        <v>3.39000000000002</v>
      </c>
      <c r="R85" s="12">
        <f>IFERROR(VLOOKUP(Q85,'CRUCE OPORTUNIDADES'!$C$10:$D$18,2,FALSE),"")</f>
        <v/>
      </c>
      <c r="S85" s="12" t="n">
        <v>4.39000000000003</v>
      </c>
      <c r="T85" s="12">
        <f>IFERROR(VLOOKUP(S85,'CRUCE OPORTUNIDADES'!$C$10:$D$18,2,FALSE),"")</f>
        <v/>
      </c>
      <c r="U85" s="12" t="n">
        <v>5.39000000000004</v>
      </c>
      <c r="V85" s="12">
        <f>IFERROR(VLOOKUP(U85,'CRUCE OPORTUNIDADES'!$C$10:$D$18,2,FALSE),"")</f>
        <v/>
      </c>
      <c r="W85" s="12" t="n">
        <v>6.39000000000005</v>
      </c>
      <c r="X85" s="12">
        <f>IFERROR(VLOOKUP(W85,'CRUCE OPORTUNIDADES'!$C$10:$D$18,2,FALSE),"")</f>
        <v/>
      </c>
      <c r="Y85" s="12" t="n">
        <v>7.39000000000006</v>
      </c>
      <c r="Z85" s="12">
        <f>IFERROR(VLOOKUP(Y85,'CRUCE OPORTUNIDADES'!$C$10:$D$18,2,FALSE),"")</f>
        <v/>
      </c>
      <c r="AA85" s="12" t="n">
        <v>8.39000000000007</v>
      </c>
      <c r="AB85" s="12">
        <f>IFERROR(VLOOKUP(AA85,'CRUCE OPORTUNIDADES'!$C$10:$D$18,2,FALSE),"")</f>
        <v/>
      </c>
      <c r="AC85" s="12" t="n">
        <v>9.390000000000081</v>
      </c>
      <c r="AD85" s="12">
        <f>IFERROR(VLOOKUP(AC85,'CRUCE OPORTUNIDADES'!$C$10:$D$18,2,FALSE),"")</f>
        <v/>
      </c>
      <c r="AE85" s="12" t="n">
        <v>10.3900000000001</v>
      </c>
      <c r="AF85" s="12">
        <f>IFERROR(VLOOKUP(AE85,'CRUCE OPORTUNIDADES'!$C$10:$D$18,2,FALSE),"")</f>
        <v/>
      </c>
      <c r="AG85" s="12" t="n">
        <v>11.3900000000001</v>
      </c>
      <c r="AH85" s="12">
        <f>IFERROR(VLOOKUP(AG85,'CRUCE OPORTUNIDADES'!$C$10:$D$18,2,FALSE),"")</f>
        <v/>
      </c>
      <c r="AI85" s="12" t="n">
        <v>12.3900000000001</v>
      </c>
      <c r="AJ85" s="12">
        <f>IFERROR(VLOOKUP(AI85,'CRUCE OPORTUNIDADES'!$C$10:$D$18,2,FALSE),"")</f>
        <v/>
      </c>
      <c r="AK85" s="12" t="n">
        <v>13.3900000000001</v>
      </c>
      <c r="AL85" s="12">
        <f>IFERROR(VLOOKUP(AK85,'CRUCE OPORTUNIDADES'!$C$10:$D$18,2,FALSE),"")</f>
        <v/>
      </c>
      <c r="AM85" s="12" t="n">
        <v>14.3900000000001</v>
      </c>
      <c r="AN85" s="12">
        <f>IFERROR(VLOOKUP(AM85,'CRUCE OPORTUNIDADES'!$C$10:$D$18,2,FALSE),"")</f>
        <v/>
      </c>
      <c r="AO85" s="12" t="n">
        <v>15.3900000000001</v>
      </c>
      <c r="AP85" s="12">
        <f>IFERROR(VLOOKUP(AO85,'CRUCE OPORTUNIDADES'!$C$10:$D$18,2,FALSE),"")</f>
        <v/>
      </c>
      <c r="AQ85" s="12" t="n">
        <v>16.3900000000001</v>
      </c>
      <c r="AR85" s="12">
        <f>IFERROR(VLOOKUP(AQ85,'CRUCE OPORTUNIDADES'!$C$10:$D$18,2,FALSE),"")</f>
        <v/>
      </c>
      <c r="AS85" s="12" t="n">
        <v>17.3900000000002</v>
      </c>
      <c r="AT85" s="12">
        <f>IFERROR(VLOOKUP(AS85,'CRUCE OPORTUNIDADES'!$C$10:$D$18,2,FALSE),"")</f>
        <v/>
      </c>
      <c r="AU85" s="12" t="n">
        <v>18.3900000000002</v>
      </c>
      <c r="AV85" s="12">
        <f>IFERROR(VLOOKUP(AU85,'CRUCE OPORTUNIDADES'!$C$10:$D$18,2,FALSE),"")</f>
        <v/>
      </c>
      <c r="AW85" s="12" t="n">
        <v>19.3900000000002</v>
      </c>
      <c r="AX85" s="12">
        <f>IFERROR(VLOOKUP(AW85,'CRUCE OPORTUNIDADES'!$C$10:$D$18,2,FALSE),"")</f>
        <v/>
      </c>
      <c r="AY85" s="12" t="n">
        <v>20.3900000000002</v>
      </c>
      <c r="AZ85" s="12">
        <f>IFERROR(VLOOKUP(AY85,'CRUCE OPORTUNIDADES'!$C$10:$D$18,2,FALSE),"")</f>
        <v/>
      </c>
      <c r="BA85" s="12" t="n">
        <v>21.3900000000002</v>
      </c>
      <c r="BB85" s="12">
        <f>IFERROR(VLOOKUP(BA85,'CRUCE OPORTUNIDADES'!$C$10:$D$18,2,FALSE),"")</f>
        <v/>
      </c>
      <c r="BC85" s="12" t="n">
        <v>22.3900000000002</v>
      </c>
      <c r="BD85" s="12">
        <f>IFERROR(VLOOKUP(BC85,'CRUCE OPORTUNIDADES'!$C$10:$D$18,2,FALSE),"")</f>
        <v/>
      </c>
      <c r="BE85" s="12" t="n">
        <v>23.3900000000002</v>
      </c>
      <c r="BF85" s="12">
        <f>IFERROR(VLOOKUP(BE85,'CRUCE OPORTUNIDADES'!$C$10:$D$18,2,FALSE),"")</f>
        <v/>
      </c>
      <c r="BG85" s="12" t="n">
        <v>24.3900000000002</v>
      </c>
      <c r="BH85" s="12">
        <f>IFERROR(VLOOKUP(BG85,'CRUCE OPORTUNIDADES'!$C$10:$D$18,2,FALSE),"")</f>
        <v/>
      </c>
      <c r="BI85" s="12" t="n">
        <v>25.3900000000002</v>
      </c>
      <c r="BJ85" s="12">
        <f>IFERROR(VLOOKUP(BI85,'CRUCE OPORTUNIDADES'!$C$10:$D$18,2,FALSE),"")</f>
        <v/>
      </c>
    </row>
    <row r="86">
      <c r="N86" s="12">
        <f>IF(N87&lt;&gt;""," -O","")</f>
        <v/>
      </c>
      <c r="P86" s="12">
        <f>IF(P87&lt;&gt;""," -O","")</f>
        <v/>
      </c>
      <c r="R86" s="12">
        <f>IF(R87&lt;&gt;""," -O","")</f>
        <v/>
      </c>
      <c r="T86" s="12">
        <f>IF(T87&lt;&gt;""," -O","")</f>
        <v/>
      </c>
      <c r="V86" s="12">
        <f>IF(V87&lt;&gt;""," -O","")</f>
        <v/>
      </c>
      <c r="X86" s="12">
        <f>IF(X87&lt;&gt;""," -O","")</f>
        <v/>
      </c>
      <c r="Z86" s="12">
        <f>IF(Z87&lt;&gt;""," -O","")</f>
        <v/>
      </c>
      <c r="AB86" s="12">
        <f>IF(AB87&lt;&gt;""," -O","")</f>
        <v/>
      </c>
      <c r="AD86" s="12">
        <f>IF(AD87&lt;&gt;""," -O","")</f>
        <v/>
      </c>
      <c r="AF86" s="12">
        <f>IF(AF87&lt;&gt;""," -O","")</f>
        <v/>
      </c>
      <c r="AH86" s="12">
        <f>IF(AH87&lt;&gt;""," -O","")</f>
        <v/>
      </c>
      <c r="AJ86" s="12">
        <f>IF(AJ87&lt;&gt;""," -O","")</f>
        <v/>
      </c>
      <c r="AL86" s="12">
        <f>IF(AL87&lt;&gt;""," -O","")</f>
        <v/>
      </c>
      <c r="AN86" s="12">
        <f>IF(AN87&lt;&gt;""," -O","")</f>
        <v/>
      </c>
      <c r="AP86" s="12">
        <f>IF(AP87&lt;&gt;""," -O","")</f>
        <v/>
      </c>
      <c r="AR86" s="12">
        <f>IF(AR87&lt;&gt;""," -O","")</f>
        <v/>
      </c>
      <c r="AT86" s="12">
        <f>IF(AT87&lt;&gt;""," -O","")</f>
        <v/>
      </c>
      <c r="AV86" s="12">
        <f>IF(AV87&lt;&gt;""," -O","")</f>
        <v/>
      </c>
      <c r="AX86" s="12">
        <f>IF(AX87&lt;&gt;""," -O","")</f>
        <v/>
      </c>
      <c r="AZ86" s="12">
        <f>IF(AZ87&lt;&gt;""," -O","")</f>
        <v/>
      </c>
      <c r="BB86" s="12">
        <f>IF(BB87&lt;&gt;""," -O","")</f>
        <v/>
      </c>
      <c r="BD86" s="12">
        <f>IF(BD87&lt;&gt;""," -O","")</f>
        <v/>
      </c>
      <c r="BF86" s="12">
        <f>IF(BF87&lt;&gt;""," -O","")</f>
        <v/>
      </c>
      <c r="BH86" s="12">
        <f>IF(BH87&lt;&gt;""," -O","")</f>
        <v/>
      </c>
      <c r="BJ86" s="12">
        <f>IF(BJ87&lt;&gt;""," -O","")</f>
        <v/>
      </c>
    </row>
    <row r="87">
      <c r="M87" s="12" t="n">
        <v>1.4</v>
      </c>
      <c r="N87" s="12">
        <f>IFERROR(VLOOKUP(M87,'CRUCE OPORTUNIDADES'!$C$10:$D$18,2,FALSE),"")</f>
        <v/>
      </c>
      <c r="O87" s="12" t="n">
        <v>2.40000000000001</v>
      </c>
      <c r="P87" s="12">
        <f>IFERROR(VLOOKUP(O87,'CRUCE OPORTUNIDADES'!$C$10:$D$18,2,FALSE),"")</f>
        <v/>
      </c>
      <c r="Q87" s="12" t="n">
        <v>3.40000000000002</v>
      </c>
      <c r="R87" s="12">
        <f>IFERROR(VLOOKUP(Q87,'CRUCE OPORTUNIDADES'!$C$10:$D$18,2,FALSE),"")</f>
        <v/>
      </c>
      <c r="S87" s="12" t="n">
        <v>4.40000000000003</v>
      </c>
      <c r="T87" s="12">
        <f>IFERROR(VLOOKUP(S87,'CRUCE OPORTUNIDADES'!$C$10:$D$18,2,FALSE),"")</f>
        <v/>
      </c>
      <c r="U87" s="12" t="n">
        <v>5.40000000000004</v>
      </c>
      <c r="V87" s="12">
        <f>IFERROR(VLOOKUP(U87,'CRUCE OPORTUNIDADES'!$C$10:$D$18,2,FALSE),"")</f>
        <v/>
      </c>
      <c r="W87" s="12" t="n">
        <v>6.40000000000005</v>
      </c>
      <c r="X87" s="12">
        <f>IFERROR(VLOOKUP(W87,'CRUCE OPORTUNIDADES'!$C$10:$D$18,2,FALSE),"")</f>
        <v/>
      </c>
      <c r="Y87" s="12" t="n">
        <v>7.40000000000006</v>
      </c>
      <c r="Z87" s="12">
        <f>IFERROR(VLOOKUP(Y87,'CRUCE OPORTUNIDADES'!$C$10:$D$18,2,FALSE),"")</f>
        <v/>
      </c>
      <c r="AA87" s="12" t="n">
        <v>8.40000000000007</v>
      </c>
      <c r="AB87" s="12">
        <f>IFERROR(VLOOKUP(AA87,'CRUCE OPORTUNIDADES'!$C$10:$D$18,2,FALSE),"")</f>
        <v/>
      </c>
      <c r="AC87" s="12" t="n">
        <v>9.40000000000008</v>
      </c>
      <c r="AD87" s="12">
        <f>IFERROR(VLOOKUP(AC87,'CRUCE OPORTUNIDADES'!$C$10:$D$18,2,FALSE),"")</f>
        <v/>
      </c>
      <c r="AE87" s="12" t="n">
        <v>10.4000000000001</v>
      </c>
      <c r="AF87" s="12">
        <f>IFERROR(VLOOKUP(AE87,'CRUCE OPORTUNIDADES'!$C$10:$D$18,2,FALSE),"")</f>
        <v/>
      </c>
      <c r="AG87" s="12" t="n">
        <v>11.4000000000001</v>
      </c>
      <c r="AH87" s="12">
        <f>IFERROR(VLOOKUP(AG87,'CRUCE OPORTUNIDADES'!$C$10:$D$18,2,FALSE),"")</f>
        <v/>
      </c>
      <c r="AI87" s="12" t="n">
        <v>12.4000000000001</v>
      </c>
      <c r="AJ87" s="12">
        <f>IFERROR(VLOOKUP(AI87,'CRUCE OPORTUNIDADES'!$C$10:$D$18,2,FALSE),"")</f>
        <v/>
      </c>
      <c r="AK87" s="12" t="n">
        <v>13.4000000000001</v>
      </c>
      <c r="AL87" s="12">
        <f>IFERROR(VLOOKUP(AK87,'CRUCE OPORTUNIDADES'!$C$10:$D$18,2,FALSE),"")</f>
        <v/>
      </c>
      <c r="AM87" s="12" t="n">
        <v>14.4000000000001</v>
      </c>
      <c r="AN87" s="12">
        <f>IFERROR(VLOOKUP(AM87,'CRUCE OPORTUNIDADES'!$C$10:$D$18,2,FALSE),"")</f>
        <v/>
      </c>
      <c r="AO87" s="12" t="n">
        <v>15.4000000000001</v>
      </c>
      <c r="AP87" s="12">
        <f>IFERROR(VLOOKUP(AO87,'CRUCE OPORTUNIDADES'!$C$10:$D$18,2,FALSE),"")</f>
        <v/>
      </c>
      <c r="AQ87" s="12" t="n">
        <v>16.4000000000002</v>
      </c>
      <c r="AR87" s="12">
        <f>IFERROR(VLOOKUP(AQ87,'CRUCE OPORTUNIDADES'!$C$10:$D$18,2,FALSE),"")</f>
        <v/>
      </c>
      <c r="AS87" s="12" t="n">
        <v>17.4000000000002</v>
      </c>
      <c r="AT87" s="12">
        <f>IFERROR(VLOOKUP(AS87,'CRUCE OPORTUNIDADES'!$C$10:$D$18,2,FALSE),"")</f>
        <v/>
      </c>
      <c r="AU87" s="12" t="n">
        <v>18.4000000000002</v>
      </c>
      <c r="AV87" s="12">
        <f>IFERROR(VLOOKUP(AU87,'CRUCE OPORTUNIDADES'!$C$10:$D$18,2,FALSE),"")</f>
        <v/>
      </c>
      <c r="AW87" s="12" t="n">
        <v>19.4000000000002</v>
      </c>
      <c r="AX87" s="12">
        <f>IFERROR(VLOOKUP(AW87,'CRUCE OPORTUNIDADES'!$C$10:$D$18,2,FALSE),"")</f>
        <v/>
      </c>
      <c r="AY87" s="12" t="n">
        <v>20.4000000000002</v>
      </c>
      <c r="AZ87" s="12">
        <f>IFERROR(VLOOKUP(AY87,'CRUCE OPORTUNIDADES'!$C$10:$D$18,2,FALSE),"")</f>
        <v/>
      </c>
      <c r="BA87" s="12" t="n">
        <v>21.4000000000002</v>
      </c>
      <c r="BB87" s="12">
        <f>IFERROR(VLOOKUP(BA87,'CRUCE OPORTUNIDADES'!$C$10:$D$18,2,FALSE),"")</f>
        <v/>
      </c>
      <c r="BC87" s="12" t="n">
        <v>22.4000000000002</v>
      </c>
      <c r="BD87" s="12">
        <f>IFERROR(VLOOKUP(BC87,'CRUCE OPORTUNIDADES'!$C$10:$D$18,2,FALSE),"")</f>
        <v/>
      </c>
      <c r="BE87" s="12" t="n">
        <v>23.4000000000002</v>
      </c>
      <c r="BF87" s="12">
        <f>IFERROR(VLOOKUP(BE87,'CRUCE OPORTUNIDADES'!$C$10:$D$18,2,FALSE),"")</f>
        <v/>
      </c>
      <c r="BG87" s="12" t="n">
        <v>24.4000000000002</v>
      </c>
      <c r="BH87" s="12">
        <f>IFERROR(VLOOKUP(BG87,'CRUCE OPORTUNIDADES'!$C$10:$D$18,2,FALSE),"")</f>
        <v/>
      </c>
      <c r="BI87" s="12" t="n">
        <v>25.4000000000002</v>
      </c>
      <c r="BJ87" s="12">
        <f>IFERROR(VLOOKUP(BI87,'CRUCE OPORTUNIDADES'!$C$10:$D$18,2,FALSE),"")</f>
        <v/>
      </c>
    </row>
    <row r="88">
      <c r="N88" s="12">
        <f>IF(N89&lt;&gt;""," -O","")</f>
        <v/>
      </c>
      <c r="P88" s="12">
        <f>IF(P89&lt;&gt;""," -O","")</f>
        <v/>
      </c>
      <c r="R88" s="12">
        <f>IF(R89&lt;&gt;""," -O","")</f>
        <v/>
      </c>
      <c r="T88" s="12">
        <f>IF(T89&lt;&gt;""," -O","")</f>
        <v/>
      </c>
      <c r="V88" s="12">
        <f>IF(V89&lt;&gt;""," -O","")</f>
        <v/>
      </c>
      <c r="X88" s="12">
        <f>IF(X89&lt;&gt;""," -O","")</f>
        <v/>
      </c>
      <c r="Z88" s="12">
        <f>IF(Z89&lt;&gt;""," -O","")</f>
        <v/>
      </c>
      <c r="AB88" s="12">
        <f>IF(AB89&lt;&gt;""," -O","")</f>
        <v/>
      </c>
      <c r="AD88" s="12">
        <f>IF(AD89&lt;&gt;""," -O","")</f>
        <v/>
      </c>
      <c r="AF88" s="12">
        <f>IF(AF89&lt;&gt;""," -O","")</f>
        <v/>
      </c>
      <c r="AH88" s="12">
        <f>IF(AH89&lt;&gt;""," -O","")</f>
        <v/>
      </c>
      <c r="AJ88" s="12">
        <f>IF(AJ89&lt;&gt;""," -O","")</f>
        <v/>
      </c>
      <c r="AL88" s="12">
        <f>IF(AL89&lt;&gt;""," -O","")</f>
        <v/>
      </c>
      <c r="AN88" s="12">
        <f>IF(AN89&lt;&gt;""," -O","")</f>
        <v/>
      </c>
      <c r="AP88" s="12">
        <f>IF(AP89&lt;&gt;""," -O","")</f>
        <v/>
      </c>
      <c r="AR88" s="12">
        <f>IF(AR89&lt;&gt;""," -O","")</f>
        <v/>
      </c>
      <c r="AT88" s="12">
        <f>IF(AT89&lt;&gt;""," -O","")</f>
        <v/>
      </c>
      <c r="AV88" s="12">
        <f>IF(AV89&lt;&gt;""," -O","")</f>
        <v/>
      </c>
      <c r="AX88" s="12">
        <f>IF(AX89&lt;&gt;""," -O","")</f>
        <v/>
      </c>
      <c r="AZ88" s="12">
        <f>IF(AZ89&lt;&gt;""," -O","")</f>
        <v/>
      </c>
      <c r="BB88" s="12">
        <f>IF(BB89&lt;&gt;""," -O","")</f>
        <v/>
      </c>
      <c r="BD88" s="12">
        <f>IF(BD89&lt;&gt;""," -O","")</f>
        <v/>
      </c>
      <c r="BF88" s="12">
        <f>IF(BF89&lt;&gt;""," -O","")</f>
        <v/>
      </c>
      <c r="BH88" s="12">
        <f>IF(BH89&lt;&gt;""," -O","")</f>
        <v/>
      </c>
      <c r="BJ88" s="12">
        <f>IF(BJ89&lt;&gt;""," -O","")</f>
        <v/>
      </c>
    </row>
    <row r="89">
      <c r="M89" s="12" t="n">
        <v>1.41</v>
      </c>
      <c r="N89" s="12">
        <f>IFERROR(VLOOKUP(M89,'CRUCE OPORTUNIDADES'!$C$10:$D$18,2,FALSE),"")</f>
        <v/>
      </c>
      <c r="O89" s="12" t="n">
        <v>2.41000000000001</v>
      </c>
      <c r="P89" s="12">
        <f>IFERROR(VLOOKUP(O89,'CRUCE OPORTUNIDADES'!$C$10:$D$18,2,FALSE),"")</f>
        <v/>
      </c>
      <c r="Q89" s="12" t="n">
        <v>3.41000000000002</v>
      </c>
      <c r="R89" s="12">
        <f>IFERROR(VLOOKUP(Q89,'CRUCE OPORTUNIDADES'!$C$10:$D$18,2,FALSE),"")</f>
        <v/>
      </c>
      <c r="S89" s="12" t="n">
        <v>4.41000000000003</v>
      </c>
      <c r="T89" s="12">
        <f>IFERROR(VLOOKUP(S89,'CRUCE OPORTUNIDADES'!$C$10:$D$18,2,FALSE),"")</f>
        <v/>
      </c>
      <c r="U89" s="12" t="n">
        <v>5.41000000000004</v>
      </c>
      <c r="V89" s="12">
        <f>IFERROR(VLOOKUP(U89,'CRUCE OPORTUNIDADES'!$C$10:$D$18,2,FALSE),"")</f>
        <v/>
      </c>
      <c r="W89" s="12" t="n">
        <v>6.41000000000005</v>
      </c>
      <c r="X89" s="12">
        <f>IFERROR(VLOOKUP(W89,'CRUCE OPORTUNIDADES'!$C$10:$D$18,2,FALSE),"")</f>
        <v/>
      </c>
      <c r="Y89" s="12" t="n">
        <v>7.41000000000006</v>
      </c>
      <c r="Z89" s="12">
        <f>IFERROR(VLOOKUP(Y89,'CRUCE OPORTUNIDADES'!$C$10:$D$18,2,FALSE),"")</f>
        <v/>
      </c>
      <c r="AA89" s="12" t="n">
        <v>8.410000000000069</v>
      </c>
      <c r="AB89" s="12">
        <f>IFERROR(VLOOKUP(AA89,'CRUCE OPORTUNIDADES'!$C$10:$D$18,2,FALSE),"")</f>
        <v/>
      </c>
      <c r="AC89" s="12" t="n">
        <v>9.41000000000008</v>
      </c>
      <c r="AD89" s="12">
        <f>IFERROR(VLOOKUP(AC89,'CRUCE OPORTUNIDADES'!$C$10:$D$18,2,FALSE),"")</f>
        <v/>
      </c>
      <c r="AE89" s="12" t="n">
        <v>10.4100000000001</v>
      </c>
      <c r="AF89" s="12">
        <f>IFERROR(VLOOKUP(AE89,'CRUCE OPORTUNIDADES'!$C$10:$D$18,2,FALSE),"")</f>
        <v/>
      </c>
      <c r="AG89" s="12" t="n">
        <v>11.4100000000001</v>
      </c>
      <c r="AH89" s="12">
        <f>IFERROR(VLOOKUP(AG89,'CRUCE OPORTUNIDADES'!$C$10:$D$18,2,FALSE),"")</f>
        <v/>
      </c>
      <c r="AI89" s="12" t="n">
        <v>12.4100000000001</v>
      </c>
      <c r="AJ89" s="12">
        <f>IFERROR(VLOOKUP(AI89,'CRUCE OPORTUNIDADES'!$C$10:$D$18,2,FALSE),"")</f>
        <v/>
      </c>
      <c r="AK89" s="12" t="n">
        <v>13.4100000000001</v>
      </c>
      <c r="AL89" s="12">
        <f>IFERROR(VLOOKUP(AK89,'CRUCE OPORTUNIDADES'!$C$10:$D$18,2,FALSE),"")</f>
        <v/>
      </c>
      <c r="AM89" s="12" t="n">
        <v>14.4100000000001</v>
      </c>
      <c r="AN89" s="12">
        <f>IFERROR(VLOOKUP(AM89,'CRUCE OPORTUNIDADES'!$C$10:$D$18,2,FALSE),"")</f>
        <v/>
      </c>
      <c r="AO89" s="12" t="n">
        <v>15.4100000000001</v>
      </c>
      <c r="AP89" s="12">
        <f>IFERROR(VLOOKUP(AO89,'CRUCE OPORTUNIDADES'!$C$10:$D$18,2,FALSE),"")</f>
        <v/>
      </c>
      <c r="AQ89" s="12" t="n">
        <v>16.4100000000001</v>
      </c>
      <c r="AR89" s="12">
        <f>IFERROR(VLOOKUP(AQ89,'CRUCE OPORTUNIDADES'!$C$10:$D$18,2,FALSE),"")</f>
        <v/>
      </c>
      <c r="AS89" s="12" t="n">
        <v>17.4100000000002</v>
      </c>
      <c r="AT89" s="12">
        <f>IFERROR(VLOOKUP(AS89,'CRUCE OPORTUNIDADES'!$C$10:$D$18,2,FALSE),"")</f>
        <v/>
      </c>
      <c r="AU89" s="12" t="n">
        <v>18.4100000000002</v>
      </c>
      <c r="AV89" s="12">
        <f>IFERROR(VLOOKUP(AU89,'CRUCE OPORTUNIDADES'!$C$10:$D$18,2,FALSE),"")</f>
        <v/>
      </c>
      <c r="AW89" s="12" t="n">
        <v>19.4100000000002</v>
      </c>
      <c r="AX89" s="12">
        <f>IFERROR(VLOOKUP(AW89,'CRUCE OPORTUNIDADES'!$C$10:$D$18,2,FALSE),"")</f>
        <v/>
      </c>
      <c r="AY89" s="12" t="n">
        <v>20.4100000000002</v>
      </c>
      <c r="AZ89" s="12">
        <f>IFERROR(VLOOKUP(AY89,'CRUCE OPORTUNIDADES'!$C$10:$D$18,2,FALSE),"")</f>
        <v/>
      </c>
      <c r="BA89" s="12" t="n">
        <v>21.4100000000002</v>
      </c>
      <c r="BB89" s="12">
        <f>IFERROR(VLOOKUP(BA89,'CRUCE OPORTUNIDADES'!$C$10:$D$18,2,FALSE),"")</f>
        <v/>
      </c>
      <c r="BC89" s="12" t="n">
        <v>22.4100000000002</v>
      </c>
      <c r="BD89" s="12">
        <f>IFERROR(VLOOKUP(BC89,'CRUCE OPORTUNIDADES'!$C$10:$D$18,2,FALSE),"")</f>
        <v/>
      </c>
      <c r="BE89" s="12" t="n">
        <v>23.4100000000002</v>
      </c>
      <c r="BF89" s="12">
        <f>IFERROR(VLOOKUP(BE89,'CRUCE OPORTUNIDADES'!$C$10:$D$18,2,FALSE),"")</f>
        <v/>
      </c>
      <c r="BG89" s="12" t="n">
        <v>24.4100000000002</v>
      </c>
      <c r="BH89" s="12">
        <f>IFERROR(VLOOKUP(BG89,'CRUCE OPORTUNIDADES'!$C$10:$D$18,2,FALSE),"")</f>
        <v/>
      </c>
      <c r="BI89" s="12" t="n">
        <v>25.4100000000002</v>
      </c>
      <c r="BJ89" s="12">
        <f>IFERROR(VLOOKUP(BI89,'CRUCE OPORTUNIDADES'!$C$10:$D$18,2,FALSE),"")</f>
        <v/>
      </c>
    </row>
    <row r="90">
      <c r="N90" s="12">
        <f>IF(N91&lt;&gt;""," -O","")</f>
        <v/>
      </c>
      <c r="P90" s="12">
        <f>IF(P91&lt;&gt;""," -O","")</f>
        <v/>
      </c>
      <c r="R90" s="12">
        <f>IF(R91&lt;&gt;""," -O","")</f>
        <v/>
      </c>
      <c r="T90" s="12">
        <f>IF(T91&lt;&gt;""," -O","")</f>
        <v/>
      </c>
      <c r="V90" s="12">
        <f>IF(V91&lt;&gt;""," -O","")</f>
        <v/>
      </c>
      <c r="X90" s="12">
        <f>IF(X91&lt;&gt;""," -O","")</f>
        <v/>
      </c>
      <c r="Z90" s="12">
        <f>IF(Z91&lt;&gt;""," -O","")</f>
        <v/>
      </c>
      <c r="AB90" s="12">
        <f>IF(AB91&lt;&gt;""," -O","")</f>
        <v/>
      </c>
      <c r="AD90" s="12">
        <f>IF(AD91&lt;&gt;""," -O","")</f>
        <v/>
      </c>
      <c r="AF90" s="12">
        <f>IF(AF91&lt;&gt;""," -O","")</f>
        <v/>
      </c>
      <c r="AH90" s="12">
        <f>IF(AH91&lt;&gt;""," -O","")</f>
        <v/>
      </c>
      <c r="AJ90" s="12">
        <f>IF(AJ91&lt;&gt;""," -O","")</f>
        <v/>
      </c>
      <c r="AL90" s="12">
        <f>IF(AL91&lt;&gt;""," -O","")</f>
        <v/>
      </c>
      <c r="AN90" s="12">
        <f>IF(AN91&lt;&gt;""," -O","")</f>
        <v/>
      </c>
      <c r="AP90" s="12">
        <f>IF(AP91&lt;&gt;""," -O","")</f>
        <v/>
      </c>
      <c r="AR90" s="12">
        <f>IF(AR91&lt;&gt;""," -O","")</f>
        <v/>
      </c>
      <c r="AT90" s="12">
        <f>IF(AT91&lt;&gt;""," -O","")</f>
        <v/>
      </c>
      <c r="AV90" s="12">
        <f>IF(AV91&lt;&gt;""," -O","")</f>
        <v/>
      </c>
      <c r="AX90" s="12">
        <f>IF(AX91&lt;&gt;""," -O","")</f>
        <v/>
      </c>
      <c r="AZ90" s="12">
        <f>IF(AZ91&lt;&gt;""," -O","")</f>
        <v/>
      </c>
      <c r="BB90" s="12">
        <f>IF(BB91&lt;&gt;""," -O","")</f>
        <v/>
      </c>
      <c r="BD90" s="12">
        <f>IF(BD91&lt;&gt;""," -O","")</f>
        <v/>
      </c>
      <c r="BF90" s="12">
        <f>IF(BF91&lt;&gt;""," -O","")</f>
        <v/>
      </c>
      <c r="BH90" s="12">
        <f>IF(BH91&lt;&gt;""," -O","")</f>
        <v/>
      </c>
      <c r="BJ90" s="12">
        <f>IF(BJ91&lt;&gt;""," -O","")</f>
        <v/>
      </c>
    </row>
    <row r="91">
      <c r="M91" s="12" t="n">
        <v>1.42</v>
      </c>
      <c r="N91" s="12">
        <f>IFERROR(VLOOKUP(M91,'CRUCE OPORTUNIDADES'!$C$10:$D$18,2,FALSE),"")</f>
        <v/>
      </c>
      <c r="O91" s="12" t="n">
        <v>2.42000000000001</v>
      </c>
      <c r="P91" s="12">
        <f>IFERROR(VLOOKUP(O91,'CRUCE OPORTUNIDADES'!$C$10:$D$18,2,FALSE),"")</f>
        <v/>
      </c>
      <c r="Q91" s="12" t="n">
        <v>3.42000000000002</v>
      </c>
      <c r="R91" s="12">
        <f>IFERROR(VLOOKUP(Q91,'CRUCE OPORTUNIDADES'!$C$10:$D$18,2,FALSE),"")</f>
        <v/>
      </c>
      <c r="S91" s="12" t="n">
        <v>4.42000000000003</v>
      </c>
      <c r="T91" s="12">
        <f>IFERROR(VLOOKUP(S91,'CRUCE OPORTUNIDADES'!$C$10:$D$18,2,FALSE),"")</f>
        <v/>
      </c>
      <c r="U91" s="12" t="n">
        <v>5.42000000000004</v>
      </c>
      <c r="V91" s="12">
        <f>IFERROR(VLOOKUP(U91,'CRUCE OPORTUNIDADES'!$C$10:$D$18,2,FALSE),"")</f>
        <v/>
      </c>
      <c r="W91" s="12" t="n">
        <v>6.42000000000005</v>
      </c>
      <c r="X91" s="12">
        <f>IFERROR(VLOOKUP(W91,'CRUCE OPORTUNIDADES'!$C$10:$D$18,2,FALSE),"")</f>
        <v/>
      </c>
      <c r="Y91" s="12" t="n">
        <v>7.42000000000006</v>
      </c>
      <c r="Z91" s="12">
        <f>IFERROR(VLOOKUP(Y91,'CRUCE OPORTUNIDADES'!$C$10:$D$18,2,FALSE),"")</f>
        <v/>
      </c>
      <c r="AA91" s="12" t="n">
        <v>8.420000000000069</v>
      </c>
      <c r="AB91" s="12">
        <f>IFERROR(VLOOKUP(AA91,'CRUCE OPORTUNIDADES'!$C$10:$D$18,2,FALSE),"")</f>
        <v/>
      </c>
      <c r="AC91" s="12" t="n">
        <v>9.42000000000008</v>
      </c>
      <c r="AD91" s="12">
        <f>IFERROR(VLOOKUP(AC91,'CRUCE OPORTUNIDADES'!$C$10:$D$18,2,FALSE),"")</f>
        <v/>
      </c>
      <c r="AE91" s="12" t="n">
        <v>10.4200000000001</v>
      </c>
      <c r="AF91" s="12">
        <f>IFERROR(VLOOKUP(AE91,'CRUCE OPORTUNIDADES'!$C$10:$D$18,2,FALSE),"")</f>
        <v/>
      </c>
      <c r="AG91" s="12" t="n">
        <v>11.4200000000001</v>
      </c>
      <c r="AH91" s="12">
        <f>IFERROR(VLOOKUP(AG91,'CRUCE OPORTUNIDADES'!$C$10:$D$18,2,FALSE),"")</f>
        <v/>
      </c>
      <c r="AI91" s="12" t="n">
        <v>12.4200000000001</v>
      </c>
      <c r="AJ91" s="12">
        <f>IFERROR(VLOOKUP(AI91,'CRUCE OPORTUNIDADES'!$C$10:$D$18,2,FALSE),"")</f>
        <v/>
      </c>
      <c r="AK91" s="12" t="n">
        <v>13.4200000000001</v>
      </c>
      <c r="AL91" s="12">
        <f>IFERROR(VLOOKUP(AK91,'CRUCE OPORTUNIDADES'!$C$10:$D$18,2,FALSE),"")</f>
        <v/>
      </c>
      <c r="AM91" s="12" t="n">
        <v>14.4200000000001</v>
      </c>
      <c r="AN91" s="12">
        <f>IFERROR(VLOOKUP(AM91,'CRUCE OPORTUNIDADES'!$C$10:$D$18,2,FALSE),"")</f>
        <v/>
      </c>
      <c r="AO91" s="12" t="n">
        <v>15.4200000000001</v>
      </c>
      <c r="AP91" s="12">
        <f>IFERROR(VLOOKUP(AO91,'CRUCE OPORTUNIDADES'!$C$10:$D$18,2,FALSE),"")</f>
        <v/>
      </c>
      <c r="AQ91" s="12" t="n">
        <v>16.4200000000002</v>
      </c>
      <c r="AR91" s="12">
        <f>IFERROR(VLOOKUP(AQ91,'CRUCE OPORTUNIDADES'!$C$10:$D$18,2,FALSE),"")</f>
        <v/>
      </c>
      <c r="AS91" s="12" t="n">
        <v>17.4200000000002</v>
      </c>
      <c r="AT91" s="12">
        <f>IFERROR(VLOOKUP(AS91,'CRUCE OPORTUNIDADES'!$C$10:$D$18,2,FALSE),"")</f>
        <v/>
      </c>
      <c r="AU91" s="12" t="n">
        <v>18.4200000000002</v>
      </c>
      <c r="AV91" s="12">
        <f>IFERROR(VLOOKUP(AU91,'CRUCE OPORTUNIDADES'!$C$10:$D$18,2,FALSE),"")</f>
        <v/>
      </c>
      <c r="AW91" s="12" t="n">
        <v>19.4200000000002</v>
      </c>
      <c r="AX91" s="12">
        <f>IFERROR(VLOOKUP(AW91,'CRUCE OPORTUNIDADES'!$C$10:$D$18,2,FALSE),"")</f>
        <v/>
      </c>
      <c r="AY91" s="12" t="n">
        <v>20.4200000000002</v>
      </c>
      <c r="AZ91" s="12">
        <f>IFERROR(VLOOKUP(AY91,'CRUCE OPORTUNIDADES'!$C$10:$D$18,2,FALSE),"")</f>
        <v/>
      </c>
      <c r="BA91" s="12" t="n">
        <v>21.4200000000002</v>
      </c>
      <c r="BB91" s="12">
        <f>IFERROR(VLOOKUP(BA91,'CRUCE OPORTUNIDADES'!$C$10:$D$18,2,FALSE),"")</f>
        <v/>
      </c>
      <c r="BC91" s="12" t="n">
        <v>22.4200000000002</v>
      </c>
      <c r="BD91" s="12">
        <f>IFERROR(VLOOKUP(BC91,'CRUCE OPORTUNIDADES'!$C$10:$D$18,2,FALSE),"")</f>
        <v/>
      </c>
      <c r="BE91" s="12" t="n">
        <v>23.4200000000002</v>
      </c>
      <c r="BF91" s="12">
        <f>IFERROR(VLOOKUP(BE91,'CRUCE OPORTUNIDADES'!$C$10:$D$18,2,FALSE),"")</f>
        <v/>
      </c>
      <c r="BG91" s="12" t="n">
        <v>24.4200000000002</v>
      </c>
      <c r="BH91" s="12">
        <f>IFERROR(VLOOKUP(BG91,'CRUCE OPORTUNIDADES'!$C$10:$D$18,2,FALSE),"")</f>
        <v/>
      </c>
      <c r="BI91" s="12" t="n">
        <v>25.4200000000002</v>
      </c>
      <c r="BJ91" s="12">
        <f>IFERROR(VLOOKUP(BI91,'CRUCE OPORTUNIDADES'!$C$10:$D$18,2,FALSE),"")</f>
        <v/>
      </c>
    </row>
    <row r="92">
      <c r="N92" s="12">
        <f>IF(N93&lt;&gt;""," -O","")</f>
        <v/>
      </c>
      <c r="P92" s="12">
        <f>IF(P93&lt;&gt;""," -O","")</f>
        <v/>
      </c>
      <c r="R92" s="12">
        <f>IF(R93&lt;&gt;""," -O","")</f>
        <v/>
      </c>
      <c r="T92" s="12">
        <f>IF(T93&lt;&gt;""," -O","")</f>
        <v/>
      </c>
      <c r="V92" s="12">
        <f>IF(V93&lt;&gt;""," -O","")</f>
        <v/>
      </c>
      <c r="X92" s="12">
        <f>IF(X93&lt;&gt;""," -O","")</f>
        <v/>
      </c>
      <c r="Z92" s="12">
        <f>IF(Z93&lt;&gt;""," -O","")</f>
        <v/>
      </c>
      <c r="AB92" s="12">
        <f>IF(AB93&lt;&gt;""," -O","")</f>
        <v/>
      </c>
      <c r="AD92" s="12">
        <f>IF(AD93&lt;&gt;""," -O","")</f>
        <v/>
      </c>
      <c r="AF92" s="12">
        <f>IF(AF93&lt;&gt;""," -O","")</f>
        <v/>
      </c>
      <c r="AH92" s="12">
        <f>IF(AH93&lt;&gt;""," -O","")</f>
        <v/>
      </c>
      <c r="AJ92" s="12">
        <f>IF(AJ93&lt;&gt;""," -O","")</f>
        <v/>
      </c>
      <c r="AL92" s="12">
        <f>IF(AL93&lt;&gt;""," -O","")</f>
        <v/>
      </c>
      <c r="AN92" s="12">
        <f>IF(AN93&lt;&gt;""," -O","")</f>
        <v/>
      </c>
      <c r="AP92" s="12">
        <f>IF(AP93&lt;&gt;""," -O","")</f>
        <v/>
      </c>
      <c r="AR92" s="12">
        <f>IF(AR93&lt;&gt;""," -O","")</f>
        <v/>
      </c>
      <c r="AT92" s="12">
        <f>IF(AT93&lt;&gt;""," -O","")</f>
        <v/>
      </c>
      <c r="AV92" s="12">
        <f>IF(AV93&lt;&gt;""," -O","")</f>
        <v/>
      </c>
      <c r="AX92" s="12">
        <f>IF(AX93&lt;&gt;""," -O","")</f>
        <v/>
      </c>
      <c r="AZ92" s="12">
        <f>IF(AZ93&lt;&gt;""," -O","")</f>
        <v/>
      </c>
      <c r="BB92" s="12">
        <f>IF(BB93&lt;&gt;""," -O","")</f>
        <v/>
      </c>
      <c r="BD92" s="12">
        <f>IF(BD93&lt;&gt;""," -O","")</f>
        <v/>
      </c>
      <c r="BF92" s="12">
        <f>IF(BF93&lt;&gt;""," -O","")</f>
        <v/>
      </c>
      <c r="BH92" s="12">
        <f>IF(BH93&lt;&gt;""," -O","")</f>
        <v/>
      </c>
      <c r="BJ92" s="12">
        <f>IF(BJ93&lt;&gt;""," -O","")</f>
        <v/>
      </c>
    </row>
    <row r="93">
      <c r="M93" s="12" t="n">
        <v>1.43</v>
      </c>
      <c r="N93" s="12">
        <f>IFERROR(VLOOKUP(M93,'CRUCE OPORTUNIDADES'!$C$10:$D$18,2,FALSE),"")</f>
        <v/>
      </c>
      <c r="O93" s="12" t="n">
        <v>2.43000000000001</v>
      </c>
      <c r="P93" s="12">
        <f>IFERROR(VLOOKUP(O93,'CRUCE OPORTUNIDADES'!$C$10:$D$18,2,FALSE),"")</f>
        <v/>
      </c>
      <c r="Q93" s="12" t="n">
        <v>3.43000000000002</v>
      </c>
      <c r="R93" s="12">
        <f>IFERROR(VLOOKUP(Q93,'CRUCE OPORTUNIDADES'!$C$10:$D$18,2,FALSE),"")</f>
        <v/>
      </c>
      <c r="S93" s="12" t="n">
        <v>4.43000000000003</v>
      </c>
      <c r="T93" s="12">
        <f>IFERROR(VLOOKUP(S93,'CRUCE OPORTUNIDADES'!$C$10:$D$18,2,FALSE),"")</f>
        <v/>
      </c>
      <c r="U93" s="12" t="n">
        <v>5.43000000000004</v>
      </c>
      <c r="V93" s="12">
        <f>IFERROR(VLOOKUP(U93,'CRUCE OPORTUNIDADES'!$C$10:$D$18,2,FALSE),"")</f>
        <v/>
      </c>
      <c r="W93" s="12" t="n">
        <v>6.43000000000005</v>
      </c>
      <c r="X93" s="12">
        <f>IFERROR(VLOOKUP(W93,'CRUCE OPORTUNIDADES'!$C$10:$D$18,2,FALSE),"")</f>
        <v/>
      </c>
      <c r="Y93" s="12" t="n">
        <v>7.43000000000006</v>
      </c>
      <c r="Z93" s="12">
        <f>IFERROR(VLOOKUP(Y93,'CRUCE OPORTUNIDADES'!$C$10:$D$18,2,FALSE),"")</f>
        <v/>
      </c>
      <c r="AA93" s="12" t="n">
        <v>8.430000000000071</v>
      </c>
      <c r="AB93" s="12">
        <f>IFERROR(VLOOKUP(AA93,'CRUCE OPORTUNIDADES'!$C$10:$D$18,2,FALSE),"")</f>
        <v/>
      </c>
      <c r="AC93" s="12" t="n">
        <v>9.43000000000008</v>
      </c>
      <c r="AD93" s="12">
        <f>IFERROR(VLOOKUP(AC93,'CRUCE OPORTUNIDADES'!$C$10:$D$18,2,FALSE),"")</f>
        <v/>
      </c>
      <c r="AE93" s="12" t="n">
        <v>10.4300000000001</v>
      </c>
      <c r="AF93" s="12">
        <f>IFERROR(VLOOKUP(AE93,'CRUCE OPORTUNIDADES'!$C$10:$D$18,2,FALSE),"")</f>
        <v/>
      </c>
      <c r="AG93" s="12" t="n">
        <v>11.4300000000001</v>
      </c>
      <c r="AH93" s="12">
        <f>IFERROR(VLOOKUP(AG93,'CRUCE OPORTUNIDADES'!$C$10:$D$18,2,FALSE),"")</f>
        <v/>
      </c>
      <c r="AI93" s="12" t="n">
        <v>12.4300000000001</v>
      </c>
      <c r="AJ93" s="12">
        <f>IFERROR(VLOOKUP(AI93,'CRUCE OPORTUNIDADES'!$C$10:$D$18,2,FALSE),"")</f>
        <v/>
      </c>
      <c r="AK93" s="12" t="n">
        <v>13.4300000000001</v>
      </c>
      <c r="AL93" s="12">
        <f>IFERROR(VLOOKUP(AK93,'CRUCE OPORTUNIDADES'!$C$10:$D$18,2,FALSE),"")</f>
        <v/>
      </c>
      <c r="AM93" s="12" t="n">
        <v>14.4300000000001</v>
      </c>
      <c r="AN93" s="12">
        <f>IFERROR(VLOOKUP(AM93,'CRUCE OPORTUNIDADES'!$C$10:$D$18,2,FALSE),"")</f>
        <v/>
      </c>
      <c r="AO93" s="12" t="n">
        <v>15.4300000000001</v>
      </c>
      <c r="AP93" s="12">
        <f>IFERROR(VLOOKUP(AO93,'CRUCE OPORTUNIDADES'!$C$10:$D$18,2,FALSE),"")</f>
        <v/>
      </c>
      <c r="AQ93" s="12" t="n">
        <v>16.4300000000001</v>
      </c>
      <c r="AR93" s="12">
        <f>IFERROR(VLOOKUP(AQ93,'CRUCE OPORTUNIDADES'!$C$10:$D$18,2,FALSE),"")</f>
        <v/>
      </c>
      <c r="AS93" s="12" t="n">
        <v>17.4300000000002</v>
      </c>
      <c r="AT93" s="12">
        <f>IFERROR(VLOOKUP(AS93,'CRUCE OPORTUNIDADES'!$C$10:$D$18,2,FALSE),"")</f>
        <v/>
      </c>
      <c r="AU93" s="12" t="n">
        <v>18.4300000000002</v>
      </c>
      <c r="AV93" s="12">
        <f>IFERROR(VLOOKUP(AU93,'CRUCE OPORTUNIDADES'!$C$10:$D$18,2,FALSE),"")</f>
        <v/>
      </c>
      <c r="AW93" s="12" t="n">
        <v>19.4300000000002</v>
      </c>
      <c r="AX93" s="12">
        <f>IFERROR(VLOOKUP(AW93,'CRUCE OPORTUNIDADES'!$C$10:$D$18,2,FALSE),"")</f>
        <v/>
      </c>
      <c r="AY93" s="12" t="n">
        <v>20.4300000000002</v>
      </c>
      <c r="AZ93" s="12">
        <f>IFERROR(VLOOKUP(AY93,'CRUCE OPORTUNIDADES'!$C$10:$D$18,2,FALSE),"")</f>
        <v/>
      </c>
      <c r="BA93" s="12" t="n">
        <v>21.4300000000002</v>
      </c>
      <c r="BB93" s="12">
        <f>IFERROR(VLOOKUP(BA93,'CRUCE OPORTUNIDADES'!$C$10:$D$18,2,FALSE),"")</f>
        <v/>
      </c>
      <c r="BC93" s="12" t="n">
        <v>22.4300000000002</v>
      </c>
      <c r="BD93" s="12">
        <f>IFERROR(VLOOKUP(BC93,'CRUCE OPORTUNIDADES'!$C$10:$D$18,2,FALSE),"")</f>
        <v/>
      </c>
      <c r="BE93" s="12" t="n">
        <v>23.4300000000002</v>
      </c>
      <c r="BF93" s="12">
        <f>IFERROR(VLOOKUP(BE93,'CRUCE OPORTUNIDADES'!$C$10:$D$18,2,FALSE),"")</f>
        <v/>
      </c>
      <c r="BG93" s="12" t="n">
        <v>24.4300000000002</v>
      </c>
      <c r="BH93" s="12">
        <f>IFERROR(VLOOKUP(BG93,'CRUCE OPORTUNIDADES'!$C$10:$D$18,2,FALSE),"")</f>
        <v/>
      </c>
      <c r="BI93" s="12" t="n">
        <v>25.4300000000002</v>
      </c>
      <c r="BJ93" s="12">
        <f>IFERROR(VLOOKUP(BI93,'CRUCE OPORTUNIDADES'!$C$10:$D$18,2,FALSE),"")</f>
        <v/>
      </c>
    </row>
    <row r="94">
      <c r="N94" s="12">
        <f>IF(N95&lt;&gt;""," -O","")</f>
        <v/>
      </c>
      <c r="P94" s="12">
        <f>IF(P95&lt;&gt;""," -O","")</f>
        <v/>
      </c>
      <c r="R94" s="12">
        <f>IF(R95&lt;&gt;""," -O","")</f>
        <v/>
      </c>
      <c r="T94" s="12">
        <f>IF(T95&lt;&gt;""," -O","")</f>
        <v/>
      </c>
      <c r="V94" s="12">
        <f>IF(V95&lt;&gt;""," -O","")</f>
        <v/>
      </c>
      <c r="X94" s="12">
        <f>IF(X95&lt;&gt;""," -O","")</f>
        <v/>
      </c>
      <c r="Z94" s="12">
        <f>IF(Z95&lt;&gt;""," -O","")</f>
        <v/>
      </c>
      <c r="AB94" s="12">
        <f>IF(AB95&lt;&gt;""," -O","")</f>
        <v/>
      </c>
      <c r="AD94" s="12">
        <f>IF(AD95&lt;&gt;""," -O","")</f>
        <v/>
      </c>
      <c r="AF94" s="12">
        <f>IF(AF95&lt;&gt;""," -O","")</f>
        <v/>
      </c>
      <c r="AH94" s="12">
        <f>IF(AH95&lt;&gt;""," -O","")</f>
        <v/>
      </c>
      <c r="AJ94" s="12">
        <f>IF(AJ95&lt;&gt;""," -O","")</f>
        <v/>
      </c>
      <c r="AL94" s="12">
        <f>IF(AL95&lt;&gt;""," -O","")</f>
        <v/>
      </c>
      <c r="AN94" s="12">
        <f>IF(AN95&lt;&gt;""," -O","")</f>
        <v/>
      </c>
      <c r="AP94" s="12">
        <f>IF(AP95&lt;&gt;""," -O","")</f>
        <v/>
      </c>
      <c r="AR94" s="12">
        <f>IF(AR95&lt;&gt;""," -O","")</f>
        <v/>
      </c>
      <c r="AT94" s="12">
        <f>IF(AT95&lt;&gt;""," -O","")</f>
        <v/>
      </c>
      <c r="AV94" s="12">
        <f>IF(AV95&lt;&gt;""," -O","")</f>
        <v/>
      </c>
      <c r="AX94" s="12">
        <f>IF(AX95&lt;&gt;""," -O","")</f>
        <v/>
      </c>
      <c r="AZ94" s="12">
        <f>IF(AZ95&lt;&gt;""," -O","")</f>
        <v/>
      </c>
      <c r="BB94" s="12">
        <f>IF(BB95&lt;&gt;""," -O","")</f>
        <v/>
      </c>
      <c r="BD94" s="12">
        <f>IF(BD95&lt;&gt;""," -O","")</f>
        <v/>
      </c>
      <c r="BF94" s="12">
        <f>IF(BF95&lt;&gt;""," -O","")</f>
        <v/>
      </c>
      <c r="BH94" s="12">
        <f>IF(BH95&lt;&gt;""," -O","")</f>
        <v/>
      </c>
      <c r="BJ94" s="12">
        <f>IF(BJ95&lt;&gt;""," -O","")</f>
        <v/>
      </c>
    </row>
    <row r="95">
      <c r="M95" s="12" t="n">
        <v>1.44</v>
      </c>
      <c r="N95" s="12">
        <f>IFERROR(VLOOKUP(M95,'CRUCE OPORTUNIDADES'!$C$10:$D$18,2,FALSE),"")</f>
        <v/>
      </c>
      <c r="O95" s="12" t="n">
        <v>2.44000000000001</v>
      </c>
      <c r="P95" s="12">
        <f>IFERROR(VLOOKUP(O95,'CRUCE OPORTUNIDADES'!$C$10:$D$18,2,FALSE),"")</f>
        <v/>
      </c>
      <c r="Q95" s="12" t="n">
        <v>3.44000000000002</v>
      </c>
      <c r="R95" s="12">
        <f>IFERROR(VLOOKUP(Q95,'CRUCE OPORTUNIDADES'!$C$10:$D$18,2,FALSE),"")</f>
        <v/>
      </c>
      <c r="S95" s="12" t="n">
        <v>4.44000000000003</v>
      </c>
      <c r="T95" s="12">
        <f>IFERROR(VLOOKUP(S95,'CRUCE OPORTUNIDADES'!$C$10:$D$18,2,FALSE),"")</f>
        <v/>
      </c>
      <c r="U95" s="12" t="n">
        <v>5.44000000000004</v>
      </c>
      <c r="V95" s="12">
        <f>IFERROR(VLOOKUP(U95,'CRUCE OPORTUNIDADES'!$C$10:$D$18,2,FALSE),"")</f>
        <v/>
      </c>
      <c r="W95" s="12" t="n">
        <v>6.44000000000005</v>
      </c>
      <c r="X95" s="12">
        <f>IFERROR(VLOOKUP(W95,'CRUCE OPORTUNIDADES'!$C$10:$D$18,2,FALSE),"")</f>
        <v/>
      </c>
      <c r="Y95" s="12" t="n">
        <v>7.44000000000006</v>
      </c>
      <c r="Z95" s="12">
        <f>IFERROR(VLOOKUP(Y95,'CRUCE OPORTUNIDADES'!$C$10:$D$18,2,FALSE),"")</f>
        <v/>
      </c>
      <c r="AA95" s="12" t="n">
        <v>8.440000000000071</v>
      </c>
      <c r="AB95" s="12">
        <f>IFERROR(VLOOKUP(AA95,'CRUCE OPORTUNIDADES'!$C$10:$D$18,2,FALSE),"")</f>
        <v/>
      </c>
      <c r="AC95" s="12" t="n">
        <v>9.440000000000079</v>
      </c>
      <c r="AD95" s="12">
        <f>IFERROR(VLOOKUP(AC95,'CRUCE OPORTUNIDADES'!$C$10:$D$18,2,FALSE),"")</f>
        <v/>
      </c>
      <c r="AE95" s="12" t="n">
        <v>10.4400000000001</v>
      </c>
      <c r="AF95" s="12">
        <f>IFERROR(VLOOKUP(AE95,'CRUCE OPORTUNIDADES'!$C$10:$D$18,2,FALSE),"")</f>
        <v/>
      </c>
      <c r="AG95" s="12" t="n">
        <v>11.4400000000001</v>
      </c>
      <c r="AH95" s="12">
        <f>IFERROR(VLOOKUP(AG95,'CRUCE OPORTUNIDADES'!$C$10:$D$18,2,FALSE),"")</f>
        <v/>
      </c>
      <c r="AI95" s="12" t="n">
        <v>12.4400000000001</v>
      </c>
      <c r="AJ95" s="12">
        <f>IFERROR(VLOOKUP(AI95,'CRUCE OPORTUNIDADES'!$C$10:$D$18,2,FALSE),"")</f>
        <v/>
      </c>
      <c r="AK95" s="12" t="n">
        <v>13.4400000000001</v>
      </c>
      <c r="AL95" s="12">
        <f>IFERROR(VLOOKUP(AK95,'CRUCE OPORTUNIDADES'!$C$10:$D$18,2,FALSE),"")</f>
        <v/>
      </c>
      <c r="AM95" s="12" t="n">
        <v>14.4400000000001</v>
      </c>
      <c r="AN95" s="12">
        <f>IFERROR(VLOOKUP(AM95,'CRUCE OPORTUNIDADES'!$C$10:$D$18,2,FALSE),"")</f>
        <v/>
      </c>
      <c r="AO95" s="12" t="n">
        <v>15.4400000000001</v>
      </c>
      <c r="AP95" s="12">
        <f>IFERROR(VLOOKUP(AO95,'CRUCE OPORTUNIDADES'!$C$10:$D$18,2,FALSE),"")</f>
        <v/>
      </c>
      <c r="AQ95" s="12" t="n">
        <v>16.4400000000002</v>
      </c>
      <c r="AR95" s="12">
        <f>IFERROR(VLOOKUP(AQ95,'CRUCE OPORTUNIDADES'!$C$10:$D$18,2,FALSE),"")</f>
        <v/>
      </c>
      <c r="AS95" s="12" t="n">
        <v>17.4400000000002</v>
      </c>
      <c r="AT95" s="12">
        <f>IFERROR(VLOOKUP(AS95,'CRUCE OPORTUNIDADES'!$C$10:$D$18,2,FALSE),"")</f>
        <v/>
      </c>
      <c r="AU95" s="12" t="n">
        <v>18.4400000000002</v>
      </c>
      <c r="AV95" s="12">
        <f>IFERROR(VLOOKUP(AU95,'CRUCE OPORTUNIDADES'!$C$10:$D$18,2,FALSE),"")</f>
        <v/>
      </c>
      <c r="AW95" s="12" t="n">
        <v>19.4400000000002</v>
      </c>
      <c r="AX95" s="12">
        <f>IFERROR(VLOOKUP(AW95,'CRUCE OPORTUNIDADES'!$C$10:$D$18,2,FALSE),"")</f>
        <v/>
      </c>
      <c r="AY95" s="12" t="n">
        <v>20.4400000000002</v>
      </c>
      <c r="AZ95" s="12">
        <f>IFERROR(VLOOKUP(AY95,'CRUCE OPORTUNIDADES'!$C$10:$D$18,2,FALSE),"")</f>
        <v/>
      </c>
      <c r="BA95" s="12" t="n">
        <v>21.4400000000002</v>
      </c>
      <c r="BB95" s="12">
        <f>IFERROR(VLOOKUP(BA95,'CRUCE OPORTUNIDADES'!$C$10:$D$18,2,FALSE),"")</f>
        <v/>
      </c>
      <c r="BC95" s="12" t="n">
        <v>22.4400000000002</v>
      </c>
      <c r="BD95" s="12">
        <f>IFERROR(VLOOKUP(BC95,'CRUCE OPORTUNIDADES'!$C$10:$D$18,2,FALSE),"")</f>
        <v/>
      </c>
      <c r="BE95" s="12" t="n">
        <v>23.4400000000002</v>
      </c>
      <c r="BF95" s="12">
        <f>IFERROR(VLOOKUP(BE95,'CRUCE OPORTUNIDADES'!$C$10:$D$18,2,FALSE),"")</f>
        <v/>
      </c>
      <c r="BG95" s="12" t="n">
        <v>24.4400000000002</v>
      </c>
      <c r="BH95" s="12">
        <f>IFERROR(VLOOKUP(BG95,'CRUCE OPORTUNIDADES'!$C$10:$D$18,2,FALSE),"")</f>
        <v/>
      </c>
      <c r="BI95" s="12" t="n">
        <v>25.4400000000002</v>
      </c>
      <c r="BJ95" s="12">
        <f>IFERROR(VLOOKUP(BI95,'CRUCE OPORTUNIDADES'!$C$10:$D$18,2,FALSE),"")</f>
        <v/>
      </c>
    </row>
    <row r="96">
      <c r="N96" s="12">
        <f>IF(N97&lt;&gt;""," -O","")</f>
        <v/>
      </c>
      <c r="P96" s="12">
        <f>IF(P97&lt;&gt;""," -O","")</f>
        <v/>
      </c>
      <c r="R96" s="12">
        <f>IF(R97&lt;&gt;""," -O","")</f>
        <v/>
      </c>
      <c r="T96" s="12">
        <f>IF(T97&lt;&gt;""," -O","")</f>
        <v/>
      </c>
      <c r="V96" s="12">
        <f>IF(V97&lt;&gt;""," -O","")</f>
        <v/>
      </c>
      <c r="X96" s="12">
        <f>IF(X97&lt;&gt;""," -O","")</f>
        <v/>
      </c>
      <c r="Z96" s="12">
        <f>IF(Z97&lt;&gt;""," -O","")</f>
        <v/>
      </c>
      <c r="AB96" s="12">
        <f>IF(AB97&lt;&gt;""," -O","")</f>
        <v/>
      </c>
      <c r="AD96" s="12">
        <f>IF(AD97&lt;&gt;""," -O","")</f>
        <v/>
      </c>
      <c r="AF96" s="12">
        <f>IF(AF97&lt;&gt;""," -O","")</f>
        <v/>
      </c>
      <c r="AH96" s="12">
        <f>IF(AH97&lt;&gt;""," -O","")</f>
        <v/>
      </c>
      <c r="AJ96" s="12">
        <f>IF(AJ97&lt;&gt;""," -O","")</f>
        <v/>
      </c>
      <c r="AL96" s="12">
        <f>IF(AL97&lt;&gt;""," -O","")</f>
        <v/>
      </c>
      <c r="AN96" s="12">
        <f>IF(AN97&lt;&gt;""," -O","")</f>
        <v/>
      </c>
      <c r="AP96" s="12">
        <f>IF(AP97&lt;&gt;""," -O","")</f>
        <v/>
      </c>
      <c r="AR96" s="12">
        <f>IF(AR97&lt;&gt;""," -O","")</f>
        <v/>
      </c>
      <c r="AT96" s="12">
        <f>IF(AT97&lt;&gt;""," -O","")</f>
        <v/>
      </c>
      <c r="AV96" s="12">
        <f>IF(AV97&lt;&gt;""," -O","")</f>
        <v/>
      </c>
      <c r="AX96" s="12">
        <f>IF(AX97&lt;&gt;""," -O","")</f>
        <v/>
      </c>
      <c r="AZ96" s="12">
        <f>IF(AZ97&lt;&gt;""," -O","")</f>
        <v/>
      </c>
      <c r="BB96" s="12">
        <f>IF(BB97&lt;&gt;""," -O","")</f>
        <v/>
      </c>
      <c r="BD96" s="12">
        <f>IF(BD97&lt;&gt;""," -O","")</f>
        <v/>
      </c>
      <c r="BF96" s="12">
        <f>IF(BF97&lt;&gt;""," -O","")</f>
        <v/>
      </c>
      <c r="BH96" s="12">
        <f>IF(BH97&lt;&gt;""," -O","")</f>
        <v/>
      </c>
      <c r="BJ96" s="12">
        <f>IF(BJ97&lt;&gt;""," -O","")</f>
        <v/>
      </c>
    </row>
    <row r="97">
      <c r="M97" s="12" t="n">
        <v>1.45</v>
      </c>
      <c r="N97" s="12">
        <f>IFERROR(VLOOKUP(M97,'CRUCE OPORTUNIDADES'!$C$10:$D$18,2,FALSE),"")</f>
        <v/>
      </c>
      <c r="O97" s="12" t="n">
        <v>2.45000000000001</v>
      </c>
      <c r="P97" s="12">
        <f>IFERROR(VLOOKUP(O97,'CRUCE OPORTUNIDADES'!$C$10:$D$18,2,FALSE),"")</f>
        <v/>
      </c>
      <c r="Q97" s="12" t="n">
        <v>3.45000000000002</v>
      </c>
      <c r="R97" s="12">
        <f>IFERROR(VLOOKUP(Q97,'CRUCE OPORTUNIDADES'!$C$10:$D$18,2,FALSE),"")</f>
        <v/>
      </c>
      <c r="S97" s="12" t="n">
        <v>4.45000000000003</v>
      </c>
      <c r="T97" s="12">
        <f>IFERROR(VLOOKUP(S97,'CRUCE OPORTUNIDADES'!$C$10:$D$18,2,FALSE),"")</f>
        <v/>
      </c>
      <c r="U97" s="12" t="n">
        <v>5.45000000000004</v>
      </c>
      <c r="V97" s="12">
        <f>IFERROR(VLOOKUP(U97,'CRUCE OPORTUNIDADES'!$C$10:$D$18,2,FALSE),"")</f>
        <v/>
      </c>
      <c r="W97" s="12" t="n">
        <v>6.45000000000005</v>
      </c>
      <c r="X97" s="12">
        <f>IFERROR(VLOOKUP(W97,'CRUCE OPORTUNIDADES'!$C$10:$D$18,2,FALSE),"")</f>
        <v/>
      </c>
      <c r="Y97" s="12" t="n">
        <v>7.45000000000006</v>
      </c>
      <c r="Z97" s="12">
        <f>IFERROR(VLOOKUP(Y97,'CRUCE OPORTUNIDADES'!$C$10:$D$18,2,FALSE),"")</f>
        <v/>
      </c>
      <c r="AA97" s="12" t="n">
        <v>8.45000000000007</v>
      </c>
      <c r="AB97" s="12">
        <f>IFERROR(VLOOKUP(AA97,'CRUCE OPORTUNIDADES'!$C$10:$D$18,2,FALSE),"")</f>
        <v/>
      </c>
      <c r="AC97" s="12" t="n">
        <v>9.450000000000079</v>
      </c>
      <c r="AD97" s="12">
        <f>IFERROR(VLOOKUP(AC97,'CRUCE OPORTUNIDADES'!$C$10:$D$18,2,FALSE),"")</f>
        <v/>
      </c>
      <c r="AE97" s="12" t="n">
        <v>10.4500000000001</v>
      </c>
      <c r="AF97" s="12">
        <f>IFERROR(VLOOKUP(AE97,'CRUCE OPORTUNIDADES'!$C$10:$D$18,2,FALSE),"")</f>
        <v/>
      </c>
      <c r="AG97" s="12" t="n">
        <v>11.4500000000001</v>
      </c>
      <c r="AH97" s="12">
        <f>IFERROR(VLOOKUP(AG97,'CRUCE OPORTUNIDADES'!$C$10:$D$18,2,FALSE),"")</f>
        <v/>
      </c>
      <c r="AI97" s="12" t="n">
        <v>12.4500000000001</v>
      </c>
      <c r="AJ97" s="12">
        <f>IFERROR(VLOOKUP(AI97,'CRUCE OPORTUNIDADES'!$C$10:$D$18,2,FALSE),"")</f>
        <v/>
      </c>
      <c r="AK97" s="12" t="n">
        <v>13.4500000000001</v>
      </c>
      <c r="AL97" s="12">
        <f>IFERROR(VLOOKUP(AK97,'CRUCE OPORTUNIDADES'!$C$10:$D$18,2,FALSE),"")</f>
        <v/>
      </c>
      <c r="AM97" s="12" t="n">
        <v>14.4500000000001</v>
      </c>
      <c r="AN97" s="12">
        <f>IFERROR(VLOOKUP(AM97,'CRUCE OPORTUNIDADES'!$C$10:$D$18,2,FALSE),"")</f>
        <v/>
      </c>
      <c r="AO97" s="12" t="n">
        <v>15.4500000000001</v>
      </c>
      <c r="AP97" s="12">
        <f>IFERROR(VLOOKUP(AO97,'CRUCE OPORTUNIDADES'!$C$10:$D$18,2,FALSE),"")</f>
        <v/>
      </c>
      <c r="AQ97" s="12" t="n">
        <v>16.4500000000001</v>
      </c>
      <c r="AR97" s="12">
        <f>IFERROR(VLOOKUP(AQ97,'CRUCE OPORTUNIDADES'!$C$10:$D$18,2,FALSE),"")</f>
        <v/>
      </c>
      <c r="AS97" s="12" t="n">
        <v>17.4500000000002</v>
      </c>
      <c r="AT97" s="12">
        <f>IFERROR(VLOOKUP(AS97,'CRUCE OPORTUNIDADES'!$C$10:$D$18,2,FALSE),"")</f>
        <v/>
      </c>
      <c r="AU97" s="12" t="n">
        <v>18.4500000000002</v>
      </c>
      <c r="AV97" s="12">
        <f>IFERROR(VLOOKUP(AU97,'CRUCE OPORTUNIDADES'!$C$10:$D$18,2,FALSE),"")</f>
        <v/>
      </c>
      <c r="AW97" s="12" t="n">
        <v>19.4500000000002</v>
      </c>
      <c r="AX97" s="12">
        <f>IFERROR(VLOOKUP(AW97,'CRUCE OPORTUNIDADES'!$C$10:$D$18,2,FALSE),"")</f>
        <v/>
      </c>
      <c r="AY97" s="12" t="n">
        <v>20.4500000000002</v>
      </c>
      <c r="AZ97" s="12">
        <f>IFERROR(VLOOKUP(AY97,'CRUCE OPORTUNIDADES'!$C$10:$D$18,2,FALSE),"")</f>
        <v/>
      </c>
      <c r="BA97" s="12" t="n">
        <v>21.4500000000002</v>
      </c>
      <c r="BB97" s="12">
        <f>IFERROR(VLOOKUP(BA97,'CRUCE OPORTUNIDADES'!$C$10:$D$18,2,FALSE),"")</f>
        <v/>
      </c>
      <c r="BC97" s="12" t="n">
        <v>22.4500000000002</v>
      </c>
      <c r="BD97" s="12">
        <f>IFERROR(VLOOKUP(BC97,'CRUCE OPORTUNIDADES'!$C$10:$D$18,2,FALSE),"")</f>
        <v/>
      </c>
      <c r="BE97" s="12" t="n">
        <v>23.4500000000002</v>
      </c>
      <c r="BF97" s="12">
        <f>IFERROR(VLOOKUP(BE97,'CRUCE OPORTUNIDADES'!$C$10:$D$18,2,FALSE),"")</f>
        <v/>
      </c>
      <c r="BG97" s="12" t="n">
        <v>24.4500000000002</v>
      </c>
      <c r="BH97" s="12">
        <f>IFERROR(VLOOKUP(BG97,'CRUCE OPORTUNIDADES'!$C$10:$D$18,2,FALSE),"")</f>
        <v/>
      </c>
      <c r="BI97" s="12" t="n">
        <v>25.4500000000002</v>
      </c>
      <c r="BJ97" s="12">
        <f>IFERROR(VLOOKUP(BI97,'CRUCE OPORTUNIDADES'!$C$10:$D$18,2,FALSE),"")</f>
        <v/>
      </c>
    </row>
    <row r="98">
      <c r="N98" s="12">
        <f>IF(N99&lt;&gt;""," -O","")</f>
        <v/>
      </c>
      <c r="P98" s="12">
        <f>IF(P99&lt;&gt;""," -O","")</f>
        <v/>
      </c>
      <c r="R98" s="12">
        <f>IF(R99&lt;&gt;""," -O","")</f>
        <v/>
      </c>
      <c r="T98" s="12">
        <f>IF(T99&lt;&gt;""," -O","")</f>
        <v/>
      </c>
      <c r="V98" s="12">
        <f>IF(V99&lt;&gt;""," -O","")</f>
        <v/>
      </c>
      <c r="X98" s="12">
        <f>IF(X99&lt;&gt;""," -O","")</f>
        <v/>
      </c>
      <c r="Z98" s="12">
        <f>IF(Z99&lt;&gt;""," -O","")</f>
        <v/>
      </c>
      <c r="AB98" s="12">
        <f>IF(AB99&lt;&gt;""," -O","")</f>
        <v/>
      </c>
      <c r="AD98" s="12">
        <f>IF(AD99&lt;&gt;""," -O","")</f>
        <v/>
      </c>
      <c r="AF98" s="12">
        <f>IF(AF99&lt;&gt;""," -O","")</f>
        <v/>
      </c>
      <c r="AH98" s="12">
        <f>IF(AH99&lt;&gt;""," -O","")</f>
        <v/>
      </c>
      <c r="AJ98" s="12">
        <f>IF(AJ99&lt;&gt;""," -O","")</f>
        <v/>
      </c>
      <c r="AL98" s="12">
        <f>IF(AL99&lt;&gt;""," -O","")</f>
        <v/>
      </c>
      <c r="AN98" s="12">
        <f>IF(AN99&lt;&gt;""," -O","")</f>
        <v/>
      </c>
      <c r="AP98" s="12">
        <f>IF(AP99&lt;&gt;""," -O","")</f>
        <v/>
      </c>
      <c r="AR98" s="12">
        <f>IF(AR99&lt;&gt;""," -O","")</f>
        <v/>
      </c>
      <c r="AT98" s="12">
        <f>IF(AT99&lt;&gt;""," -O","")</f>
        <v/>
      </c>
      <c r="AV98" s="12">
        <f>IF(AV99&lt;&gt;""," -O","")</f>
        <v/>
      </c>
      <c r="AX98" s="12">
        <f>IF(AX99&lt;&gt;""," -O","")</f>
        <v/>
      </c>
      <c r="AZ98" s="12">
        <f>IF(AZ99&lt;&gt;""," -O","")</f>
        <v/>
      </c>
      <c r="BB98" s="12">
        <f>IF(BB99&lt;&gt;""," -O","")</f>
        <v/>
      </c>
      <c r="BD98" s="12">
        <f>IF(BD99&lt;&gt;""," -O","")</f>
        <v/>
      </c>
      <c r="BF98" s="12">
        <f>IF(BF99&lt;&gt;""," -O","")</f>
        <v/>
      </c>
      <c r="BH98" s="12">
        <f>IF(BH99&lt;&gt;""," -O","")</f>
        <v/>
      </c>
      <c r="BJ98" s="12">
        <f>IF(BJ99&lt;&gt;""," -O","")</f>
        <v/>
      </c>
    </row>
    <row r="99">
      <c r="M99" s="12" t="n">
        <v>1.46</v>
      </c>
      <c r="N99" s="12">
        <f>IFERROR(VLOOKUP(M99,'CRUCE OPORTUNIDADES'!$C$10:$D$18,2,FALSE),"")</f>
        <v/>
      </c>
      <c r="O99" s="12" t="n">
        <v>2.46000000000001</v>
      </c>
      <c r="P99" s="12">
        <f>IFERROR(VLOOKUP(O99,'CRUCE OPORTUNIDADES'!$C$10:$D$18,2,FALSE),"")</f>
        <v/>
      </c>
      <c r="Q99" s="12" t="n">
        <v>3.46000000000002</v>
      </c>
      <c r="R99" s="12">
        <f>IFERROR(VLOOKUP(Q99,'CRUCE OPORTUNIDADES'!$C$10:$D$18,2,FALSE),"")</f>
        <v/>
      </c>
      <c r="S99" s="12" t="n">
        <v>4.46000000000003</v>
      </c>
      <c r="T99" s="12">
        <f>IFERROR(VLOOKUP(S99,'CRUCE OPORTUNIDADES'!$C$10:$D$18,2,FALSE),"")</f>
        <v/>
      </c>
      <c r="U99" s="12" t="n">
        <v>5.46000000000004</v>
      </c>
      <c r="V99" s="12">
        <f>IFERROR(VLOOKUP(U99,'CRUCE OPORTUNIDADES'!$C$10:$D$18,2,FALSE),"")</f>
        <v/>
      </c>
      <c r="W99" s="12" t="n">
        <v>6.46000000000005</v>
      </c>
      <c r="X99" s="12">
        <f>IFERROR(VLOOKUP(W99,'CRUCE OPORTUNIDADES'!$C$10:$D$18,2,FALSE),"")</f>
        <v/>
      </c>
      <c r="Y99" s="12" t="n">
        <v>7.46000000000006</v>
      </c>
      <c r="Z99" s="12">
        <f>IFERROR(VLOOKUP(Y99,'CRUCE OPORTUNIDADES'!$C$10:$D$18,2,FALSE),"")</f>
        <v/>
      </c>
      <c r="AA99" s="12" t="n">
        <v>8.46000000000007</v>
      </c>
      <c r="AB99" s="12">
        <f>IFERROR(VLOOKUP(AA99,'CRUCE OPORTUNIDADES'!$C$10:$D$18,2,FALSE),"")</f>
        <v/>
      </c>
      <c r="AC99" s="12" t="n">
        <v>9.460000000000081</v>
      </c>
      <c r="AD99" s="12">
        <f>IFERROR(VLOOKUP(AC99,'CRUCE OPORTUNIDADES'!$C$10:$D$18,2,FALSE),"")</f>
        <v/>
      </c>
      <c r="AE99" s="12" t="n">
        <v>10.4600000000001</v>
      </c>
      <c r="AF99" s="12">
        <f>IFERROR(VLOOKUP(AE99,'CRUCE OPORTUNIDADES'!$C$10:$D$18,2,FALSE),"")</f>
        <v/>
      </c>
      <c r="AG99" s="12" t="n">
        <v>11.4600000000001</v>
      </c>
      <c r="AH99" s="12">
        <f>IFERROR(VLOOKUP(AG99,'CRUCE OPORTUNIDADES'!$C$10:$D$18,2,FALSE),"")</f>
        <v/>
      </c>
      <c r="AI99" s="12" t="n">
        <v>12.4600000000001</v>
      </c>
      <c r="AJ99" s="12">
        <f>IFERROR(VLOOKUP(AI99,'CRUCE OPORTUNIDADES'!$C$10:$D$18,2,FALSE),"")</f>
        <v/>
      </c>
      <c r="AK99" s="12" t="n">
        <v>13.4600000000001</v>
      </c>
      <c r="AL99" s="12">
        <f>IFERROR(VLOOKUP(AK99,'CRUCE OPORTUNIDADES'!$C$10:$D$18,2,FALSE),"")</f>
        <v/>
      </c>
      <c r="AM99" s="12" t="n">
        <v>14.4600000000001</v>
      </c>
      <c r="AN99" s="12">
        <f>IFERROR(VLOOKUP(AM99,'CRUCE OPORTUNIDADES'!$C$10:$D$18,2,FALSE),"")</f>
        <v/>
      </c>
      <c r="AO99" s="12" t="n">
        <v>15.4600000000001</v>
      </c>
      <c r="AP99" s="12">
        <f>IFERROR(VLOOKUP(AO99,'CRUCE OPORTUNIDADES'!$C$10:$D$18,2,FALSE),"")</f>
        <v/>
      </c>
      <c r="AQ99" s="12" t="n">
        <v>16.4600000000002</v>
      </c>
      <c r="AR99" s="12">
        <f>IFERROR(VLOOKUP(AQ99,'CRUCE OPORTUNIDADES'!$C$10:$D$18,2,FALSE),"")</f>
        <v/>
      </c>
      <c r="AS99" s="12" t="n">
        <v>17.4600000000002</v>
      </c>
      <c r="AT99" s="12">
        <f>IFERROR(VLOOKUP(AS99,'CRUCE OPORTUNIDADES'!$C$10:$D$18,2,FALSE),"")</f>
        <v/>
      </c>
      <c r="AU99" s="12" t="n">
        <v>18.4600000000002</v>
      </c>
      <c r="AV99" s="12">
        <f>IFERROR(VLOOKUP(AU99,'CRUCE OPORTUNIDADES'!$C$10:$D$18,2,FALSE),"")</f>
        <v/>
      </c>
      <c r="AW99" s="12" t="n">
        <v>19.4600000000002</v>
      </c>
      <c r="AX99" s="12">
        <f>IFERROR(VLOOKUP(AW99,'CRUCE OPORTUNIDADES'!$C$10:$D$18,2,FALSE),"")</f>
        <v/>
      </c>
      <c r="AY99" s="12" t="n">
        <v>20.4600000000002</v>
      </c>
      <c r="AZ99" s="12">
        <f>IFERROR(VLOOKUP(AY99,'CRUCE OPORTUNIDADES'!$C$10:$D$18,2,FALSE),"")</f>
        <v/>
      </c>
      <c r="BA99" s="12" t="n">
        <v>21.4600000000002</v>
      </c>
      <c r="BB99" s="12">
        <f>IFERROR(VLOOKUP(BA99,'CRUCE OPORTUNIDADES'!$C$10:$D$18,2,FALSE),"")</f>
        <v/>
      </c>
      <c r="BC99" s="12" t="n">
        <v>22.4600000000002</v>
      </c>
      <c r="BD99" s="12">
        <f>IFERROR(VLOOKUP(BC99,'CRUCE OPORTUNIDADES'!$C$10:$D$18,2,FALSE),"")</f>
        <v/>
      </c>
      <c r="BE99" s="12" t="n">
        <v>23.4600000000002</v>
      </c>
      <c r="BF99" s="12">
        <f>IFERROR(VLOOKUP(BE99,'CRUCE OPORTUNIDADES'!$C$10:$D$18,2,FALSE),"")</f>
        <v/>
      </c>
      <c r="BG99" s="12" t="n">
        <v>24.4600000000002</v>
      </c>
      <c r="BH99" s="12">
        <f>IFERROR(VLOOKUP(BG99,'CRUCE OPORTUNIDADES'!$C$10:$D$18,2,FALSE),"")</f>
        <v/>
      </c>
      <c r="BI99" s="12" t="n">
        <v>25.4600000000002</v>
      </c>
      <c r="BJ99" s="12">
        <f>IFERROR(VLOOKUP(BI99,'CRUCE OPORTUNIDADES'!$C$10:$D$18,2,FALSE),"")</f>
        <v/>
      </c>
    </row>
    <row r="100">
      <c r="N100" s="12">
        <f>IF(N101&lt;&gt;""," -O","")</f>
        <v/>
      </c>
      <c r="P100" s="12">
        <f>IF(P101&lt;&gt;""," -O","")</f>
        <v/>
      </c>
      <c r="R100" s="12">
        <f>IF(R101&lt;&gt;""," -O","")</f>
        <v/>
      </c>
      <c r="T100" s="12">
        <f>IF(T101&lt;&gt;""," -O","")</f>
        <v/>
      </c>
      <c r="V100" s="12">
        <f>IF(V101&lt;&gt;""," -O","")</f>
        <v/>
      </c>
      <c r="X100" s="12">
        <f>IF(X101&lt;&gt;""," -O","")</f>
        <v/>
      </c>
      <c r="Z100" s="12">
        <f>IF(Z101&lt;&gt;""," -O","")</f>
        <v/>
      </c>
      <c r="AB100" s="12">
        <f>IF(AB101&lt;&gt;""," -O","")</f>
        <v/>
      </c>
      <c r="AD100" s="12">
        <f>IF(AD101&lt;&gt;""," -O","")</f>
        <v/>
      </c>
      <c r="AF100" s="12">
        <f>IF(AF101&lt;&gt;""," -O","")</f>
        <v/>
      </c>
      <c r="AH100" s="12">
        <f>IF(AH101&lt;&gt;""," -O","")</f>
        <v/>
      </c>
      <c r="AJ100" s="12">
        <f>IF(AJ101&lt;&gt;""," -O","")</f>
        <v/>
      </c>
      <c r="AL100" s="12">
        <f>IF(AL101&lt;&gt;""," -O","")</f>
        <v/>
      </c>
      <c r="AN100" s="12">
        <f>IF(AN101&lt;&gt;""," -O","")</f>
        <v/>
      </c>
      <c r="AP100" s="12">
        <f>IF(AP101&lt;&gt;""," -O","")</f>
        <v/>
      </c>
      <c r="AR100" s="12">
        <f>IF(AR101&lt;&gt;""," -O","")</f>
        <v/>
      </c>
      <c r="AT100" s="12">
        <f>IF(AT101&lt;&gt;""," -O","")</f>
        <v/>
      </c>
      <c r="AV100" s="12">
        <f>IF(AV101&lt;&gt;""," -O","")</f>
        <v/>
      </c>
      <c r="AX100" s="12">
        <f>IF(AX101&lt;&gt;""," -O","")</f>
        <v/>
      </c>
      <c r="AZ100" s="12">
        <f>IF(AZ101&lt;&gt;""," -O","")</f>
        <v/>
      </c>
      <c r="BB100" s="12">
        <f>IF(BB101&lt;&gt;""," -O","")</f>
        <v/>
      </c>
      <c r="BD100" s="12">
        <f>IF(BD101&lt;&gt;""," -O","")</f>
        <v/>
      </c>
      <c r="BF100" s="12">
        <f>IF(BF101&lt;&gt;""," -O","")</f>
        <v/>
      </c>
      <c r="BH100" s="12">
        <f>IF(BH101&lt;&gt;""," -O","")</f>
        <v/>
      </c>
      <c r="BJ100" s="12">
        <f>IF(BJ101&lt;&gt;""," -O","")</f>
        <v/>
      </c>
    </row>
    <row r="101">
      <c r="M101" s="12" t="n">
        <v>1.47</v>
      </c>
      <c r="N101" s="12">
        <f>IFERROR(VLOOKUP(M101,'CRUCE OPORTUNIDADES'!$C$10:$D$18,2,FALSE),"")</f>
        <v/>
      </c>
      <c r="O101" s="12" t="n">
        <v>2.47000000000001</v>
      </c>
      <c r="P101" s="12">
        <f>IFERROR(VLOOKUP(O101,'CRUCE OPORTUNIDADES'!$C$10:$D$18,2,FALSE),"")</f>
        <v/>
      </c>
      <c r="Q101" s="12" t="n">
        <v>3.47000000000002</v>
      </c>
      <c r="R101" s="12">
        <f>IFERROR(VLOOKUP(Q101,'CRUCE OPORTUNIDADES'!$C$10:$D$18,2,FALSE),"")</f>
        <v/>
      </c>
      <c r="S101" s="12" t="n">
        <v>4.47000000000003</v>
      </c>
      <c r="T101" s="12">
        <f>IFERROR(VLOOKUP(S101,'CRUCE OPORTUNIDADES'!$C$10:$D$18,2,FALSE),"")</f>
        <v/>
      </c>
      <c r="U101" s="12" t="n">
        <v>5.47000000000004</v>
      </c>
      <c r="V101" s="12">
        <f>IFERROR(VLOOKUP(U101,'CRUCE OPORTUNIDADES'!$C$10:$D$18,2,FALSE),"")</f>
        <v/>
      </c>
      <c r="W101" s="12" t="n">
        <v>6.47000000000005</v>
      </c>
      <c r="X101" s="12">
        <f>IFERROR(VLOOKUP(W101,'CRUCE OPORTUNIDADES'!$C$10:$D$18,2,FALSE),"")</f>
        <v/>
      </c>
      <c r="Y101" s="12" t="n">
        <v>7.47000000000006</v>
      </c>
      <c r="Z101" s="12">
        <f>IFERROR(VLOOKUP(Y101,'CRUCE OPORTUNIDADES'!$C$10:$D$18,2,FALSE),"")</f>
        <v/>
      </c>
      <c r="AA101" s="12" t="n">
        <v>8.47000000000007</v>
      </c>
      <c r="AB101" s="12">
        <f>IFERROR(VLOOKUP(AA101,'CRUCE OPORTUNIDADES'!$C$10:$D$18,2,FALSE),"")</f>
        <v/>
      </c>
      <c r="AC101" s="12" t="n">
        <v>9.470000000000081</v>
      </c>
      <c r="AD101" s="12">
        <f>IFERROR(VLOOKUP(AC101,'CRUCE OPORTUNIDADES'!$C$10:$D$18,2,FALSE),"")</f>
        <v/>
      </c>
      <c r="AE101" s="12" t="n">
        <v>10.4700000000001</v>
      </c>
      <c r="AF101" s="12">
        <f>IFERROR(VLOOKUP(AE101,'CRUCE OPORTUNIDADES'!$C$10:$D$18,2,FALSE),"")</f>
        <v/>
      </c>
      <c r="AG101" s="12" t="n">
        <v>11.4700000000001</v>
      </c>
      <c r="AH101" s="12">
        <f>IFERROR(VLOOKUP(AG101,'CRUCE OPORTUNIDADES'!$C$10:$D$18,2,FALSE),"")</f>
        <v/>
      </c>
      <c r="AI101" s="12" t="n">
        <v>12.4700000000001</v>
      </c>
      <c r="AJ101" s="12">
        <f>IFERROR(VLOOKUP(AI101,'CRUCE OPORTUNIDADES'!$C$10:$D$18,2,FALSE),"")</f>
        <v/>
      </c>
      <c r="AK101" s="12" t="n">
        <v>13.4700000000001</v>
      </c>
      <c r="AL101" s="12">
        <f>IFERROR(VLOOKUP(AK101,'CRUCE OPORTUNIDADES'!$C$10:$D$18,2,FALSE),"")</f>
        <v/>
      </c>
      <c r="AM101" s="12" t="n">
        <v>14.4700000000001</v>
      </c>
      <c r="AN101" s="12">
        <f>IFERROR(VLOOKUP(AM101,'CRUCE OPORTUNIDADES'!$C$10:$D$18,2,FALSE),"")</f>
        <v/>
      </c>
      <c r="AO101" s="12" t="n">
        <v>15.4700000000001</v>
      </c>
      <c r="AP101" s="12">
        <f>IFERROR(VLOOKUP(AO101,'CRUCE OPORTUNIDADES'!$C$10:$D$18,2,FALSE),"")</f>
        <v/>
      </c>
      <c r="AQ101" s="12" t="n">
        <v>16.4700000000001</v>
      </c>
      <c r="AR101" s="12">
        <f>IFERROR(VLOOKUP(AQ101,'CRUCE OPORTUNIDADES'!$C$10:$D$18,2,FALSE),"")</f>
        <v/>
      </c>
      <c r="AS101" s="12" t="n">
        <v>17.4700000000002</v>
      </c>
      <c r="AT101" s="12">
        <f>IFERROR(VLOOKUP(AS101,'CRUCE OPORTUNIDADES'!$C$10:$D$18,2,FALSE),"")</f>
        <v/>
      </c>
      <c r="AU101" s="12" t="n">
        <v>18.4700000000002</v>
      </c>
      <c r="AV101" s="12">
        <f>IFERROR(VLOOKUP(AU101,'CRUCE OPORTUNIDADES'!$C$10:$D$18,2,FALSE),"")</f>
        <v/>
      </c>
      <c r="AW101" s="12" t="n">
        <v>19.4700000000002</v>
      </c>
      <c r="AX101" s="12">
        <f>IFERROR(VLOOKUP(AW101,'CRUCE OPORTUNIDADES'!$C$10:$D$18,2,FALSE),"")</f>
        <v/>
      </c>
      <c r="AY101" s="12" t="n">
        <v>20.4700000000002</v>
      </c>
      <c r="AZ101" s="12">
        <f>IFERROR(VLOOKUP(AY101,'CRUCE OPORTUNIDADES'!$C$10:$D$18,2,FALSE),"")</f>
        <v/>
      </c>
      <c r="BA101" s="12" t="n">
        <v>21.4700000000002</v>
      </c>
      <c r="BB101" s="12">
        <f>IFERROR(VLOOKUP(BA101,'CRUCE OPORTUNIDADES'!$C$10:$D$18,2,FALSE),"")</f>
        <v/>
      </c>
      <c r="BC101" s="12" t="n">
        <v>22.4700000000002</v>
      </c>
      <c r="BD101" s="12">
        <f>IFERROR(VLOOKUP(BC101,'CRUCE OPORTUNIDADES'!$C$10:$D$18,2,FALSE),"")</f>
        <v/>
      </c>
      <c r="BE101" s="12" t="n">
        <v>23.4700000000002</v>
      </c>
      <c r="BF101" s="12">
        <f>IFERROR(VLOOKUP(BE101,'CRUCE OPORTUNIDADES'!$C$10:$D$18,2,FALSE),"")</f>
        <v/>
      </c>
      <c r="BG101" s="12" t="n">
        <v>24.4700000000002</v>
      </c>
      <c r="BH101" s="12">
        <f>IFERROR(VLOOKUP(BG101,'CRUCE OPORTUNIDADES'!$C$10:$D$18,2,FALSE),"")</f>
        <v/>
      </c>
      <c r="BI101" s="12" t="n">
        <v>25.4700000000002</v>
      </c>
      <c r="BJ101" s="12">
        <f>IFERROR(VLOOKUP(BI101,'CRUCE OPORTUNIDADES'!$C$10:$D$18,2,FALSE),"")</f>
        <v/>
      </c>
    </row>
    <row r="102">
      <c r="N102" s="12">
        <f>IF(N103&lt;&gt;""," -O","")</f>
        <v/>
      </c>
      <c r="P102" s="12">
        <f>IF(P103&lt;&gt;""," -O","")</f>
        <v/>
      </c>
      <c r="R102" s="12">
        <f>IF(R103&lt;&gt;""," -O","")</f>
        <v/>
      </c>
      <c r="T102" s="12">
        <f>IF(T103&lt;&gt;""," -O","")</f>
        <v/>
      </c>
      <c r="V102" s="12">
        <f>IF(V103&lt;&gt;""," -O","")</f>
        <v/>
      </c>
      <c r="X102" s="12">
        <f>IF(X103&lt;&gt;""," -O","")</f>
        <v/>
      </c>
      <c r="Z102" s="12">
        <f>IF(Z103&lt;&gt;""," -O","")</f>
        <v/>
      </c>
      <c r="AB102" s="12">
        <f>IF(AB103&lt;&gt;""," -O","")</f>
        <v/>
      </c>
      <c r="AD102" s="12">
        <f>IF(AD103&lt;&gt;""," -O","")</f>
        <v/>
      </c>
      <c r="AF102" s="12">
        <f>IF(AF103&lt;&gt;""," -O","")</f>
        <v/>
      </c>
      <c r="AH102" s="12">
        <f>IF(AH103&lt;&gt;""," -O","")</f>
        <v/>
      </c>
      <c r="AJ102" s="12">
        <f>IF(AJ103&lt;&gt;""," -O","")</f>
        <v/>
      </c>
      <c r="AL102" s="12">
        <f>IF(AL103&lt;&gt;""," -O","")</f>
        <v/>
      </c>
      <c r="AN102" s="12">
        <f>IF(AN103&lt;&gt;""," -O","")</f>
        <v/>
      </c>
      <c r="AP102" s="12">
        <f>IF(AP103&lt;&gt;""," -O","")</f>
        <v/>
      </c>
      <c r="AR102" s="12">
        <f>IF(AR103&lt;&gt;""," -O","")</f>
        <v/>
      </c>
      <c r="AT102" s="12">
        <f>IF(AT103&lt;&gt;""," -O","")</f>
        <v/>
      </c>
      <c r="AV102" s="12">
        <f>IF(AV103&lt;&gt;""," -O","")</f>
        <v/>
      </c>
      <c r="AX102" s="12">
        <f>IF(AX103&lt;&gt;""," -O","")</f>
        <v/>
      </c>
      <c r="AZ102" s="12">
        <f>IF(AZ103&lt;&gt;""," -O","")</f>
        <v/>
      </c>
      <c r="BB102" s="12">
        <f>IF(BB103&lt;&gt;""," -O","")</f>
        <v/>
      </c>
      <c r="BD102" s="12">
        <f>IF(BD103&lt;&gt;""," -O","")</f>
        <v/>
      </c>
      <c r="BF102" s="12">
        <f>IF(BF103&lt;&gt;""," -O","")</f>
        <v/>
      </c>
      <c r="BH102" s="12">
        <f>IF(BH103&lt;&gt;""," -O","")</f>
        <v/>
      </c>
      <c r="BJ102" s="12">
        <f>IF(BJ103&lt;&gt;""," -O","")</f>
        <v/>
      </c>
    </row>
    <row r="103">
      <c r="M103" s="12" t="n">
        <v>1.48</v>
      </c>
      <c r="N103" s="12">
        <f>IFERROR(VLOOKUP(M103,'CRUCE OPORTUNIDADES'!$C$10:$D$18,2,FALSE),"")</f>
        <v/>
      </c>
      <c r="O103" s="12" t="n">
        <v>2.48000000000001</v>
      </c>
      <c r="P103" s="12">
        <f>IFERROR(VLOOKUP(O103,'CRUCE OPORTUNIDADES'!$C$10:$D$18,2,FALSE),"")</f>
        <v/>
      </c>
      <c r="Q103" s="12" t="n">
        <v>3.48000000000002</v>
      </c>
      <c r="R103" s="12">
        <f>IFERROR(VLOOKUP(Q103,'CRUCE OPORTUNIDADES'!$C$10:$D$18,2,FALSE),"")</f>
        <v/>
      </c>
      <c r="S103" s="12" t="n">
        <v>4.48000000000003</v>
      </c>
      <c r="T103" s="12">
        <f>IFERROR(VLOOKUP(S103,'CRUCE OPORTUNIDADES'!$C$10:$D$18,2,FALSE),"")</f>
        <v/>
      </c>
      <c r="U103" s="12" t="n">
        <v>5.48000000000004</v>
      </c>
      <c r="V103" s="12">
        <f>IFERROR(VLOOKUP(U103,'CRUCE OPORTUNIDADES'!$C$10:$D$18,2,FALSE),"")</f>
        <v/>
      </c>
      <c r="W103" s="12" t="n">
        <v>6.48000000000005</v>
      </c>
      <c r="X103" s="12">
        <f>IFERROR(VLOOKUP(W103,'CRUCE OPORTUNIDADES'!$C$10:$D$18,2,FALSE),"")</f>
        <v/>
      </c>
      <c r="Y103" s="12" t="n">
        <v>7.48000000000006</v>
      </c>
      <c r="Z103" s="12">
        <f>IFERROR(VLOOKUP(Y103,'CRUCE OPORTUNIDADES'!$C$10:$D$18,2,FALSE),"")</f>
        <v/>
      </c>
      <c r="AA103" s="12" t="n">
        <v>8.48000000000007</v>
      </c>
      <c r="AB103" s="12">
        <f>IFERROR(VLOOKUP(AA103,'CRUCE OPORTUNIDADES'!$C$10:$D$18,2,FALSE),"")</f>
        <v/>
      </c>
      <c r="AC103" s="12" t="n">
        <v>9.48000000000008</v>
      </c>
      <c r="AD103" s="12">
        <f>IFERROR(VLOOKUP(AC103,'CRUCE OPORTUNIDADES'!$C$10:$D$18,2,FALSE),"")</f>
        <v/>
      </c>
      <c r="AE103" s="12" t="n">
        <v>10.4800000000001</v>
      </c>
      <c r="AF103" s="12">
        <f>IFERROR(VLOOKUP(AE103,'CRUCE OPORTUNIDADES'!$C$10:$D$18,2,FALSE),"")</f>
        <v/>
      </c>
      <c r="AG103" s="12" t="n">
        <v>11.4800000000001</v>
      </c>
      <c r="AH103" s="12">
        <f>IFERROR(VLOOKUP(AG103,'CRUCE OPORTUNIDADES'!$C$10:$D$18,2,FALSE),"")</f>
        <v/>
      </c>
      <c r="AI103" s="12" t="n">
        <v>12.4800000000001</v>
      </c>
      <c r="AJ103" s="12">
        <f>IFERROR(VLOOKUP(AI103,'CRUCE OPORTUNIDADES'!$C$10:$D$18,2,FALSE),"")</f>
        <v/>
      </c>
      <c r="AK103" s="12" t="n">
        <v>13.4800000000001</v>
      </c>
      <c r="AL103" s="12">
        <f>IFERROR(VLOOKUP(AK103,'CRUCE OPORTUNIDADES'!$C$10:$D$18,2,FALSE),"")</f>
        <v/>
      </c>
      <c r="AM103" s="12" t="n">
        <v>14.4800000000001</v>
      </c>
      <c r="AN103" s="12">
        <f>IFERROR(VLOOKUP(AM103,'CRUCE OPORTUNIDADES'!$C$10:$D$18,2,FALSE),"")</f>
        <v/>
      </c>
      <c r="AO103" s="12" t="n">
        <v>15.4800000000001</v>
      </c>
      <c r="AP103" s="12">
        <f>IFERROR(VLOOKUP(AO103,'CRUCE OPORTUNIDADES'!$C$10:$D$18,2,FALSE),"")</f>
        <v/>
      </c>
      <c r="AQ103" s="12" t="n">
        <v>16.4800000000002</v>
      </c>
      <c r="AR103" s="12">
        <f>IFERROR(VLOOKUP(AQ103,'CRUCE OPORTUNIDADES'!$C$10:$D$18,2,FALSE),"")</f>
        <v/>
      </c>
      <c r="AS103" s="12" t="n">
        <v>17.4800000000002</v>
      </c>
      <c r="AT103" s="12">
        <f>IFERROR(VLOOKUP(AS103,'CRUCE OPORTUNIDADES'!$C$10:$D$18,2,FALSE),"")</f>
        <v/>
      </c>
      <c r="AU103" s="12" t="n">
        <v>18.4800000000002</v>
      </c>
      <c r="AV103" s="12">
        <f>IFERROR(VLOOKUP(AU103,'CRUCE OPORTUNIDADES'!$C$10:$D$18,2,FALSE),"")</f>
        <v/>
      </c>
      <c r="AW103" s="12" t="n">
        <v>19.4800000000002</v>
      </c>
      <c r="AX103" s="12">
        <f>IFERROR(VLOOKUP(AW103,'CRUCE OPORTUNIDADES'!$C$10:$D$18,2,FALSE),"")</f>
        <v/>
      </c>
      <c r="AY103" s="12" t="n">
        <v>20.4800000000002</v>
      </c>
      <c r="AZ103" s="12">
        <f>IFERROR(VLOOKUP(AY103,'CRUCE OPORTUNIDADES'!$C$10:$D$18,2,FALSE),"")</f>
        <v/>
      </c>
      <c r="BA103" s="12" t="n">
        <v>21.4800000000002</v>
      </c>
      <c r="BB103" s="12">
        <f>IFERROR(VLOOKUP(BA103,'CRUCE OPORTUNIDADES'!$C$10:$D$18,2,FALSE),"")</f>
        <v/>
      </c>
      <c r="BC103" s="12" t="n">
        <v>22.4800000000002</v>
      </c>
      <c r="BD103" s="12">
        <f>IFERROR(VLOOKUP(BC103,'CRUCE OPORTUNIDADES'!$C$10:$D$18,2,FALSE),"")</f>
        <v/>
      </c>
      <c r="BE103" s="12" t="n">
        <v>23.4800000000002</v>
      </c>
      <c r="BF103" s="12">
        <f>IFERROR(VLOOKUP(BE103,'CRUCE OPORTUNIDADES'!$C$10:$D$18,2,FALSE),"")</f>
        <v/>
      </c>
      <c r="BG103" s="12" t="n">
        <v>24.4800000000002</v>
      </c>
      <c r="BH103" s="12">
        <f>IFERROR(VLOOKUP(BG103,'CRUCE OPORTUNIDADES'!$C$10:$D$18,2,FALSE),"")</f>
        <v/>
      </c>
      <c r="BI103" s="12" t="n">
        <v>25.4800000000002</v>
      </c>
      <c r="BJ103" s="12">
        <f>IFERROR(VLOOKUP(BI103,'CRUCE OPORTUNIDADES'!$C$10:$D$18,2,FALSE),"")</f>
        <v/>
      </c>
    </row>
    <row r="104">
      <c r="N104" s="12">
        <f>IF(N105&lt;&gt;""," -O","")</f>
        <v/>
      </c>
      <c r="P104" s="12">
        <f>IF(P105&lt;&gt;""," -O","")</f>
        <v/>
      </c>
      <c r="R104" s="12">
        <f>IF(R105&lt;&gt;""," -O","")</f>
        <v/>
      </c>
      <c r="T104" s="12">
        <f>IF(T105&lt;&gt;""," -O","")</f>
        <v/>
      </c>
      <c r="V104" s="12">
        <f>IF(V105&lt;&gt;""," -O","")</f>
        <v/>
      </c>
      <c r="X104" s="12">
        <f>IF(X105&lt;&gt;""," -O","")</f>
        <v/>
      </c>
      <c r="Z104" s="12">
        <f>IF(Z105&lt;&gt;""," -O","")</f>
        <v/>
      </c>
      <c r="AB104" s="12">
        <f>IF(AB105&lt;&gt;""," -O","")</f>
        <v/>
      </c>
      <c r="AD104" s="12">
        <f>IF(AD105&lt;&gt;""," -O","")</f>
        <v/>
      </c>
      <c r="AF104" s="12">
        <f>IF(AF105&lt;&gt;""," -O","")</f>
        <v/>
      </c>
      <c r="AH104" s="12">
        <f>IF(AH105&lt;&gt;""," -O","")</f>
        <v/>
      </c>
      <c r="AJ104" s="12">
        <f>IF(AJ105&lt;&gt;""," -O","")</f>
        <v/>
      </c>
      <c r="AL104" s="12">
        <f>IF(AL105&lt;&gt;""," -O","")</f>
        <v/>
      </c>
      <c r="AN104" s="12">
        <f>IF(AN105&lt;&gt;""," -O","")</f>
        <v/>
      </c>
      <c r="AP104" s="12">
        <f>IF(AP105&lt;&gt;""," -O","")</f>
        <v/>
      </c>
      <c r="AR104" s="12">
        <f>IF(AR105&lt;&gt;""," -O","")</f>
        <v/>
      </c>
      <c r="AT104" s="12">
        <f>IF(AT105&lt;&gt;""," -O","")</f>
        <v/>
      </c>
      <c r="AV104" s="12">
        <f>IF(AV105&lt;&gt;""," -O","")</f>
        <v/>
      </c>
      <c r="AX104" s="12">
        <f>IF(AX105&lt;&gt;""," -O","")</f>
        <v/>
      </c>
      <c r="AZ104" s="12">
        <f>IF(AZ105&lt;&gt;""," -O","")</f>
        <v/>
      </c>
      <c r="BB104" s="12">
        <f>IF(BB105&lt;&gt;""," -O","")</f>
        <v/>
      </c>
      <c r="BD104" s="12">
        <f>IF(BD105&lt;&gt;""," -O","")</f>
        <v/>
      </c>
      <c r="BF104" s="12">
        <f>IF(BF105&lt;&gt;""," -O","")</f>
        <v/>
      </c>
      <c r="BH104" s="12">
        <f>IF(BH105&lt;&gt;""," -O","")</f>
        <v/>
      </c>
      <c r="BJ104" s="12">
        <f>IF(BJ105&lt;&gt;""," -O","")</f>
        <v/>
      </c>
    </row>
    <row r="105">
      <c r="M105" s="12" t="n">
        <v>1.49</v>
      </c>
      <c r="N105" s="12">
        <f>IFERROR(VLOOKUP(M105,'CRUCE OPORTUNIDADES'!$C$10:$D$18,2,FALSE),"")</f>
        <v/>
      </c>
      <c r="O105" s="12" t="n">
        <v>2.49000000000001</v>
      </c>
      <c r="P105" s="12">
        <f>IFERROR(VLOOKUP(O105,'CRUCE OPORTUNIDADES'!$C$10:$D$18,2,FALSE),"")</f>
        <v/>
      </c>
      <c r="Q105" s="12" t="n">
        <v>3.49000000000002</v>
      </c>
      <c r="R105" s="12">
        <f>IFERROR(VLOOKUP(Q105,'CRUCE OPORTUNIDADES'!$C$10:$D$18,2,FALSE),"")</f>
        <v/>
      </c>
      <c r="S105" s="12" t="n">
        <v>4.49000000000003</v>
      </c>
      <c r="T105" s="12">
        <f>IFERROR(VLOOKUP(S105,'CRUCE OPORTUNIDADES'!$C$10:$D$18,2,FALSE),"")</f>
        <v/>
      </c>
      <c r="U105" s="12" t="n">
        <v>5.49000000000004</v>
      </c>
      <c r="V105" s="12">
        <f>IFERROR(VLOOKUP(U105,'CRUCE OPORTUNIDADES'!$C$10:$D$18,2,FALSE),"")</f>
        <v/>
      </c>
      <c r="W105" s="12" t="n">
        <v>6.49000000000005</v>
      </c>
      <c r="X105" s="12">
        <f>IFERROR(VLOOKUP(W105,'CRUCE OPORTUNIDADES'!$C$10:$D$18,2,FALSE),"")</f>
        <v/>
      </c>
      <c r="Y105" s="12" t="n">
        <v>7.49000000000006</v>
      </c>
      <c r="Z105" s="12">
        <f>IFERROR(VLOOKUP(Y105,'CRUCE OPORTUNIDADES'!$C$10:$D$18,2,FALSE),"")</f>
        <v/>
      </c>
      <c r="AA105" s="12" t="n">
        <v>8.490000000000069</v>
      </c>
      <c r="AB105" s="12">
        <f>IFERROR(VLOOKUP(AA105,'CRUCE OPORTUNIDADES'!$C$10:$D$18,2,FALSE),"")</f>
        <v/>
      </c>
      <c r="AC105" s="12" t="n">
        <v>9.49000000000008</v>
      </c>
      <c r="AD105" s="12">
        <f>IFERROR(VLOOKUP(AC105,'CRUCE OPORTUNIDADES'!$C$10:$D$18,2,FALSE),"")</f>
        <v/>
      </c>
      <c r="AE105" s="12" t="n">
        <v>10.4900000000001</v>
      </c>
      <c r="AF105" s="12">
        <f>IFERROR(VLOOKUP(AE105,'CRUCE OPORTUNIDADES'!$C$10:$D$18,2,FALSE),"")</f>
        <v/>
      </c>
      <c r="AG105" s="12" t="n">
        <v>11.4900000000001</v>
      </c>
      <c r="AH105" s="12">
        <f>IFERROR(VLOOKUP(AG105,'CRUCE OPORTUNIDADES'!$C$10:$D$18,2,FALSE),"")</f>
        <v/>
      </c>
      <c r="AI105" s="12" t="n">
        <v>12.4900000000001</v>
      </c>
      <c r="AJ105" s="12">
        <f>IFERROR(VLOOKUP(AI105,'CRUCE OPORTUNIDADES'!$C$10:$D$18,2,FALSE),"")</f>
        <v/>
      </c>
      <c r="AK105" s="12" t="n">
        <v>13.4900000000001</v>
      </c>
      <c r="AL105" s="12">
        <f>IFERROR(VLOOKUP(AK105,'CRUCE OPORTUNIDADES'!$C$10:$D$18,2,FALSE),"")</f>
        <v/>
      </c>
      <c r="AM105" s="12" t="n">
        <v>14.4900000000001</v>
      </c>
      <c r="AN105" s="12">
        <f>IFERROR(VLOOKUP(AM105,'CRUCE OPORTUNIDADES'!$C$10:$D$18,2,FALSE),"")</f>
        <v/>
      </c>
      <c r="AO105" s="12" t="n">
        <v>15.4900000000001</v>
      </c>
      <c r="AP105" s="12">
        <f>IFERROR(VLOOKUP(AO105,'CRUCE OPORTUNIDADES'!$C$10:$D$18,2,FALSE),"")</f>
        <v/>
      </c>
      <c r="AQ105" s="12" t="n">
        <v>16.4900000000001</v>
      </c>
      <c r="AR105" s="12">
        <f>IFERROR(VLOOKUP(AQ105,'CRUCE OPORTUNIDADES'!$C$10:$D$18,2,FALSE),"")</f>
        <v/>
      </c>
      <c r="AS105" s="12" t="n">
        <v>17.4900000000002</v>
      </c>
      <c r="AT105" s="12">
        <f>IFERROR(VLOOKUP(AS105,'CRUCE OPORTUNIDADES'!$C$10:$D$18,2,FALSE),"")</f>
        <v/>
      </c>
      <c r="AU105" s="12" t="n">
        <v>18.4900000000002</v>
      </c>
      <c r="AV105" s="12">
        <f>IFERROR(VLOOKUP(AU105,'CRUCE OPORTUNIDADES'!$C$10:$D$18,2,FALSE),"")</f>
        <v/>
      </c>
      <c r="AW105" s="12" t="n">
        <v>19.4900000000002</v>
      </c>
      <c r="AX105" s="12">
        <f>IFERROR(VLOOKUP(AW105,'CRUCE OPORTUNIDADES'!$C$10:$D$18,2,FALSE),"")</f>
        <v/>
      </c>
      <c r="AY105" s="12" t="n">
        <v>20.4900000000002</v>
      </c>
      <c r="AZ105" s="12">
        <f>IFERROR(VLOOKUP(AY105,'CRUCE OPORTUNIDADES'!$C$10:$D$18,2,FALSE),"")</f>
        <v/>
      </c>
      <c r="BA105" s="12" t="n">
        <v>21.4900000000002</v>
      </c>
      <c r="BB105" s="12">
        <f>IFERROR(VLOOKUP(BA105,'CRUCE OPORTUNIDADES'!$C$10:$D$18,2,FALSE),"")</f>
        <v/>
      </c>
      <c r="BC105" s="12" t="n">
        <v>22.4900000000002</v>
      </c>
      <c r="BD105" s="12">
        <f>IFERROR(VLOOKUP(BC105,'CRUCE OPORTUNIDADES'!$C$10:$D$18,2,FALSE),"")</f>
        <v/>
      </c>
      <c r="BE105" s="12" t="n">
        <v>23.4900000000002</v>
      </c>
      <c r="BF105" s="12">
        <f>IFERROR(VLOOKUP(BE105,'CRUCE OPORTUNIDADES'!$C$10:$D$18,2,FALSE),"")</f>
        <v/>
      </c>
      <c r="BG105" s="12" t="n">
        <v>24.4900000000002</v>
      </c>
      <c r="BH105" s="12">
        <f>IFERROR(VLOOKUP(BG105,'CRUCE OPORTUNIDADES'!$C$10:$D$18,2,FALSE),"")</f>
        <v/>
      </c>
      <c r="BI105" s="12" t="n">
        <v>25.4900000000002</v>
      </c>
      <c r="BJ105" s="12">
        <f>IFERROR(VLOOKUP(BI105,'CRUCE OPORTUNIDADES'!$C$10:$D$18,2,FALSE),"")</f>
        <v/>
      </c>
    </row>
    <row r="106">
      <c r="N106" s="12">
        <f>IF(N107&lt;&gt;""," -O","")</f>
        <v/>
      </c>
      <c r="P106" s="12">
        <f>IF(P107&lt;&gt;""," -O","")</f>
        <v/>
      </c>
      <c r="R106" s="12">
        <f>IF(R107&lt;&gt;""," -O","")</f>
        <v/>
      </c>
      <c r="T106" s="12">
        <f>IF(T107&lt;&gt;""," -O","")</f>
        <v/>
      </c>
      <c r="V106" s="12">
        <f>IF(V107&lt;&gt;""," -O","")</f>
        <v/>
      </c>
      <c r="X106" s="12">
        <f>IF(X107&lt;&gt;""," -O","")</f>
        <v/>
      </c>
      <c r="Z106" s="12">
        <f>IF(Z107&lt;&gt;""," -O","")</f>
        <v/>
      </c>
      <c r="AB106" s="12">
        <f>IF(AB107&lt;&gt;""," -O","")</f>
        <v/>
      </c>
      <c r="AD106" s="12">
        <f>IF(AD107&lt;&gt;""," -O","")</f>
        <v/>
      </c>
      <c r="AF106" s="12">
        <f>IF(AF107&lt;&gt;""," -O","")</f>
        <v/>
      </c>
      <c r="AH106" s="12">
        <f>IF(AH107&lt;&gt;""," -O","")</f>
        <v/>
      </c>
      <c r="AJ106" s="12">
        <f>IF(AJ107&lt;&gt;""," -O","")</f>
        <v/>
      </c>
      <c r="AL106" s="12">
        <f>IF(AL107&lt;&gt;""," -O","")</f>
        <v/>
      </c>
      <c r="AN106" s="12">
        <f>IF(AN107&lt;&gt;""," -O","")</f>
        <v/>
      </c>
      <c r="AP106" s="12">
        <f>IF(AP107&lt;&gt;""," -O","")</f>
        <v/>
      </c>
      <c r="AR106" s="12">
        <f>IF(AR107&lt;&gt;""," -O","")</f>
        <v/>
      </c>
      <c r="AT106" s="12">
        <f>IF(AT107&lt;&gt;""," -O","")</f>
        <v/>
      </c>
      <c r="AV106" s="12">
        <f>IF(AV107&lt;&gt;""," -O","")</f>
        <v/>
      </c>
      <c r="AX106" s="12">
        <f>IF(AX107&lt;&gt;""," -O","")</f>
        <v/>
      </c>
      <c r="AZ106" s="12">
        <f>IF(AZ107&lt;&gt;""," -O","")</f>
        <v/>
      </c>
      <c r="BB106" s="12">
        <f>IF(BB107&lt;&gt;""," -O","")</f>
        <v/>
      </c>
      <c r="BD106" s="12">
        <f>IF(BD107&lt;&gt;""," -O","")</f>
        <v/>
      </c>
      <c r="BF106" s="12">
        <f>IF(BF107&lt;&gt;""," -O","")</f>
        <v/>
      </c>
      <c r="BH106" s="12">
        <f>IF(BH107&lt;&gt;""," -O","")</f>
        <v/>
      </c>
      <c r="BJ106" s="12">
        <f>IF(BJ107&lt;&gt;""," -O","")</f>
        <v/>
      </c>
    </row>
    <row r="107">
      <c r="M107" s="12" t="n">
        <v>1.5</v>
      </c>
      <c r="N107" s="12">
        <f>IFERROR(VLOOKUP(M107,'CRUCE OPORTUNIDADES'!$C$10:$D$18,2,FALSE),"")</f>
        <v/>
      </c>
      <c r="O107" s="12" t="n">
        <v>2.50000000000001</v>
      </c>
      <c r="P107" s="12">
        <f>IFERROR(VLOOKUP(O107,'CRUCE OPORTUNIDADES'!$C$10:$D$18,2,FALSE),"")</f>
        <v/>
      </c>
      <c r="Q107" s="12" t="n">
        <v>3.50000000000002</v>
      </c>
      <c r="R107" s="12">
        <f>IFERROR(VLOOKUP(Q107,'CRUCE OPORTUNIDADES'!$C$10:$D$18,2,FALSE),"")</f>
        <v/>
      </c>
      <c r="S107" s="12" t="n">
        <v>4.50000000000003</v>
      </c>
      <c r="T107" s="12">
        <f>IFERROR(VLOOKUP(S107,'CRUCE OPORTUNIDADES'!$C$10:$D$18,2,FALSE),"")</f>
        <v/>
      </c>
      <c r="U107" s="12" t="n">
        <v>5.50000000000004</v>
      </c>
      <c r="V107" s="12">
        <f>IFERROR(VLOOKUP(U107,'CRUCE OPORTUNIDADES'!$C$10:$D$18,2,FALSE),"")</f>
        <v/>
      </c>
      <c r="W107" s="12" t="n">
        <v>6.50000000000005</v>
      </c>
      <c r="X107" s="12">
        <f>IFERROR(VLOOKUP(W107,'CRUCE OPORTUNIDADES'!$C$10:$D$18,2,FALSE),"")</f>
        <v/>
      </c>
      <c r="Y107" s="12" t="n">
        <v>7.50000000000006</v>
      </c>
      <c r="Z107" s="12">
        <f>IFERROR(VLOOKUP(Y107,'CRUCE OPORTUNIDADES'!$C$10:$D$18,2,FALSE),"")</f>
        <v/>
      </c>
      <c r="AA107" s="12" t="n">
        <v>8.500000000000069</v>
      </c>
      <c r="AB107" s="12">
        <f>IFERROR(VLOOKUP(AA107,'CRUCE OPORTUNIDADES'!$C$10:$D$18,2,FALSE),"")</f>
        <v/>
      </c>
      <c r="AC107" s="12" t="n">
        <v>9.50000000000008</v>
      </c>
      <c r="AD107" s="12">
        <f>IFERROR(VLOOKUP(AC107,'CRUCE OPORTUNIDADES'!$C$10:$D$18,2,FALSE),"")</f>
        <v/>
      </c>
      <c r="AE107" s="12" t="n">
        <v>10.5000000000001</v>
      </c>
      <c r="AF107" s="12">
        <f>IFERROR(VLOOKUP(AE107,'CRUCE OPORTUNIDADES'!$C$10:$D$18,2,FALSE),"")</f>
        <v/>
      </c>
      <c r="AG107" s="12" t="n">
        <v>11.5000000000001</v>
      </c>
      <c r="AH107" s="12">
        <f>IFERROR(VLOOKUP(AG107,'CRUCE OPORTUNIDADES'!$C$10:$D$18,2,FALSE),"")</f>
        <v/>
      </c>
      <c r="AI107" s="12" t="n">
        <v>12.5000000000001</v>
      </c>
      <c r="AJ107" s="12">
        <f>IFERROR(VLOOKUP(AI107,'CRUCE OPORTUNIDADES'!$C$10:$D$18,2,FALSE),"")</f>
        <v/>
      </c>
      <c r="AK107" s="12" t="n">
        <v>13.5000000000001</v>
      </c>
      <c r="AL107" s="12">
        <f>IFERROR(VLOOKUP(AK107,'CRUCE OPORTUNIDADES'!$C$10:$D$18,2,FALSE),"")</f>
        <v/>
      </c>
      <c r="AM107" s="12" t="n">
        <v>14.5000000000001</v>
      </c>
      <c r="AN107" s="12">
        <f>IFERROR(VLOOKUP(AM107,'CRUCE OPORTUNIDADES'!$C$10:$D$18,2,FALSE),"")</f>
        <v/>
      </c>
      <c r="AO107" s="12" t="n">
        <v>15.5000000000001</v>
      </c>
      <c r="AP107" s="12">
        <f>IFERROR(VLOOKUP(AO107,'CRUCE OPORTUNIDADES'!$C$10:$D$18,2,FALSE),"")</f>
        <v/>
      </c>
      <c r="AQ107" s="12" t="n">
        <v>16.5000000000002</v>
      </c>
      <c r="AR107" s="12">
        <f>IFERROR(VLOOKUP(AQ107,'CRUCE OPORTUNIDADES'!$C$10:$D$18,2,FALSE),"")</f>
        <v/>
      </c>
      <c r="AS107" s="12" t="n">
        <v>17.5000000000002</v>
      </c>
      <c r="AT107" s="12">
        <f>IFERROR(VLOOKUP(AS107,'CRUCE OPORTUNIDADES'!$C$10:$D$18,2,FALSE),"")</f>
        <v/>
      </c>
      <c r="AU107" s="12" t="n">
        <v>18.5000000000002</v>
      </c>
      <c r="AV107" s="12">
        <f>IFERROR(VLOOKUP(AU107,'CRUCE OPORTUNIDADES'!$C$10:$D$18,2,FALSE),"")</f>
        <v/>
      </c>
      <c r="AW107" s="12" t="n">
        <v>19.5000000000002</v>
      </c>
      <c r="AX107" s="12">
        <f>IFERROR(VLOOKUP(AW107,'CRUCE OPORTUNIDADES'!$C$10:$D$18,2,FALSE),"")</f>
        <v/>
      </c>
      <c r="AY107" s="12" t="n">
        <v>20.5000000000002</v>
      </c>
      <c r="AZ107" s="12">
        <f>IFERROR(VLOOKUP(AY107,'CRUCE OPORTUNIDADES'!$C$10:$D$18,2,FALSE),"")</f>
        <v/>
      </c>
      <c r="BA107" s="12" t="n">
        <v>21.5000000000002</v>
      </c>
      <c r="BB107" s="12">
        <f>IFERROR(VLOOKUP(BA107,'CRUCE OPORTUNIDADES'!$C$10:$D$18,2,FALSE),"")</f>
        <v/>
      </c>
      <c r="BC107" s="12" t="n">
        <v>22.5000000000002</v>
      </c>
      <c r="BD107" s="12">
        <f>IFERROR(VLOOKUP(BC107,'CRUCE OPORTUNIDADES'!$C$10:$D$18,2,FALSE),"")</f>
        <v/>
      </c>
      <c r="BE107" s="12" t="n">
        <v>23.5000000000002</v>
      </c>
      <c r="BF107" s="12">
        <f>IFERROR(VLOOKUP(BE107,'CRUCE OPORTUNIDADES'!$C$10:$D$18,2,FALSE),"")</f>
        <v/>
      </c>
      <c r="BG107" s="12" t="n">
        <v>24.5000000000002</v>
      </c>
      <c r="BH107" s="12">
        <f>IFERROR(VLOOKUP(BG107,'CRUCE OPORTUNIDADES'!$C$10:$D$18,2,FALSE),"")</f>
        <v/>
      </c>
      <c r="BI107" s="12" t="n">
        <v>25.5000000000002</v>
      </c>
      <c r="BJ107" s="12">
        <f>IFERROR(VLOOKUP(BI107,'CRUCE OPORTUNIDADES'!$C$10:$D$18,2,FALSE),"")</f>
        <v/>
      </c>
    </row>
    <row r="108">
      <c r="N108" s="12">
        <f>IF(N109&lt;&gt;""," -O","")</f>
        <v/>
      </c>
      <c r="P108" s="12">
        <f>IF(P109&lt;&gt;""," -O","")</f>
        <v/>
      </c>
      <c r="R108" s="12">
        <f>IF(R109&lt;&gt;""," -O","")</f>
        <v/>
      </c>
      <c r="T108" s="12">
        <f>IF(T109&lt;&gt;""," -O","")</f>
        <v/>
      </c>
      <c r="V108" s="12">
        <f>IF(V109&lt;&gt;""," -O","")</f>
        <v/>
      </c>
      <c r="X108" s="12">
        <f>IF(X109&lt;&gt;""," -O","")</f>
        <v/>
      </c>
      <c r="Z108" s="12">
        <f>IF(Z109&lt;&gt;""," -O","")</f>
        <v/>
      </c>
      <c r="AB108" s="12">
        <f>IF(AB109&lt;&gt;""," -O","")</f>
        <v/>
      </c>
      <c r="AD108" s="12">
        <f>IF(AD109&lt;&gt;""," -O","")</f>
        <v/>
      </c>
      <c r="AF108" s="12">
        <f>IF(AF109&lt;&gt;""," -O","")</f>
        <v/>
      </c>
      <c r="AH108" s="12">
        <f>IF(AH109&lt;&gt;""," -O","")</f>
        <v/>
      </c>
      <c r="AJ108" s="12">
        <f>IF(AJ109&lt;&gt;""," -O","")</f>
        <v/>
      </c>
      <c r="AL108" s="12">
        <f>IF(AL109&lt;&gt;""," -O","")</f>
        <v/>
      </c>
      <c r="AN108" s="12">
        <f>IF(AN109&lt;&gt;""," -O","")</f>
        <v/>
      </c>
      <c r="AP108" s="12">
        <f>IF(AP109&lt;&gt;""," -O","")</f>
        <v/>
      </c>
      <c r="AR108" s="12">
        <f>IF(AR109&lt;&gt;""," -O","")</f>
        <v/>
      </c>
      <c r="AT108" s="12">
        <f>IF(AT109&lt;&gt;""," -O","")</f>
        <v/>
      </c>
      <c r="AV108" s="12">
        <f>IF(AV109&lt;&gt;""," -O","")</f>
        <v/>
      </c>
      <c r="AX108" s="12">
        <f>IF(AX109&lt;&gt;""," -O","")</f>
        <v/>
      </c>
      <c r="AZ108" s="12">
        <f>IF(AZ109&lt;&gt;""," -O","")</f>
        <v/>
      </c>
      <c r="BB108" s="12">
        <f>IF(BB109&lt;&gt;""," -O","")</f>
        <v/>
      </c>
      <c r="BD108" s="12">
        <f>IF(BD109&lt;&gt;""," -O","")</f>
        <v/>
      </c>
      <c r="BF108" s="12">
        <f>IF(BF109&lt;&gt;""," -O","")</f>
        <v/>
      </c>
      <c r="BH108" s="12">
        <f>IF(BH109&lt;&gt;""," -O","")</f>
        <v/>
      </c>
      <c r="BJ108" s="12">
        <f>IF(BJ109&lt;&gt;""," -O","")</f>
        <v/>
      </c>
    </row>
    <row r="109">
      <c r="M109" s="12" t="n">
        <v>1.51</v>
      </c>
      <c r="N109" s="12">
        <f>IFERROR(VLOOKUP(M109,'CRUCE OPORTUNIDADES'!$C$10:$D$18,2,FALSE),"")</f>
        <v/>
      </c>
      <c r="O109" s="12" t="n">
        <v>2.51000000000001</v>
      </c>
      <c r="P109" s="12">
        <f>IFERROR(VLOOKUP(O109,'CRUCE OPORTUNIDADES'!$C$10:$D$18,2,FALSE),"")</f>
        <v/>
      </c>
      <c r="Q109" s="12" t="n">
        <v>3.51000000000002</v>
      </c>
      <c r="R109" s="12">
        <f>IFERROR(VLOOKUP(Q109,'CRUCE OPORTUNIDADES'!$C$10:$D$18,2,FALSE),"")</f>
        <v/>
      </c>
      <c r="S109" s="12" t="n">
        <v>4.51000000000003</v>
      </c>
      <c r="T109" s="12">
        <f>IFERROR(VLOOKUP(S109,'CRUCE OPORTUNIDADES'!$C$10:$D$18,2,FALSE),"")</f>
        <v/>
      </c>
      <c r="U109" s="12" t="n">
        <v>5.51000000000004</v>
      </c>
      <c r="V109" s="12">
        <f>IFERROR(VLOOKUP(U109,'CRUCE OPORTUNIDADES'!$C$10:$D$18,2,FALSE),"")</f>
        <v/>
      </c>
      <c r="W109" s="12" t="n">
        <v>6.51000000000005</v>
      </c>
      <c r="X109" s="12">
        <f>IFERROR(VLOOKUP(W109,'CRUCE OPORTUNIDADES'!$C$10:$D$18,2,FALSE),"")</f>
        <v/>
      </c>
      <c r="Y109" s="12" t="n">
        <v>7.51000000000006</v>
      </c>
      <c r="Z109" s="12">
        <f>IFERROR(VLOOKUP(Y109,'CRUCE OPORTUNIDADES'!$C$10:$D$18,2,FALSE),"")</f>
        <v/>
      </c>
      <c r="AA109" s="12" t="n">
        <v>8.510000000000071</v>
      </c>
      <c r="AB109" s="12">
        <f>IFERROR(VLOOKUP(AA109,'CRUCE OPORTUNIDADES'!$C$10:$D$18,2,FALSE),"")</f>
        <v/>
      </c>
      <c r="AC109" s="12" t="n">
        <v>9.51000000000008</v>
      </c>
      <c r="AD109" s="12">
        <f>IFERROR(VLOOKUP(AC109,'CRUCE OPORTUNIDADES'!$C$10:$D$18,2,FALSE),"")</f>
        <v/>
      </c>
      <c r="AE109" s="12" t="n">
        <v>10.5100000000001</v>
      </c>
      <c r="AF109" s="12">
        <f>IFERROR(VLOOKUP(AE109,'CRUCE OPORTUNIDADES'!$C$10:$D$18,2,FALSE),"")</f>
        <v/>
      </c>
      <c r="AG109" s="12" t="n">
        <v>11.5100000000001</v>
      </c>
      <c r="AH109" s="12">
        <f>IFERROR(VLOOKUP(AG109,'CRUCE OPORTUNIDADES'!$C$10:$D$18,2,FALSE),"")</f>
        <v/>
      </c>
      <c r="AI109" s="12" t="n">
        <v>12.5100000000001</v>
      </c>
      <c r="AJ109" s="12">
        <f>IFERROR(VLOOKUP(AI109,'CRUCE OPORTUNIDADES'!$C$10:$D$18,2,FALSE),"")</f>
        <v/>
      </c>
      <c r="AK109" s="12" t="n">
        <v>13.5100000000001</v>
      </c>
      <c r="AL109" s="12">
        <f>IFERROR(VLOOKUP(AK109,'CRUCE OPORTUNIDADES'!$C$10:$D$18,2,FALSE),"")</f>
        <v/>
      </c>
      <c r="AM109" s="12" t="n">
        <v>14.5100000000001</v>
      </c>
      <c r="AN109" s="12">
        <f>IFERROR(VLOOKUP(AM109,'CRUCE OPORTUNIDADES'!$C$10:$D$18,2,FALSE),"")</f>
        <v/>
      </c>
      <c r="AO109" s="12" t="n">
        <v>15.5100000000001</v>
      </c>
      <c r="AP109" s="12">
        <f>IFERROR(VLOOKUP(AO109,'CRUCE OPORTUNIDADES'!$C$10:$D$18,2,FALSE),"")</f>
        <v/>
      </c>
      <c r="AQ109" s="12" t="n">
        <v>16.5100000000001</v>
      </c>
      <c r="AR109" s="12">
        <f>IFERROR(VLOOKUP(AQ109,'CRUCE OPORTUNIDADES'!$C$10:$D$18,2,FALSE),"")</f>
        <v/>
      </c>
      <c r="AS109" s="12" t="n">
        <v>17.5100000000002</v>
      </c>
      <c r="AT109" s="12">
        <f>IFERROR(VLOOKUP(AS109,'CRUCE OPORTUNIDADES'!$C$10:$D$18,2,FALSE),"")</f>
        <v/>
      </c>
      <c r="AU109" s="12" t="n">
        <v>18.5100000000002</v>
      </c>
      <c r="AV109" s="12">
        <f>IFERROR(VLOOKUP(AU109,'CRUCE OPORTUNIDADES'!$C$10:$D$18,2,FALSE),"")</f>
        <v/>
      </c>
      <c r="AW109" s="12" t="n">
        <v>19.5100000000002</v>
      </c>
      <c r="AX109" s="12">
        <f>IFERROR(VLOOKUP(AW109,'CRUCE OPORTUNIDADES'!$C$10:$D$18,2,FALSE),"")</f>
        <v/>
      </c>
      <c r="AY109" s="12" t="n">
        <v>20.5100000000002</v>
      </c>
      <c r="AZ109" s="12">
        <f>IFERROR(VLOOKUP(AY109,'CRUCE OPORTUNIDADES'!$C$10:$D$18,2,FALSE),"")</f>
        <v/>
      </c>
      <c r="BA109" s="12" t="n">
        <v>21.5100000000002</v>
      </c>
      <c r="BB109" s="12">
        <f>IFERROR(VLOOKUP(BA109,'CRUCE OPORTUNIDADES'!$C$10:$D$18,2,FALSE),"")</f>
        <v/>
      </c>
      <c r="BC109" s="12" t="n">
        <v>22.5100000000002</v>
      </c>
      <c r="BD109" s="12">
        <f>IFERROR(VLOOKUP(BC109,'CRUCE OPORTUNIDADES'!$C$10:$D$18,2,FALSE),"")</f>
        <v/>
      </c>
      <c r="BE109" s="12" t="n">
        <v>23.5100000000002</v>
      </c>
      <c r="BF109" s="12">
        <f>IFERROR(VLOOKUP(BE109,'CRUCE OPORTUNIDADES'!$C$10:$D$18,2,FALSE),"")</f>
        <v/>
      </c>
      <c r="BG109" s="12" t="n">
        <v>24.5100000000002</v>
      </c>
      <c r="BH109" s="12">
        <f>IFERROR(VLOOKUP(BG109,'CRUCE OPORTUNIDADES'!$C$10:$D$18,2,FALSE),"")</f>
        <v/>
      </c>
      <c r="BI109" s="12" t="n">
        <v>25.5100000000002</v>
      </c>
      <c r="BJ109" s="12">
        <f>IFERROR(VLOOKUP(BI109,'CRUCE OPORTUNIDADES'!$C$10:$D$18,2,FALSE),"")</f>
        <v/>
      </c>
    </row>
    <row r="110">
      <c r="N110" s="12">
        <f>IF(N111&lt;&gt;""," -O","")</f>
        <v/>
      </c>
      <c r="P110" s="12">
        <f>IF(P111&lt;&gt;""," -O","")</f>
        <v/>
      </c>
      <c r="R110" s="12">
        <f>IF(R111&lt;&gt;""," -O","")</f>
        <v/>
      </c>
      <c r="T110" s="12">
        <f>IF(T111&lt;&gt;""," -O","")</f>
        <v/>
      </c>
      <c r="V110" s="12">
        <f>IF(V111&lt;&gt;""," -O","")</f>
        <v/>
      </c>
      <c r="X110" s="12">
        <f>IF(X111&lt;&gt;""," -O","")</f>
        <v/>
      </c>
      <c r="Z110" s="12">
        <f>IF(Z111&lt;&gt;""," -O","")</f>
        <v/>
      </c>
      <c r="AB110" s="12">
        <f>IF(AB111&lt;&gt;""," -O","")</f>
        <v/>
      </c>
      <c r="AD110" s="12">
        <f>IF(AD111&lt;&gt;""," -O","")</f>
        <v/>
      </c>
      <c r="AF110" s="12">
        <f>IF(AF111&lt;&gt;""," -O","")</f>
        <v/>
      </c>
      <c r="AH110" s="12">
        <f>IF(AH111&lt;&gt;""," -O","")</f>
        <v/>
      </c>
      <c r="AJ110" s="12">
        <f>IF(AJ111&lt;&gt;""," -O","")</f>
        <v/>
      </c>
      <c r="AL110" s="12">
        <f>IF(AL111&lt;&gt;""," -O","")</f>
        <v/>
      </c>
      <c r="AN110" s="12">
        <f>IF(AN111&lt;&gt;""," -O","")</f>
        <v/>
      </c>
      <c r="AP110" s="12">
        <f>IF(AP111&lt;&gt;""," -O","")</f>
        <v/>
      </c>
      <c r="AR110" s="12">
        <f>IF(AR111&lt;&gt;""," -O","")</f>
        <v/>
      </c>
      <c r="AT110" s="12">
        <f>IF(AT111&lt;&gt;""," -O","")</f>
        <v/>
      </c>
      <c r="AV110" s="12">
        <f>IF(AV111&lt;&gt;""," -O","")</f>
        <v/>
      </c>
      <c r="AX110" s="12">
        <f>IF(AX111&lt;&gt;""," -O","")</f>
        <v/>
      </c>
      <c r="AZ110" s="12">
        <f>IF(AZ111&lt;&gt;""," -O","")</f>
        <v/>
      </c>
      <c r="BB110" s="12">
        <f>IF(BB111&lt;&gt;""," -O","")</f>
        <v/>
      </c>
      <c r="BD110" s="12">
        <f>IF(BD111&lt;&gt;""," -O","")</f>
        <v/>
      </c>
      <c r="BF110" s="12">
        <f>IF(BF111&lt;&gt;""," -O","")</f>
        <v/>
      </c>
      <c r="BH110" s="12">
        <f>IF(BH111&lt;&gt;""," -O","")</f>
        <v/>
      </c>
      <c r="BJ110" s="12">
        <f>IF(BJ111&lt;&gt;""," -O","")</f>
        <v/>
      </c>
    </row>
    <row r="111">
      <c r="M111" s="12" t="n">
        <v>1.52</v>
      </c>
      <c r="N111" s="12">
        <f>IFERROR(VLOOKUP(M111,'CRUCE OPORTUNIDADES'!$C$10:$D$18,2,FALSE),"")</f>
        <v/>
      </c>
      <c r="O111" s="12" t="n">
        <v>2.52000000000001</v>
      </c>
      <c r="P111" s="12">
        <f>IFERROR(VLOOKUP(O111,'CRUCE OPORTUNIDADES'!$C$10:$D$18,2,FALSE),"")</f>
        <v/>
      </c>
      <c r="Q111" s="12" t="n">
        <v>3.52000000000002</v>
      </c>
      <c r="R111" s="12">
        <f>IFERROR(VLOOKUP(Q111,'CRUCE OPORTUNIDADES'!$C$10:$D$18,2,FALSE),"")</f>
        <v/>
      </c>
      <c r="S111" s="12" t="n">
        <v>4.52000000000003</v>
      </c>
      <c r="T111" s="12">
        <f>IFERROR(VLOOKUP(S111,'CRUCE OPORTUNIDADES'!$C$10:$D$18,2,FALSE),"")</f>
        <v/>
      </c>
      <c r="U111" s="12" t="n">
        <v>5.52000000000004</v>
      </c>
      <c r="V111" s="12">
        <f>IFERROR(VLOOKUP(U111,'CRUCE OPORTUNIDADES'!$C$10:$D$18,2,FALSE),"")</f>
        <v/>
      </c>
      <c r="W111" s="12" t="n">
        <v>6.52000000000005</v>
      </c>
      <c r="X111" s="12">
        <f>IFERROR(VLOOKUP(W111,'CRUCE OPORTUNIDADES'!$C$10:$D$18,2,FALSE),"")</f>
        <v/>
      </c>
      <c r="Y111" s="12" t="n">
        <v>7.52000000000006</v>
      </c>
      <c r="Z111" s="12">
        <f>IFERROR(VLOOKUP(Y111,'CRUCE OPORTUNIDADES'!$C$10:$D$18,2,FALSE),"")</f>
        <v/>
      </c>
      <c r="AA111" s="12" t="n">
        <v>8.520000000000071</v>
      </c>
      <c r="AB111" s="12">
        <f>IFERROR(VLOOKUP(AA111,'CRUCE OPORTUNIDADES'!$C$10:$D$18,2,FALSE),"")</f>
        <v/>
      </c>
      <c r="AC111" s="12" t="n">
        <v>9.52000000000008</v>
      </c>
      <c r="AD111" s="12">
        <f>IFERROR(VLOOKUP(AC111,'CRUCE OPORTUNIDADES'!$C$10:$D$18,2,FALSE),"")</f>
        <v/>
      </c>
      <c r="AE111" s="12" t="n">
        <v>10.5200000000001</v>
      </c>
      <c r="AF111" s="12">
        <f>IFERROR(VLOOKUP(AE111,'CRUCE OPORTUNIDADES'!$C$10:$D$18,2,FALSE),"")</f>
        <v/>
      </c>
      <c r="AG111" s="12" t="n">
        <v>11.5200000000001</v>
      </c>
      <c r="AH111" s="12">
        <f>IFERROR(VLOOKUP(AG111,'CRUCE OPORTUNIDADES'!$C$10:$D$18,2,FALSE),"")</f>
        <v/>
      </c>
      <c r="AI111" s="12" t="n">
        <v>12.5200000000001</v>
      </c>
      <c r="AJ111" s="12">
        <f>IFERROR(VLOOKUP(AI111,'CRUCE OPORTUNIDADES'!$C$10:$D$18,2,FALSE),"")</f>
        <v/>
      </c>
      <c r="AK111" s="12" t="n">
        <v>13.5200000000001</v>
      </c>
      <c r="AL111" s="12">
        <f>IFERROR(VLOOKUP(AK111,'CRUCE OPORTUNIDADES'!$C$10:$D$18,2,FALSE),"")</f>
        <v/>
      </c>
      <c r="AM111" s="12" t="n">
        <v>14.5200000000001</v>
      </c>
      <c r="AN111" s="12">
        <f>IFERROR(VLOOKUP(AM111,'CRUCE OPORTUNIDADES'!$C$10:$D$18,2,FALSE),"")</f>
        <v/>
      </c>
      <c r="AO111" s="12" t="n">
        <v>15.5200000000001</v>
      </c>
      <c r="AP111" s="12">
        <f>IFERROR(VLOOKUP(AO111,'CRUCE OPORTUNIDADES'!$C$10:$D$18,2,FALSE),"")</f>
        <v/>
      </c>
      <c r="AQ111" s="12" t="n">
        <v>16.5200000000001</v>
      </c>
      <c r="AR111" s="12">
        <f>IFERROR(VLOOKUP(AQ111,'CRUCE OPORTUNIDADES'!$C$10:$D$18,2,FALSE),"")</f>
        <v/>
      </c>
      <c r="AS111" s="12" t="n">
        <v>17.5200000000002</v>
      </c>
      <c r="AT111" s="12">
        <f>IFERROR(VLOOKUP(AS111,'CRUCE OPORTUNIDADES'!$C$10:$D$18,2,FALSE),"")</f>
        <v/>
      </c>
      <c r="AU111" s="12" t="n">
        <v>18.5200000000002</v>
      </c>
      <c r="AV111" s="12">
        <f>IFERROR(VLOOKUP(AU111,'CRUCE OPORTUNIDADES'!$C$10:$D$18,2,FALSE),"")</f>
        <v/>
      </c>
      <c r="AW111" s="12" t="n">
        <v>19.5200000000002</v>
      </c>
      <c r="AX111" s="12">
        <f>IFERROR(VLOOKUP(AW111,'CRUCE OPORTUNIDADES'!$C$10:$D$18,2,FALSE),"")</f>
        <v/>
      </c>
      <c r="AY111" s="12" t="n">
        <v>20.5200000000002</v>
      </c>
      <c r="AZ111" s="12">
        <f>IFERROR(VLOOKUP(AY111,'CRUCE OPORTUNIDADES'!$C$10:$D$18,2,FALSE),"")</f>
        <v/>
      </c>
      <c r="BA111" s="12" t="n">
        <v>21.5200000000002</v>
      </c>
      <c r="BB111" s="12">
        <f>IFERROR(VLOOKUP(BA111,'CRUCE OPORTUNIDADES'!$C$10:$D$18,2,FALSE),"")</f>
        <v/>
      </c>
      <c r="BC111" s="12" t="n">
        <v>22.5200000000002</v>
      </c>
      <c r="BD111" s="12">
        <f>IFERROR(VLOOKUP(BC111,'CRUCE OPORTUNIDADES'!$C$10:$D$18,2,FALSE),"")</f>
        <v/>
      </c>
      <c r="BE111" s="12" t="n">
        <v>23.5200000000002</v>
      </c>
      <c r="BF111" s="12">
        <f>IFERROR(VLOOKUP(BE111,'CRUCE OPORTUNIDADES'!$C$10:$D$18,2,FALSE),"")</f>
        <v/>
      </c>
      <c r="BG111" s="12" t="n">
        <v>24.5200000000002</v>
      </c>
      <c r="BH111" s="12">
        <f>IFERROR(VLOOKUP(BG111,'CRUCE OPORTUNIDADES'!$C$10:$D$18,2,FALSE),"")</f>
        <v/>
      </c>
      <c r="BI111" s="12" t="n">
        <v>25.5200000000002</v>
      </c>
      <c r="BJ111" s="12">
        <f>IFERROR(VLOOKUP(BI111,'CRUCE OPORTUNIDADES'!$C$10:$D$18,2,FALSE),"")</f>
        <v/>
      </c>
    </row>
    <row r="112">
      <c r="N112" s="12">
        <f>IF(N113&lt;&gt;""," -O","")</f>
        <v/>
      </c>
      <c r="P112" s="12">
        <f>IF(P113&lt;&gt;""," -O","")</f>
        <v/>
      </c>
      <c r="R112" s="12">
        <f>IF(R113&lt;&gt;""," -O","")</f>
        <v/>
      </c>
      <c r="T112" s="12">
        <f>IF(T113&lt;&gt;""," -O","")</f>
        <v/>
      </c>
      <c r="V112" s="12">
        <f>IF(V113&lt;&gt;""," -O","")</f>
        <v/>
      </c>
      <c r="X112" s="12">
        <f>IF(X113&lt;&gt;""," -O","")</f>
        <v/>
      </c>
      <c r="Z112" s="12">
        <f>IF(Z113&lt;&gt;""," -O","")</f>
        <v/>
      </c>
      <c r="AB112" s="12">
        <f>IF(AB113&lt;&gt;""," -O","")</f>
        <v/>
      </c>
      <c r="AD112" s="12">
        <f>IF(AD113&lt;&gt;""," -O","")</f>
        <v/>
      </c>
      <c r="AF112" s="12">
        <f>IF(AF113&lt;&gt;""," -O","")</f>
        <v/>
      </c>
      <c r="AH112" s="12">
        <f>IF(AH113&lt;&gt;""," -O","")</f>
        <v/>
      </c>
      <c r="AJ112" s="12">
        <f>IF(AJ113&lt;&gt;""," -O","")</f>
        <v/>
      </c>
      <c r="AL112" s="12">
        <f>IF(AL113&lt;&gt;""," -O","")</f>
        <v/>
      </c>
      <c r="AN112" s="12">
        <f>IF(AN113&lt;&gt;""," -O","")</f>
        <v/>
      </c>
      <c r="AP112" s="12">
        <f>IF(AP113&lt;&gt;""," -O","")</f>
        <v/>
      </c>
      <c r="AR112" s="12">
        <f>IF(AR113&lt;&gt;""," -O","")</f>
        <v/>
      </c>
      <c r="AT112" s="12">
        <f>IF(AT113&lt;&gt;""," -O","")</f>
        <v/>
      </c>
      <c r="AV112" s="12">
        <f>IF(AV113&lt;&gt;""," -O","")</f>
        <v/>
      </c>
      <c r="AX112" s="12">
        <f>IF(AX113&lt;&gt;""," -O","")</f>
        <v/>
      </c>
      <c r="AZ112" s="12">
        <f>IF(AZ113&lt;&gt;""," -O","")</f>
        <v/>
      </c>
      <c r="BB112" s="12">
        <f>IF(BB113&lt;&gt;""," -O","")</f>
        <v/>
      </c>
      <c r="BD112" s="12">
        <f>IF(BD113&lt;&gt;""," -O","")</f>
        <v/>
      </c>
      <c r="BF112" s="12">
        <f>IF(BF113&lt;&gt;""," -O","")</f>
        <v/>
      </c>
      <c r="BH112" s="12">
        <f>IF(BH113&lt;&gt;""," -O","")</f>
        <v/>
      </c>
      <c r="BJ112" s="12">
        <f>IF(BJ113&lt;&gt;""," -O","")</f>
        <v/>
      </c>
    </row>
    <row r="113">
      <c r="M113" s="12" t="n">
        <v>1.53</v>
      </c>
      <c r="N113" s="12">
        <f>IFERROR(VLOOKUP(M113,'CRUCE OPORTUNIDADES'!$C$10:$D$18,2,FALSE),"")</f>
        <v/>
      </c>
      <c r="O113" s="12" t="n">
        <v>2.53000000000001</v>
      </c>
      <c r="P113" s="12">
        <f>IFERROR(VLOOKUP(O113,'CRUCE OPORTUNIDADES'!$C$10:$D$18,2,FALSE),"")</f>
        <v/>
      </c>
      <c r="Q113" s="12" t="n">
        <v>3.53000000000002</v>
      </c>
      <c r="R113" s="12">
        <f>IFERROR(VLOOKUP(Q113,'CRUCE OPORTUNIDADES'!$C$10:$D$18,2,FALSE),"")</f>
        <v/>
      </c>
      <c r="S113" s="12" t="n">
        <v>4.53000000000003</v>
      </c>
      <c r="T113" s="12">
        <f>IFERROR(VLOOKUP(S113,'CRUCE OPORTUNIDADES'!$C$10:$D$18,2,FALSE),"")</f>
        <v/>
      </c>
      <c r="U113" s="12" t="n">
        <v>5.53000000000004</v>
      </c>
      <c r="V113" s="12">
        <f>IFERROR(VLOOKUP(U113,'CRUCE OPORTUNIDADES'!$C$10:$D$18,2,FALSE),"")</f>
        <v/>
      </c>
      <c r="W113" s="12" t="n">
        <v>6.53000000000005</v>
      </c>
      <c r="X113" s="12">
        <f>IFERROR(VLOOKUP(W113,'CRUCE OPORTUNIDADES'!$C$10:$D$18,2,FALSE),"")</f>
        <v/>
      </c>
      <c r="Y113" s="12" t="n">
        <v>7.53000000000006</v>
      </c>
      <c r="Z113" s="12">
        <f>IFERROR(VLOOKUP(Y113,'CRUCE OPORTUNIDADES'!$C$10:$D$18,2,FALSE),"")</f>
        <v/>
      </c>
      <c r="AA113" s="12" t="n">
        <v>8.53000000000007</v>
      </c>
      <c r="AB113" s="12">
        <f>IFERROR(VLOOKUP(AA113,'CRUCE OPORTUNIDADES'!$C$10:$D$18,2,FALSE),"")</f>
        <v/>
      </c>
      <c r="AC113" s="12" t="n">
        <v>9.530000000000079</v>
      </c>
      <c r="AD113" s="12">
        <f>IFERROR(VLOOKUP(AC113,'CRUCE OPORTUNIDADES'!$C$10:$D$18,2,FALSE),"")</f>
        <v/>
      </c>
      <c r="AE113" s="12" t="n">
        <v>10.5300000000001</v>
      </c>
      <c r="AF113" s="12">
        <f>IFERROR(VLOOKUP(AE113,'CRUCE OPORTUNIDADES'!$C$10:$D$18,2,FALSE),"")</f>
        <v/>
      </c>
      <c r="AG113" s="12" t="n">
        <v>11.5300000000001</v>
      </c>
      <c r="AH113" s="12">
        <f>IFERROR(VLOOKUP(AG113,'CRUCE OPORTUNIDADES'!$C$10:$D$18,2,FALSE),"")</f>
        <v/>
      </c>
      <c r="AI113" s="12" t="n">
        <v>12.5300000000001</v>
      </c>
      <c r="AJ113" s="12">
        <f>IFERROR(VLOOKUP(AI113,'CRUCE OPORTUNIDADES'!$C$10:$D$18,2,FALSE),"")</f>
        <v/>
      </c>
      <c r="AK113" s="12" t="n">
        <v>13.5300000000001</v>
      </c>
      <c r="AL113" s="12">
        <f>IFERROR(VLOOKUP(AK113,'CRUCE OPORTUNIDADES'!$C$10:$D$18,2,FALSE),"")</f>
        <v/>
      </c>
      <c r="AM113" s="12" t="n">
        <v>14.5300000000001</v>
      </c>
      <c r="AN113" s="12">
        <f>IFERROR(VLOOKUP(AM113,'CRUCE OPORTUNIDADES'!$C$10:$D$18,2,FALSE),"")</f>
        <v/>
      </c>
      <c r="AO113" s="12" t="n">
        <v>15.5300000000001</v>
      </c>
      <c r="AP113" s="12">
        <f>IFERROR(VLOOKUP(AO113,'CRUCE OPORTUNIDADES'!$C$10:$D$18,2,FALSE),"")</f>
        <v/>
      </c>
      <c r="AQ113" s="12" t="n">
        <v>16.5300000000001</v>
      </c>
      <c r="AR113" s="12">
        <f>IFERROR(VLOOKUP(AQ113,'CRUCE OPORTUNIDADES'!$C$10:$D$18,2,FALSE),"")</f>
        <v/>
      </c>
      <c r="AS113" s="12" t="n">
        <v>17.5300000000002</v>
      </c>
      <c r="AT113" s="12">
        <f>IFERROR(VLOOKUP(AS113,'CRUCE OPORTUNIDADES'!$C$10:$D$18,2,FALSE),"")</f>
        <v/>
      </c>
      <c r="AU113" s="12" t="n">
        <v>18.5300000000002</v>
      </c>
      <c r="AV113" s="12">
        <f>IFERROR(VLOOKUP(AU113,'CRUCE OPORTUNIDADES'!$C$10:$D$18,2,FALSE),"")</f>
        <v/>
      </c>
      <c r="AW113" s="12" t="n">
        <v>19.5300000000002</v>
      </c>
      <c r="AX113" s="12">
        <f>IFERROR(VLOOKUP(AW113,'CRUCE OPORTUNIDADES'!$C$10:$D$18,2,FALSE),"")</f>
        <v/>
      </c>
      <c r="AY113" s="12" t="n">
        <v>20.5300000000002</v>
      </c>
      <c r="AZ113" s="12">
        <f>IFERROR(VLOOKUP(AY113,'CRUCE OPORTUNIDADES'!$C$10:$D$18,2,FALSE),"")</f>
        <v/>
      </c>
      <c r="BA113" s="12" t="n">
        <v>21.5300000000002</v>
      </c>
      <c r="BB113" s="12">
        <f>IFERROR(VLOOKUP(BA113,'CRUCE OPORTUNIDADES'!$C$10:$D$18,2,FALSE),"")</f>
        <v/>
      </c>
      <c r="BC113" s="12" t="n">
        <v>22.5300000000002</v>
      </c>
      <c r="BD113" s="12">
        <f>IFERROR(VLOOKUP(BC113,'CRUCE OPORTUNIDADES'!$C$10:$D$18,2,FALSE),"")</f>
        <v/>
      </c>
      <c r="BE113" s="12" t="n">
        <v>23.5300000000002</v>
      </c>
      <c r="BF113" s="12">
        <f>IFERROR(VLOOKUP(BE113,'CRUCE OPORTUNIDADES'!$C$10:$D$18,2,FALSE),"")</f>
        <v/>
      </c>
      <c r="BG113" s="12" t="n">
        <v>24.5300000000002</v>
      </c>
      <c r="BH113" s="12">
        <f>IFERROR(VLOOKUP(BG113,'CRUCE OPORTUNIDADES'!$C$10:$D$18,2,FALSE),"")</f>
        <v/>
      </c>
      <c r="BI113" s="12" t="n">
        <v>25.5300000000002</v>
      </c>
      <c r="BJ113" s="12">
        <f>IFERROR(VLOOKUP(BI113,'CRUCE OPORTUNIDADES'!$C$10:$D$18,2,FALSE),"")</f>
        <v/>
      </c>
    </row>
    <row r="114">
      <c r="N114" s="12">
        <f>IF(N115&lt;&gt;""," -O","")</f>
        <v/>
      </c>
      <c r="P114" s="12">
        <f>IF(P115&lt;&gt;""," -O","")</f>
        <v/>
      </c>
      <c r="R114" s="12">
        <f>IF(R115&lt;&gt;""," -O","")</f>
        <v/>
      </c>
      <c r="T114" s="12">
        <f>IF(T115&lt;&gt;""," -O","")</f>
        <v/>
      </c>
      <c r="V114" s="12">
        <f>IF(V115&lt;&gt;""," -O","")</f>
        <v/>
      </c>
      <c r="X114" s="12">
        <f>IF(X115&lt;&gt;""," -O","")</f>
        <v/>
      </c>
      <c r="Z114" s="12">
        <f>IF(Z115&lt;&gt;""," -O","")</f>
        <v/>
      </c>
      <c r="AB114" s="12">
        <f>IF(AB115&lt;&gt;""," -O","")</f>
        <v/>
      </c>
      <c r="AD114" s="12">
        <f>IF(AD115&lt;&gt;""," -O","")</f>
        <v/>
      </c>
      <c r="AF114" s="12">
        <f>IF(AF115&lt;&gt;""," -O","")</f>
        <v/>
      </c>
      <c r="AH114" s="12">
        <f>IF(AH115&lt;&gt;""," -O","")</f>
        <v/>
      </c>
      <c r="AJ114" s="12">
        <f>IF(AJ115&lt;&gt;""," -O","")</f>
        <v/>
      </c>
      <c r="AL114" s="12">
        <f>IF(AL115&lt;&gt;""," -O","")</f>
        <v/>
      </c>
      <c r="AN114" s="12">
        <f>IF(AN115&lt;&gt;""," -O","")</f>
        <v/>
      </c>
      <c r="AP114" s="12">
        <f>IF(AP115&lt;&gt;""," -O","")</f>
        <v/>
      </c>
      <c r="AR114" s="12">
        <f>IF(AR115&lt;&gt;""," -O","")</f>
        <v/>
      </c>
      <c r="AT114" s="12">
        <f>IF(AT115&lt;&gt;""," -O","")</f>
        <v/>
      </c>
      <c r="AV114" s="12">
        <f>IF(AV115&lt;&gt;""," -O","")</f>
        <v/>
      </c>
      <c r="AX114" s="12">
        <f>IF(AX115&lt;&gt;""," -O","")</f>
        <v/>
      </c>
      <c r="AZ114" s="12">
        <f>IF(AZ115&lt;&gt;""," -O","")</f>
        <v/>
      </c>
      <c r="BB114" s="12">
        <f>IF(BB115&lt;&gt;""," -O","")</f>
        <v/>
      </c>
      <c r="BD114" s="12">
        <f>IF(BD115&lt;&gt;""," -O","")</f>
        <v/>
      </c>
      <c r="BF114" s="12">
        <f>IF(BF115&lt;&gt;""," -O","")</f>
        <v/>
      </c>
      <c r="BH114" s="12">
        <f>IF(BH115&lt;&gt;""," -O","")</f>
        <v/>
      </c>
      <c r="BJ114" s="12">
        <f>IF(BJ115&lt;&gt;""," -O","")</f>
        <v/>
      </c>
    </row>
    <row r="115">
      <c r="M115" s="12" t="n">
        <v>1.54</v>
      </c>
      <c r="N115" s="12">
        <f>IFERROR(VLOOKUP(M115,'CRUCE OPORTUNIDADES'!$C$10:$D$18,2,FALSE),"")</f>
        <v/>
      </c>
      <c r="O115" s="12" t="n">
        <v>2.54000000000001</v>
      </c>
      <c r="P115" s="12">
        <f>IFERROR(VLOOKUP(O115,'CRUCE OPORTUNIDADES'!$C$10:$D$18,2,FALSE),"")</f>
        <v/>
      </c>
      <c r="Q115" s="12" t="n">
        <v>3.54000000000002</v>
      </c>
      <c r="R115" s="12">
        <f>IFERROR(VLOOKUP(Q115,'CRUCE OPORTUNIDADES'!$C$10:$D$18,2,FALSE),"")</f>
        <v/>
      </c>
      <c r="S115" s="12" t="n">
        <v>4.54000000000003</v>
      </c>
      <c r="T115" s="12">
        <f>IFERROR(VLOOKUP(S115,'CRUCE OPORTUNIDADES'!$C$10:$D$18,2,FALSE),"")</f>
        <v/>
      </c>
      <c r="U115" s="12" t="n">
        <v>5.54000000000004</v>
      </c>
      <c r="V115" s="12">
        <f>IFERROR(VLOOKUP(U115,'CRUCE OPORTUNIDADES'!$C$10:$D$18,2,FALSE),"")</f>
        <v/>
      </c>
      <c r="W115" s="12" t="n">
        <v>6.54000000000005</v>
      </c>
      <c r="X115" s="12">
        <f>IFERROR(VLOOKUP(W115,'CRUCE OPORTUNIDADES'!$C$10:$D$18,2,FALSE),"")</f>
        <v/>
      </c>
      <c r="Y115" s="12" t="n">
        <v>7.54000000000006</v>
      </c>
      <c r="Z115" s="12">
        <f>IFERROR(VLOOKUP(Y115,'CRUCE OPORTUNIDADES'!$C$10:$D$18,2,FALSE),"")</f>
        <v/>
      </c>
      <c r="AA115" s="12" t="n">
        <v>8.54000000000007</v>
      </c>
      <c r="AB115" s="12">
        <f>IFERROR(VLOOKUP(AA115,'CRUCE OPORTUNIDADES'!$C$10:$D$18,2,FALSE),"")</f>
        <v/>
      </c>
      <c r="AC115" s="12" t="n">
        <v>9.540000000000081</v>
      </c>
      <c r="AD115" s="12">
        <f>IFERROR(VLOOKUP(AC115,'CRUCE OPORTUNIDADES'!$C$10:$D$18,2,FALSE),"")</f>
        <v/>
      </c>
      <c r="AE115" s="12" t="n">
        <v>10.5400000000001</v>
      </c>
      <c r="AF115" s="12">
        <f>IFERROR(VLOOKUP(AE115,'CRUCE OPORTUNIDADES'!$C$10:$D$18,2,FALSE),"")</f>
        <v/>
      </c>
      <c r="AG115" s="12" t="n">
        <v>11.5400000000001</v>
      </c>
      <c r="AH115" s="12">
        <f>IFERROR(VLOOKUP(AG115,'CRUCE OPORTUNIDADES'!$C$10:$D$18,2,FALSE),"")</f>
        <v/>
      </c>
      <c r="AI115" s="12" t="n">
        <v>12.5400000000001</v>
      </c>
      <c r="AJ115" s="12">
        <f>IFERROR(VLOOKUP(AI115,'CRUCE OPORTUNIDADES'!$C$10:$D$18,2,FALSE),"")</f>
        <v/>
      </c>
      <c r="AK115" s="12" t="n">
        <v>13.5400000000001</v>
      </c>
      <c r="AL115" s="12">
        <f>IFERROR(VLOOKUP(AK115,'CRUCE OPORTUNIDADES'!$C$10:$D$18,2,FALSE),"")</f>
        <v/>
      </c>
      <c r="AM115" s="12" t="n">
        <v>14.5400000000001</v>
      </c>
      <c r="AN115" s="12">
        <f>IFERROR(VLOOKUP(AM115,'CRUCE OPORTUNIDADES'!$C$10:$D$18,2,FALSE),"")</f>
        <v/>
      </c>
      <c r="AO115" s="12" t="n">
        <v>15.5400000000001</v>
      </c>
      <c r="AP115" s="12">
        <f>IFERROR(VLOOKUP(AO115,'CRUCE OPORTUNIDADES'!$C$10:$D$18,2,FALSE),"")</f>
        <v/>
      </c>
      <c r="AQ115" s="12" t="n">
        <v>16.5400000000001</v>
      </c>
      <c r="AR115" s="12">
        <f>IFERROR(VLOOKUP(AQ115,'CRUCE OPORTUNIDADES'!$C$10:$D$18,2,FALSE),"")</f>
        <v/>
      </c>
      <c r="AS115" s="12" t="n">
        <v>17.5400000000002</v>
      </c>
      <c r="AT115" s="12">
        <f>IFERROR(VLOOKUP(AS115,'CRUCE OPORTUNIDADES'!$C$10:$D$18,2,FALSE),"")</f>
        <v/>
      </c>
      <c r="AU115" s="12" t="n">
        <v>18.5400000000002</v>
      </c>
      <c r="AV115" s="12">
        <f>IFERROR(VLOOKUP(AU115,'CRUCE OPORTUNIDADES'!$C$10:$D$18,2,FALSE),"")</f>
        <v/>
      </c>
      <c r="AW115" s="12" t="n">
        <v>19.5400000000002</v>
      </c>
      <c r="AX115" s="12">
        <f>IFERROR(VLOOKUP(AW115,'CRUCE OPORTUNIDADES'!$C$10:$D$18,2,FALSE),"")</f>
        <v/>
      </c>
      <c r="AY115" s="12" t="n">
        <v>20.5400000000002</v>
      </c>
      <c r="AZ115" s="12">
        <f>IFERROR(VLOOKUP(AY115,'CRUCE OPORTUNIDADES'!$C$10:$D$18,2,FALSE),"")</f>
        <v/>
      </c>
      <c r="BA115" s="12" t="n">
        <v>21.5400000000002</v>
      </c>
      <c r="BB115" s="12">
        <f>IFERROR(VLOOKUP(BA115,'CRUCE OPORTUNIDADES'!$C$10:$D$18,2,FALSE),"")</f>
        <v/>
      </c>
      <c r="BC115" s="12" t="n">
        <v>22.5400000000002</v>
      </c>
      <c r="BD115" s="12">
        <f>IFERROR(VLOOKUP(BC115,'CRUCE OPORTUNIDADES'!$C$10:$D$18,2,FALSE),"")</f>
        <v/>
      </c>
      <c r="BE115" s="12" t="n">
        <v>23.5400000000002</v>
      </c>
      <c r="BF115" s="12">
        <f>IFERROR(VLOOKUP(BE115,'CRUCE OPORTUNIDADES'!$C$10:$D$18,2,FALSE),"")</f>
        <v/>
      </c>
      <c r="BG115" s="12" t="n">
        <v>24.5400000000002</v>
      </c>
      <c r="BH115" s="12">
        <f>IFERROR(VLOOKUP(BG115,'CRUCE OPORTUNIDADES'!$C$10:$D$18,2,FALSE),"")</f>
        <v/>
      </c>
      <c r="BI115" s="12" t="n">
        <v>25.5400000000002</v>
      </c>
      <c r="BJ115" s="12">
        <f>IFERROR(VLOOKUP(BI115,'CRUCE OPORTUNIDADES'!$C$10:$D$18,2,FALSE),"")</f>
        <v/>
      </c>
    </row>
    <row r="116">
      <c r="N116" s="12">
        <f>IF(N117&lt;&gt;""," -O","")</f>
        <v/>
      </c>
      <c r="P116" s="12">
        <f>IF(P117&lt;&gt;""," -O","")</f>
        <v/>
      </c>
      <c r="R116" s="12">
        <f>IF(R117&lt;&gt;""," -O","")</f>
        <v/>
      </c>
      <c r="T116" s="12">
        <f>IF(T117&lt;&gt;""," -O","")</f>
        <v/>
      </c>
      <c r="V116" s="12">
        <f>IF(V117&lt;&gt;""," -O","")</f>
        <v/>
      </c>
      <c r="X116" s="12">
        <f>IF(X117&lt;&gt;""," -O","")</f>
        <v/>
      </c>
      <c r="Z116" s="12">
        <f>IF(Z117&lt;&gt;""," -O","")</f>
        <v/>
      </c>
      <c r="AB116" s="12">
        <f>IF(AB117&lt;&gt;""," -O","")</f>
        <v/>
      </c>
      <c r="AD116" s="12">
        <f>IF(AD117&lt;&gt;""," -O","")</f>
        <v/>
      </c>
      <c r="AF116" s="12">
        <f>IF(AF117&lt;&gt;""," -O","")</f>
        <v/>
      </c>
      <c r="AH116" s="12">
        <f>IF(AH117&lt;&gt;""," -O","")</f>
        <v/>
      </c>
      <c r="AJ116" s="12">
        <f>IF(AJ117&lt;&gt;""," -O","")</f>
        <v/>
      </c>
      <c r="AL116" s="12">
        <f>IF(AL117&lt;&gt;""," -O","")</f>
        <v/>
      </c>
      <c r="AN116" s="12">
        <f>IF(AN117&lt;&gt;""," -O","")</f>
        <v/>
      </c>
      <c r="AP116" s="12">
        <f>IF(AP117&lt;&gt;""," -O","")</f>
        <v/>
      </c>
      <c r="AR116" s="12">
        <f>IF(AR117&lt;&gt;""," -O","")</f>
        <v/>
      </c>
      <c r="AT116" s="12">
        <f>IF(AT117&lt;&gt;""," -O","")</f>
        <v/>
      </c>
      <c r="AV116" s="12">
        <f>IF(AV117&lt;&gt;""," -O","")</f>
        <v/>
      </c>
      <c r="AX116" s="12">
        <f>IF(AX117&lt;&gt;""," -O","")</f>
        <v/>
      </c>
      <c r="AZ116" s="12">
        <f>IF(AZ117&lt;&gt;""," -O","")</f>
        <v/>
      </c>
      <c r="BB116" s="12">
        <f>IF(BB117&lt;&gt;""," -O","")</f>
        <v/>
      </c>
      <c r="BD116" s="12">
        <f>IF(BD117&lt;&gt;""," -O","")</f>
        <v/>
      </c>
      <c r="BF116" s="12">
        <f>IF(BF117&lt;&gt;""," -O","")</f>
        <v/>
      </c>
      <c r="BH116" s="12">
        <f>IF(BH117&lt;&gt;""," -O","")</f>
        <v/>
      </c>
      <c r="BJ116" s="12">
        <f>IF(BJ117&lt;&gt;""," -O","")</f>
        <v/>
      </c>
    </row>
    <row r="117">
      <c r="M117" s="12" t="n">
        <v>1.55</v>
      </c>
      <c r="N117" s="12">
        <f>IFERROR(VLOOKUP(M117,'CRUCE OPORTUNIDADES'!$C$10:$D$18,2,FALSE),"")</f>
        <v/>
      </c>
      <c r="O117" s="12" t="n">
        <v>2.55000000000001</v>
      </c>
      <c r="P117" s="12">
        <f>IFERROR(VLOOKUP(O117,'CRUCE OPORTUNIDADES'!$C$10:$D$18,2,FALSE),"")</f>
        <v/>
      </c>
      <c r="Q117" s="12" t="n">
        <v>3.55000000000002</v>
      </c>
      <c r="R117" s="12">
        <f>IFERROR(VLOOKUP(Q117,'CRUCE OPORTUNIDADES'!$C$10:$D$18,2,FALSE),"")</f>
        <v/>
      </c>
      <c r="S117" s="12" t="n">
        <v>4.55000000000003</v>
      </c>
      <c r="T117" s="12">
        <f>IFERROR(VLOOKUP(S117,'CRUCE OPORTUNIDADES'!$C$10:$D$18,2,FALSE),"")</f>
        <v/>
      </c>
      <c r="U117" s="12" t="n">
        <v>5.55000000000004</v>
      </c>
      <c r="V117" s="12">
        <f>IFERROR(VLOOKUP(U117,'CRUCE OPORTUNIDADES'!$C$10:$D$18,2,FALSE),"")</f>
        <v/>
      </c>
      <c r="W117" s="12" t="n">
        <v>6.55000000000005</v>
      </c>
      <c r="X117" s="12">
        <f>IFERROR(VLOOKUP(W117,'CRUCE OPORTUNIDADES'!$C$10:$D$18,2,FALSE),"")</f>
        <v/>
      </c>
      <c r="Y117" s="12" t="n">
        <v>7.55000000000006</v>
      </c>
      <c r="Z117" s="12">
        <f>IFERROR(VLOOKUP(Y117,'CRUCE OPORTUNIDADES'!$C$10:$D$18,2,FALSE),"")</f>
        <v/>
      </c>
      <c r="AA117" s="12" t="n">
        <v>8.55000000000007</v>
      </c>
      <c r="AB117" s="12">
        <f>IFERROR(VLOOKUP(AA117,'CRUCE OPORTUNIDADES'!$C$10:$D$18,2,FALSE),"")</f>
        <v/>
      </c>
      <c r="AC117" s="12" t="n">
        <v>9.550000000000081</v>
      </c>
      <c r="AD117" s="12">
        <f>IFERROR(VLOOKUP(AC117,'CRUCE OPORTUNIDADES'!$C$10:$D$18,2,FALSE),"")</f>
        <v/>
      </c>
      <c r="AE117" s="12" t="n">
        <v>10.5500000000001</v>
      </c>
      <c r="AF117" s="12">
        <f>IFERROR(VLOOKUP(AE117,'CRUCE OPORTUNIDADES'!$C$10:$D$18,2,FALSE),"")</f>
        <v/>
      </c>
      <c r="AG117" s="12" t="n">
        <v>11.5500000000001</v>
      </c>
      <c r="AH117" s="12">
        <f>IFERROR(VLOOKUP(AG117,'CRUCE OPORTUNIDADES'!$C$10:$D$18,2,FALSE),"")</f>
        <v/>
      </c>
      <c r="AI117" s="12" t="n">
        <v>12.5500000000001</v>
      </c>
      <c r="AJ117" s="12">
        <f>IFERROR(VLOOKUP(AI117,'CRUCE OPORTUNIDADES'!$C$10:$D$18,2,FALSE),"")</f>
        <v/>
      </c>
      <c r="AK117" s="12" t="n">
        <v>13.5500000000001</v>
      </c>
      <c r="AL117" s="12">
        <f>IFERROR(VLOOKUP(AK117,'CRUCE OPORTUNIDADES'!$C$10:$D$18,2,FALSE),"")</f>
        <v/>
      </c>
      <c r="AM117" s="12" t="n">
        <v>14.5500000000001</v>
      </c>
      <c r="AN117" s="12">
        <f>IFERROR(VLOOKUP(AM117,'CRUCE OPORTUNIDADES'!$C$10:$D$18,2,FALSE),"")</f>
        <v/>
      </c>
      <c r="AO117" s="12" t="n">
        <v>15.5500000000001</v>
      </c>
      <c r="AP117" s="12">
        <f>IFERROR(VLOOKUP(AO117,'CRUCE OPORTUNIDADES'!$C$10:$D$18,2,FALSE),"")</f>
        <v/>
      </c>
      <c r="AQ117" s="12" t="n">
        <v>16.5500000000001</v>
      </c>
      <c r="AR117" s="12">
        <f>IFERROR(VLOOKUP(AQ117,'CRUCE OPORTUNIDADES'!$C$10:$D$18,2,FALSE),"")</f>
        <v/>
      </c>
      <c r="AS117" s="12" t="n">
        <v>17.5500000000002</v>
      </c>
      <c r="AT117" s="12">
        <f>IFERROR(VLOOKUP(AS117,'CRUCE OPORTUNIDADES'!$C$10:$D$18,2,FALSE),"")</f>
        <v/>
      </c>
      <c r="AU117" s="12" t="n">
        <v>18.5500000000002</v>
      </c>
      <c r="AV117" s="12">
        <f>IFERROR(VLOOKUP(AU117,'CRUCE OPORTUNIDADES'!$C$10:$D$18,2,FALSE),"")</f>
        <v/>
      </c>
      <c r="AW117" s="12" t="n">
        <v>19.5500000000002</v>
      </c>
      <c r="AX117" s="12">
        <f>IFERROR(VLOOKUP(AW117,'CRUCE OPORTUNIDADES'!$C$10:$D$18,2,FALSE),"")</f>
        <v/>
      </c>
      <c r="AY117" s="12" t="n">
        <v>20.5500000000002</v>
      </c>
      <c r="AZ117" s="12">
        <f>IFERROR(VLOOKUP(AY117,'CRUCE OPORTUNIDADES'!$C$10:$D$18,2,FALSE),"")</f>
        <v/>
      </c>
      <c r="BA117" s="12" t="n">
        <v>21.5500000000002</v>
      </c>
      <c r="BB117" s="12">
        <f>IFERROR(VLOOKUP(BA117,'CRUCE OPORTUNIDADES'!$C$10:$D$18,2,FALSE),"")</f>
        <v/>
      </c>
      <c r="BC117" s="12" t="n">
        <v>22.5500000000002</v>
      </c>
      <c r="BD117" s="12">
        <f>IFERROR(VLOOKUP(BC117,'CRUCE OPORTUNIDADES'!$C$10:$D$18,2,FALSE),"")</f>
        <v/>
      </c>
      <c r="BE117" s="12" t="n">
        <v>23.5500000000002</v>
      </c>
      <c r="BF117" s="12">
        <f>IFERROR(VLOOKUP(BE117,'CRUCE OPORTUNIDADES'!$C$10:$D$18,2,FALSE),"")</f>
        <v/>
      </c>
      <c r="BG117" s="12" t="n">
        <v>24.5500000000002</v>
      </c>
      <c r="BH117" s="12">
        <f>IFERROR(VLOOKUP(BG117,'CRUCE OPORTUNIDADES'!$C$10:$D$18,2,FALSE),"")</f>
        <v/>
      </c>
      <c r="BI117" s="12" t="n">
        <v>25.5500000000002</v>
      </c>
      <c r="BJ117" s="12">
        <f>IFERROR(VLOOKUP(BI117,'CRUCE OPORTUNIDADES'!$C$10:$D$18,2,FALSE),"")</f>
        <v/>
      </c>
    </row>
    <row r="118">
      <c r="N118" s="12">
        <f>IF(N119&lt;&gt;""," -O","")</f>
        <v/>
      </c>
      <c r="P118" s="12">
        <f>IF(P119&lt;&gt;""," -O","")</f>
        <v/>
      </c>
      <c r="R118" s="12">
        <f>IF(R119&lt;&gt;""," -O","")</f>
        <v/>
      </c>
      <c r="T118" s="12">
        <f>IF(T119&lt;&gt;""," -O","")</f>
        <v/>
      </c>
      <c r="V118" s="12">
        <f>IF(V119&lt;&gt;""," -O","")</f>
        <v/>
      </c>
      <c r="X118" s="12">
        <f>IF(X119&lt;&gt;""," -O","")</f>
        <v/>
      </c>
      <c r="Z118" s="12">
        <f>IF(Z119&lt;&gt;""," -O","")</f>
        <v/>
      </c>
      <c r="AB118" s="12">
        <f>IF(AB119&lt;&gt;""," -O","")</f>
        <v/>
      </c>
      <c r="AD118" s="12">
        <f>IF(AD119&lt;&gt;""," -O","")</f>
        <v/>
      </c>
      <c r="AF118" s="12">
        <f>IF(AF119&lt;&gt;""," -O","")</f>
        <v/>
      </c>
      <c r="AH118" s="12">
        <f>IF(AH119&lt;&gt;""," -O","")</f>
        <v/>
      </c>
      <c r="AJ118" s="12">
        <f>IF(AJ119&lt;&gt;""," -O","")</f>
        <v/>
      </c>
      <c r="AL118" s="12">
        <f>IF(AL119&lt;&gt;""," -O","")</f>
        <v/>
      </c>
      <c r="AN118" s="12">
        <f>IF(AN119&lt;&gt;""," -O","")</f>
        <v/>
      </c>
      <c r="AP118" s="12">
        <f>IF(AP119&lt;&gt;""," -O","")</f>
        <v/>
      </c>
      <c r="AR118" s="12">
        <f>IF(AR119&lt;&gt;""," -O","")</f>
        <v/>
      </c>
      <c r="AT118" s="12">
        <f>IF(AT119&lt;&gt;""," -O","")</f>
        <v/>
      </c>
      <c r="AV118" s="12">
        <f>IF(AV119&lt;&gt;""," -O","")</f>
        <v/>
      </c>
      <c r="AX118" s="12">
        <f>IF(AX119&lt;&gt;""," -O","")</f>
        <v/>
      </c>
      <c r="AZ118" s="12">
        <f>IF(AZ119&lt;&gt;""," -O","")</f>
        <v/>
      </c>
      <c r="BB118" s="12">
        <f>IF(BB119&lt;&gt;""," -O","")</f>
        <v/>
      </c>
      <c r="BD118" s="12">
        <f>IF(BD119&lt;&gt;""," -O","")</f>
        <v/>
      </c>
      <c r="BF118" s="12">
        <f>IF(BF119&lt;&gt;""," -O","")</f>
        <v/>
      </c>
      <c r="BH118" s="12">
        <f>IF(BH119&lt;&gt;""," -O","")</f>
        <v/>
      </c>
      <c r="BJ118" s="12">
        <f>IF(BJ119&lt;&gt;""," -O","")</f>
        <v/>
      </c>
    </row>
    <row r="119">
      <c r="M119" s="12" t="n">
        <v>1.56</v>
      </c>
      <c r="N119" s="12">
        <f>IFERROR(VLOOKUP(M119,'CRUCE OPORTUNIDADES'!$C$10:$D$18,2,FALSE),"")</f>
        <v/>
      </c>
      <c r="O119" s="12" t="n">
        <v>2.56000000000001</v>
      </c>
      <c r="P119" s="12">
        <f>IFERROR(VLOOKUP(O119,'CRUCE OPORTUNIDADES'!$C$10:$D$18,2,FALSE),"")</f>
        <v/>
      </c>
      <c r="Q119" s="12" t="n">
        <v>3.56000000000002</v>
      </c>
      <c r="R119" s="12">
        <f>IFERROR(VLOOKUP(Q119,'CRUCE OPORTUNIDADES'!$C$10:$D$18,2,FALSE),"")</f>
        <v/>
      </c>
      <c r="S119" s="12" t="n">
        <v>4.56000000000003</v>
      </c>
      <c r="T119" s="12">
        <f>IFERROR(VLOOKUP(S119,'CRUCE OPORTUNIDADES'!$C$10:$D$18,2,FALSE),"")</f>
        <v/>
      </c>
      <c r="U119" s="12" t="n">
        <v>5.56000000000004</v>
      </c>
      <c r="V119" s="12">
        <f>IFERROR(VLOOKUP(U119,'CRUCE OPORTUNIDADES'!$C$10:$D$18,2,FALSE),"")</f>
        <v/>
      </c>
      <c r="W119" s="12" t="n">
        <v>6.56000000000005</v>
      </c>
      <c r="X119" s="12">
        <f>IFERROR(VLOOKUP(W119,'CRUCE OPORTUNIDADES'!$C$10:$D$18,2,FALSE),"")</f>
        <v/>
      </c>
      <c r="Y119" s="12" t="n">
        <v>7.56000000000006</v>
      </c>
      <c r="Z119" s="12">
        <f>IFERROR(VLOOKUP(Y119,'CRUCE OPORTUNIDADES'!$C$10:$D$18,2,FALSE),"")</f>
        <v/>
      </c>
      <c r="AA119" s="12" t="n">
        <v>8.56000000000007</v>
      </c>
      <c r="AB119" s="12">
        <f>IFERROR(VLOOKUP(AA119,'CRUCE OPORTUNIDADES'!$C$10:$D$18,2,FALSE),"")</f>
        <v/>
      </c>
      <c r="AC119" s="12" t="n">
        <v>9.56000000000008</v>
      </c>
      <c r="AD119" s="12">
        <f>IFERROR(VLOOKUP(AC119,'CRUCE OPORTUNIDADES'!$C$10:$D$18,2,FALSE),"")</f>
        <v/>
      </c>
      <c r="AE119" s="12" t="n">
        <v>10.5600000000001</v>
      </c>
      <c r="AF119" s="12">
        <f>IFERROR(VLOOKUP(AE119,'CRUCE OPORTUNIDADES'!$C$10:$D$18,2,FALSE),"")</f>
        <v/>
      </c>
      <c r="AG119" s="12" t="n">
        <v>11.5600000000001</v>
      </c>
      <c r="AH119" s="12">
        <f>IFERROR(VLOOKUP(AG119,'CRUCE OPORTUNIDADES'!$C$10:$D$18,2,FALSE),"")</f>
        <v/>
      </c>
      <c r="AI119" s="12" t="n">
        <v>12.5600000000001</v>
      </c>
      <c r="AJ119" s="12">
        <f>IFERROR(VLOOKUP(AI119,'CRUCE OPORTUNIDADES'!$C$10:$D$18,2,FALSE),"")</f>
        <v/>
      </c>
      <c r="AK119" s="12" t="n">
        <v>13.5600000000001</v>
      </c>
      <c r="AL119" s="12">
        <f>IFERROR(VLOOKUP(AK119,'CRUCE OPORTUNIDADES'!$C$10:$D$18,2,FALSE),"")</f>
        <v/>
      </c>
      <c r="AM119" s="12" t="n">
        <v>14.5600000000001</v>
      </c>
      <c r="AN119" s="12">
        <f>IFERROR(VLOOKUP(AM119,'CRUCE OPORTUNIDADES'!$C$10:$D$18,2,FALSE),"")</f>
        <v/>
      </c>
      <c r="AO119" s="12" t="n">
        <v>15.5600000000001</v>
      </c>
      <c r="AP119" s="12">
        <f>IFERROR(VLOOKUP(AO119,'CRUCE OPORTUNIDADES'!$C$10:$D$18,2,FALSE),"")</f>
        <v/>
      </c>
      <c r="AQ119" s="12" t="n">
        <v>16.5600000000001</v>
      </c>
      <c r="AR119" s="12">
        <f>IFERROR(VLOOKUP(AQ119,'CRUCE OPORTUNIDADES'!$C$10:$D$18,2,FALSE),"")</f>
        <v/>
      </c>
      <c r="AS119" s="12" t="n">
        <v>17.5600000000002</v>
      </c>
      <c r="AT119" s="12">
        <f>IFERROR(VLOOKUP(AS119,'CRUCE OPORTUNIDADES'!$C$10:$D$18,2,FALSE),"")</f>
        <v/>
      </c>
      <c r="AU119" s="12" t="n">
        <v>18.5600000000002</v>
      </c>
      <c r="AV119" s="12">
        <f>IFERROR(VLOOKUP(AU119,'CRUCE OPORTUNIDADES'!$C$10:$D$18,2,FALSE),"")</f>
        <v/>
      </c>
      <c r="AW119" s="12" t="n">
        <v>19.5600000000002</v>
      </c>
      <c r="AX119" s="12">
        <f>IFERROR(VLOOKUP(AW119,'CRUCE OPORTUNIDADES'!$C$10:$D$18,2,FALSE),"")</f>
        <v/>
      </c>
      <c r="AY119" s="12" t="n">
        <v>20.5600000000002</v>
      </c>
      <c r="AZ119" s="12">
        <f>IFERROR(VLOOKUP(AY119,'CRUCE OPORTUNIDADES'!$C$10:$D$18,2,FALSE),"")</f>
        <v/>
      </c>
      <c r="BA119" s="12" t="n">
        <v>21.5600000000002</v>
      </c>
      <c r="BB119" s="12">
        <f>IFERROR(VLOOKUP(BA119,'CRUCE OPORTUNIDADES'!$C$10:$D$18,2,FALSE),"")</f>
        <v/>
      </c>
      <c r="BC119" s="12" t="n">
        <v>22.5600000000002</v>
      </c>
      <c r="BD119" s="12">
        <f>IFERROR(VLOOKUP(BC119,'CRUCE OPORTUNIDADES'!$C$10:$D$18,2,FALSE),"")</f>
        <v/>
      </c>
      <c r="BE119" s="12" t="n">
        <v>23.5600000000002</v>
      </c>
      <c r="BF119" s="12">
        <f>IFERROR(VLOOKUP(BE119,'CRUCE OPORTUNIDADES'!$C$10:$D$18,2,FALSE),"")</f>
        <v/>
      </c>
      <c r="BG119" s="12" t="n">
        <v>24.5600000000002</v>
      </c>
      <c r="BH119" s="12">
        <f>IFERROR(VLOOKUP(BG119,'CRUCE OPORTUNIDADES'!$C$10:$D$18,2,FALSE),"")</f>
        <v/>
      </c>
      <c r="BI119" s="12" t="n">
        <v>25.5600000000002</v>
      </c>
      <c r="BJ119" s="12">
        <f>IFERROR(VLOOKUP(BI119,'CRUCE OPORTUNIDADES'!$C$10:$D$18,2,FALSE),"")</f>
        <v/>
      </c>
    </row>
    <row r="120">
      <c r="N120" s="12">
        <f>IF(N121&lt;&gt;""," -O","")</f>
        <v/>
      </c>
      <c r="P120" s="12">
        <f>IF(P121&lt;&gt;""," -O","")</f>
        <v/>
      </c>
      <c r="R120" s="12">
        <f>IF(R121&lt;&gt;""," -O","")</f>
        <v/>
      </c>
      <c r="T120" s="12">
        <f>IF(T121&lt;&gt;""," -O","")</f>
        <v/>
      </c>
      <c r="V120" s="12">
        <f>IF(V121&lt;&gt;""," -O","")</f>
        <v/>
      </c>
      <c r="X120" s="12">
        <f>IF(X121&lt;&gt;""," -O","")</f>
        <v/>
      </c>
      <c r="Z120" s="12">
        <f>IF(Z121&lt;&gt;""," -O","")</f>
        <v/>
      </c>
      <c r="AB120" s="12">
        <f>IF(AB121&lt;&gt;""," -O","")</f>
        <v/>
      </c>
      <c r="AD120" s="12">
        <f>IF(AD121&lt;&gt;""," -O","")</f>
        <v/>
      </c>
      <c r="AF120" s="12">
        <f>IF(AF121&lt;&gt;""," -O","")</f>
        <v/>
      </c>
      <c r="AH120" s="12">
        <f>IF(AH121&lt;&gt;""," -O","")</f>
        <v/>
      </c>
      <c r="AJ120" s="12">
        <f>IF(AJ121&lt;&gt;""," -O","")</f>
        <v/>
      </c>
      <c r="AL120" s="12">
        <f>IF(AL121&lt;&gt;""," -O","")</f>
        <v/>
      </c>
      <c r="AN120" s="12">
        <f>IF(AN121&lt;&gt;""," -O","")</f>
        <v/>
      </c>
      <c r="AP120" s="12">
        <f>IF(AP121&lt;&gt;""," -O","")</f>
        <v/>
      </c>
      <c r="AR120" s="12">
        <f>IF(AR121&lt;&gt;""," -O","")</f>
        <v/>
      </c>
      <c r="AT120" s="12">
        <f>IF(AT121&lt;&gt;""," -O","")</f>
        <v/>
      </c>
      <c r="AV120" s="12">
        <f>IF(AV121&lt;&gt;""," -O","")</f>
        <v/>
      </c>
      <c r="AX120" s="12">
        <f>IF(AX121&lt;&gt;""," -O","")</f>
        <v/>
      </c>
      <c r="AZ120" s="12">
        <f>IF(AZ121&lt;&gt;""," -O","")</f>
        <v/>
      </c>
      <c r="BB120" s="12">
        <f>IF(BB121&lt;&gt;""," -O","")</f>
        <v/>
      </c>
      <c r="BD120" s="12">
        <f>IF(BD121&lt;&gt;""," -O","")</f>
        <v/>
      </c>
      <c r="BF120" s="12">
        <f>IF(BF121&lt;&gt;""," -O","")</f>
        <v/>
      </c>
      <c r="BH120" s="12">
        <f>IF(BH121&lt;&gt;""," -O","")</f>
        <v/>
      </c>
      <c r="BJ120" s="12">
        <f>IF(BJ121&lt;&gt;""," -O","")</f>
        <v/>
      </c>
    </row>
    <row r="121">
      <c r="M121" s="12" t="n">
        <v>1.57</v>
      </c>
      <c r="N121" s="12">
        <f>IFERROR(VLOOKUP(M121,'CRUCE OPORTUNIDADES'!$C$10:$D$18,2,FALSE),"")</f>
        <v/>
      </c>
      <c r="O121" s="12" t="n">
        <v>2.57000000000001</v>
      </c>
      <c r="P121" s="12">
        <f>IFERROR(VLOOKUP(O121,'CRUCE OPORTUNIDADES'!$C$10:$D$18,2,FALSE),"")</f>
        <v/>
      </c>
      <c r="Q121" s="12" t="n">
        <v>3.57000000000002</v>
      </c>
      <c r="R121" s="12">
        <f>IFERROR(VLOOKUP(Q121,'CRUCE OPORTUNIDADES'!$C$10:$D$18,2,FALSE),"")</f>
        <v/>
      </c>
      <c r="S121" s="12" t="n">
        <v>4.57000000000003</v>
      </c>
      <c r="T121" s="12">
        <f>IFERROR(VLOOKUP(S121,'CRUCE OPORTUNIDADES'!$C$10:$D$18,2,FALSE),"")</f>
        <v/>
      </c>
      <c r="U121" s="12" t="n">
        <v>5.57000000000004</v>
      </c>
      <c r="V121" s="12">
        <f>IFERROR(VLOOKUP(U121,'CRUCE OPORTUNIDADES'!$C$10:$D$18,2,FALSE),"")</f>
        <v/>
      </c>
      <c r="W121" s="12" t="n">
        <v>6.57000000000005</v>
      </c>
      <c r="X121" s="12">
        <f>IFERROR(VLOOKUP(W121,'CRUCE OPORTUNIDADES'!$C$10:$D$18,2,FALSE),"")</f>
        <v/>
      </c>
      <c r="Y121" s="12" t="n">
        <v>7.57000000000006</v>
      </c>
      <c r="Z121" s="12">
        <f>IFERROR(VLOOKUP(Y121,'CRUCE OPORTUNIDADES'!$C$10:$D$18,2,FALSE),"")</f>
        <v/>
      </c>
      <c r="AA121" s="12" t="n">
        <v>8.57000000000007</v>
      </c>
      <c r="AB121" s="12">
        <f>IFERROR(VLOOKUP(AA121,'CRUCE OPORTUNIDADES'!$C$10:$D$18,2,FALSE),"")</f>
        <v/>
      </c>
      <c r="AC121" s="12" t="n">
        <v>9.57000000000008</v>
      </c>
      <c r="AD121" s="12">
        <f>IFERROR(VLOOKUP(AC121,'CRUCE OPORTUNIDADES'!$C$10:$D$18,2,FALSE),"")</f>
        <v/>
      </c>
      <c r="AE121" s="12" t="n">
        <v>10.5700000000001</v>
      </c>
      <c r="AF121" s="12">
        <f>IFERROR(VLOOKUP(AE121,'CRUCE OPORTUNIDADES'!$C$10:$D$18,2,FALSE),"")</f>
        <v/>
      </c>
      <c r="AG121" s="12" t="n">
        <v>11.5700000000001</v>
      </c>
      <c r="AH121" s="12">
        <f>IFERROR(VLOOKUP(AG121,'CRUCE OPORTUNIDADES'!$C$10:$D$18,2,FALSE),"")</f>
        <v/>
      </c>
      <c r="AI121" s="12" t="n">
        <v>12.5700000000001</v>
      </c>
      <c r="AJ121" s="12">
        <f>IFERROR(VLOOKUP(AI121,'CRUCE OPORTUNIDADES'!$C$10:$D$18,2,FALSE),"")</f>
        <v/>
      </c>
      <c r="AK121" s="12" t="n">
        <v>13.5700000000001</v>
      </c>
      <c r="AL121" s="12">
        <f>IFERROR(VLOOKUP(AK121,'CRUCE OPORTUNIDADES'!$C$10:$D$18,2,FALSE),"")</f>
        <v/>
      </c>
      <c r="AM121" s="12" t="n">
        <v>14.5700000000001</v>
      </c>
      <c r="AN121" s="12">
        <f>IFERROR(VLOOKUP(AM121,'CRUCE OPORTUNIDADES'!$C$10:$D$18,2,FALSE),"")</f>
        <v/>
      </c>
      <c r="AO121" s="12" t="n">
        <v>15.5700000000001</v>
      </c>
      <c r="AP121" s="12">
        <f>IFERROR(VLOOKUP(AO121,'CRUCE OPORTUNIDADES'!$C$10:$D$18,2,FALSE),"")</f>
        <v/>
      </c>
      <c r="AQ121" s="12" t="n">
        <v>16.5700000000001</v>
      </c>
      <c r="AR121" s="12">
        <f>IFERROR(VLOOKUP(AQ121,'CRUCE OPORTUNIDADES'!$C$10:$D$18,2,FALSE),"")</f>
        <v/>
      </c>
      <c r="AS121" s="12" t="n">
        <v>17.5700000000002</v>
      </c>
      <c r="AT121" s="12">
        <f>IFERROR(VLOOKUP(AS121,'CRUCE OPORTUNIDADES'!$C$10:$D$18,2,FALSE),"")</f>
        <v/>
      </c>
      <c r="AU121" s="12" t="n">
        <v>18.5700000000002</v>
      </c>
      <c r="AV121" s="12">
        <f>IFERROR(VLOOKUP(AU121,'CRUCE OPORTUNIDADES'!$C$10:$D$18,2,FALSE),"")</f>
        <v/>
      </c>
      <c r="AW121" s="12" t="n">
        <v>19.5700000000002</v>
      </c>
      <c r="AX121" s="12">
        <f>IFERROR(VLOOKUP(AW121,'CRUCE OPORTUNIDADES'!$C$10:$D$18,2,FALSE),"")</f>
        <v/>
      </c>
      <c r="AY121" s="12" t="n">
        <v>20.5700000000002</v>
      </c>
      <c r="AZ121" s="12">
        <f>IFERROR(VLOOKUP(AY121,'CRUCE OPORTUNIDADES'!$C$10:$D$18,2,FALSE),"")</f>
        <v/>
      </c>
      <c r="BA121" s="12" t="n">
        <v>21.5700000000002</v>
      </c>
      <c r="BB121" s="12">
        <f>IFERROR(VLOOKUP(BA121,'CRUCE OPORTUNIDADES'!$C$10:$D$18,2,FALSE),"")</f>
        <v/>
      </c>
      <c r="BC121" s="12" t="n">
        <v>22.5700000000002</v>
      </c>
      <c r="BD121" s="12">
        <f>IFERROR(VLOOKUP(BC121,'CRUCE OPORTUNIDADES'!$C$10:$D$18,2,FALSE),"")</f>
        <v/>
      </c>
      <c r="BE121" s="12" t="n">
        <v>23.5700000000002</v>
      </c>
      <c r="BF121" s="12">
        <f>IFERROR(VLOOKUP(BE121,'CRUCE OPORTUNIDADES'!$C$10:$D$18,2,FALSE),"")</f>
        <v/>
      </c>
      <c r="BG121" s="12" t="n">
        <v>24.5700000000002</v>
      </c>
      <c r="BH121" s="12">
        <f>IFERROR(VLOOKUP(BG121,'CRUCE OPORTUNIDADES'!$C$10:$D$18,2,FALSE),"")</f>
        <v/>
      </c>
      <c r="BI121" s="12" t="n">
        <v>25.5700000000002</v>
      </c>
      <c r="BJ121" s="12">
        <f>IFERROR(VLOOKUP(BI121,'CRUCE OPORTUNIDADES'!$C$10:$D$18,2,FALSE),"")</f>
        <v/>
      </c>
    </row>
    <row r="122">
      <c r="N122" s="12">
        <f>IF(N123&lt;&gt;""," -O","")</f>
        <v/>
      </c>
      <c r="P122" s="12">
        <f>IF(P123&lt;&gt;""," -O","")</f>
        <v/>
      </c>
      <c r="R122" s="12">
        <f>IF(R123&lt;&gt;""," -O","")</f>
        <v/>
      </c>
      <c r="T122" s="12">
        <f>IF(T123&lt;&gt;""," -O","")</f>
        <v/>
      </c>
      <c r="V122" s="12">
        <f>IF(V123&lt;&gt;""," -O","")</f>
        <v/>
      </c>
      <c r="X122" s="12">
        <f>IF(X123&lt;&gt;""," -O","")</f>
        <v/>
      </c>
      <c r="Z122" s="12">
        <f>IF(Z123&lt;&gt;""," -O","")</f>
        <v/>
      </c>
      <c r="AB122" s="12">
        <f>IF(AB123&lt;&gt;""," -O","")</f>
        <v/>
      </c>
      <c r="AD122" s="12">
        <f>IF(AD123&lt;&gt;""," -O","")</f>
        <v/>
      </c>
      <c r="AF122" s="12">
        <f>IF(AF123&lt;&gt;""," -O","")</f>
        <v/>
      </c>
      <c r="AH122" s="12">
        <f>IF(AH123&lt;&gt;""," -O","")</f>
        <v/>
      </c>
      <c r="AJ122" s="12">
        <f>IF(AJ123&lt;&gt;""," -O","")</f>
        <v/>
      </c>
      <c r="AL122" s="12">
        <f>IF(AL123&lt;&gt;""," -O","")</f>
        <v/>
      </c>
      <c r="AN122" s="12">
        <f>IF(AN123&lt;&gt;""," -O","")</f>
        <v/>
      </c>
      <c r="AP122" s="12">
        <f>IF(AP123&lt;&gt;""," -O","")</f>
        <v/>
      </c>
      <c r="AR122" s="12">
        <f>IF(AR123&lt;&gt;""," -O","")</f>
        <v/>
      </c>
      <c r="AT122" s="12">
        <f>IF(AT123&lt;&gt;""," -O","")</f>
        <v/>
      </c>
      <c r="AV122" s="12">
        <f>IF(AV123&lt;&gt;""," -O","")</f>
        <v/>
      </c>
      <c r="AX122" s="12">
        <f>IF(AX123&lt;&gt;""," -O","")</f>
        <v/>
      </c>
      <c r="AZ122" s="12">
        <f>IF(AZ123&lt;&gt;""," -O","")</f>
        <v/>
      </c>
      <c r="BB122" s="12">
        <f>IF(BB123&lt;&gt;""," -O","")</f>
        <v/>
      </c>
      <c r="BD122" s="12">
        <f>IF(BD123&lt;&gt;""," -O","")</f>
        <v/>
      </c>
      <c r="BF122" s="12">
        <f>IF(BF123&lt;&gt;""," -O","")</f>
        <v/>
      </c>
      <c r="BH122" s="12">
        <f>IF(BH123&lt;&gt;""," -O","")</f>
        <v/>
      </c>
      <c r="BJ122" s="12">
        <f>IF(BJ123&lt;&gt;""," -O","")</f>
        <v/>
      </c>
    </row>
    <row r="123">
      <c r="M123" s="12" t="n">
        <v>1.58</v>
      </c>
      <c r="N123" s="12">
        <f>IFERROR(VLOOKUP(M123,'CRUCE OPORTUNIDADES'!$C$10:$D$18,2,FALSE),"")</f>
        <v/>
      </c>
      <c r="O123" s="12" t="n">
        <v>2.58000000000001</v>
      </c>
      <c r="P123" s="12">
        <f>IFERROR(VLOOKUP(O123,'CRUCE OPORTUNIDADES'!$C$10:$D$18,2,FALSE),"")</f>
        <v/>
      </c>
      <c r="Q123" s="12" t="n">
        <v>3.58000000000002</v>
      </c>
      <c r="R123" s="12">
        <f>IFERROR(VLOOKUP(Q123,'CRUCE OPORTUNIDADES'!$C$10:$D$18,2,FALSE),"")</f>
        <v/>
      </c>
      <c r="S123" s="12" t="n">
        <v>4.58000000000003</v>
      </c>
      <c r="T123" s="12">
        <f>IFERROR(VLOOKUP(S123,'CRUCE OPORTUNIDADES'!$C$10:$D$18,2,FALSE),"")</f>
        <v/>
      </c>
      <c r="U123" s="12" t="n">
        <v>5.58000000000004</v>
      </c>
      <c r="V123" s="12">
        <f>IFERROR(VLOOKUP(U123,'CRUCE OPORTUNIDADES'!$C$10:$D$18,2,FALSE),"")</f>
        <v/>
      </c>
      <c r="W123" s="12" t="n">
        <v>6.58000000000005</v>
      </c>
      <c r="X123" s="12">
        <f>IFERROR(VLOOKUP(W123,'CRUCE OPORTUNIDADES'!$C$10:$D$18,2,FALSE),"")</f>
        <v/>
      </c>
      <c r="Y123" s="12" t="n">
        <v>7.58000000000006</v>
      </c>
      <c r="Z123" s="12">
        <f>IFERROR(VLOOKUP(Y123,'CRUCE OPORTUNIDADES'!$C$10:$D$18,2,FALSE),"")</f>
        <v/>
      </c>
      <c r="AA123" s="12" t="n">
        <v>8.580000000000069</v>
      </c>
      <c r="AB123" s="12">
        <f>IFERROR(VLOOKUP(AA123,'CRUCE OPORTUNIDADES'!$C$10:$D$18,2,FALSE),"")</f>
        <v/>
      </c>
      <c r="AC123" s="12" t="n">
        <v>9.58000000000008</v>
      </c>
      <c r="AD123" s="12">
        <f>IFERROR(VLOOKUP(AC123,'CRUCE OPORTUNIDADES'!$C$10:$D$18,2,FALSE),"")</f>
        <v/>
      </c>
      <c r="AE123" s="12" t="n">
        <v>10.5800000000001</v>
      </c>
      <c r="AF123" s="12">
        <f>IFERROR(VLOOKUP(AE123,'CRUCE OPORTUNIDADES'!$C$10:$D$18,2,FALSE),"")</f>
        <v/>
      </c>
      <c r="AG123" s="12" t="n">
        <v>11.5800000000001</v>
      </c>
      <c r="AH123" s="12">
        <f>IFERROR(VLOOKUP(AG123,'CRUCE OPORTUNIDADES'!$C$10:$D$18,2,FALSE),"")</f>
        <v/>
      </c>
      <c r="AI123" s="12" t="n">
        <v>12.5800000000001</v>
      </c>
      <c r="AJ123" s="12">
        <f>IFERROR(VLOOKUP(AI123,'CRUCE OPORTUNIDADES'!$C$10:$D$18,2,FALSE),"")</f>
        <v/>
      </c>
      <c r="AK123" s="12" t="n">
        <v>13.5800000000001</v>
      </c>
      <c r="AL123" s="12">
        <f>IFERROR(VLOOKUP(AK123,'CRUCE OPORTUNIDADES'!$C$10:$D$18,2,FALSE),"")</f>
        <v/>
      </c>
      <c r="AM123" s="12" t="n">
        <v>14.5800000000001</v>
      </c>
      <c r="AN123" s="12">
        <f>IFERROR(VLOOKUP(AM123,'CRUCE OPORTUNIDADES'!$C$10:$D$18,2,FALSE),"")</f>
        <v/>
      </c>
      <c r="AO123" s="12" t="n">
        <v>15.5800000000001</v>
      </c>
      <c r="AP123" s="12">
        <f>IFERROR(VLOOKUP(AO123,'CRUCE OPORTUNIDADES'!$C$10:$D$18,2,FALSE),"")</f>
        <v/>
      </c>
      <c r="AQ123" s="12" t="n">
        <v>16.5800000000001</v>
      </c>
      <c r="AR123" s="12">
        <f>IFERROR(VLOOKUP(AQ123,'CRUCE OPORTUNIDADES'!$C$10:$D$18,2,FALSE),"")</f>
        <v/>
      </c>
      <c r="AS123" s="12" t="n">
        <v>17.5800000000002</v>
      </c>
      <c r="AT123" s="12">
        <f>IFERROR(VLOOKUP(AS123,'CRUCE OPORTUNIDADES'!$C$10:$D$18,2,FALSE),"")</f>
        <v/>
      </c>
      <c r="AU123" s="12" t="n">
        <v>18.5800000000002</v>
      </c>
      <c r="AV123" s="12">
        <f>IFERROR(VLOOKUP(AU123,'CRUCE OPORTUNIDADES'!$C$10:$D$18,2,FALSE),"")</f>
        <v/>
      </c>
      <c r="AW123" s="12" t="n">
        <v>19.5800000000002</v>
      </c>
      <c r="AX123" s="12">
        <f>IFERROR(VLOOKUP(AW123,'CRUCE OPORTUNIDADES'!$C$10:$D$18,2,FALSE),"")</f>
        <v/>
      </c>
      <c r="AY123" s="12" t="n">
        <v>20.5800000000002</v>
      </c>
      <c r="AZ123" s="12">
        <f>IFERROR(VLOOKUP(AY123,'CRUCE OPORTUNIDADES'!$C$10:$D$18,2,FALSE),"")</f>
        <v/>
      </c>
      <c r="BA123" s="12" t="n">
        <v>21.5800000000002</v>
      </c>
      <c r="BB123" s="12">
        <f>IFERROR(VLOOKUP(BA123,'CRUCE OPORTUNIDADES'!$C$10:$D$18,2,FALSE),"")</f>
        <v/>
      </c>
      <c r="BC123" s="12" t="n">
        <v>22.5800000000002</v>
      </c>
      <c r="BD123" s="12">
        <f>IFERROR(VLOOKUP(BC123,'CRUCE OPORTUNIDADES'!$C$10:$D$18,2,FALSE),"")</f>
        <v/>
      </c>
      <c r="BE123" s="12" t="n">
        <v>23.5800000000002</v>
      </c>
      <c r="BF123" s="12">
        <f>IFERROR(VLOOKUP(BE123,'CRUCE OPORTUNIDADES'!$C$10:$D$18,2,FALSE),"")</f>
        <v/>
      </c>
      <c r="BG123" s="12" t="n">
        <v>24.5800000000002</v>
      </c>
      <c r="BH123" s="12">
        <f>IFERROR(VLOOKUP(BG123,'CRUCE OPORTUNIDADES'!$C$10:$D$18,2,FALSE),"")</f>
        <v/>
      </c>
      <c r="BI123" s="12" t="n">
        <v>25.5800000000002</v>
      </c>
      <c r="BJ123" s="12">
        <f>IFERROR(VLOOKUP(BI123,'CRUCE OPORTUNIDADES'!$C$10:$D$18,2,FALSE),"")</f>
        <v/>
      </c>
    </row>
    <row r="124">
      <c r="N124" s="12">
        <f>IF(N125&lt;&gt;""," -O","")</f>
        <v/>
      </c>
      <c r="P124" s="12">
        <f>IF(P125&lt;&gt;""," -O","")</f>
        <v/>
      </c>
      <c r="R124" s="12">
        <f>IF(R125&lt;&gt;""," -O","")</f>
        <v/>
      </c>
      <c r="T124" s="12">
        <f>IF(T125&lt;&gt;""," -O","")</f>
        <v/>
      </c>
      <c r="V124" s="12">
        <f>IF(V125&lt;&gt;""," -O","")</f>
        <v/>
      </c>
      <c r="X124" s="12">
        <f>IF(X125&lt;&gt;""," -O","")</f>
        <v/>
      </c>
      <c r="Z124" s="12">
        <f>IF(Z125&lt;&gt;""," -O","")</f>
        <v/>
      </c>
      <c r="AB124" s="12">
        <f>IF(AB125&lt;&gt;""," -O","")</f>
        <v/>
      </c>
      <c r="AD124" s="12">
        <f>IF(AD125&lt;&gt;""," -O","")</f>
        <v/>
      </c>
      <c r="AF124" s="12">
        <f>IF(AF125&lt;&gt;""," -O","")</f>
        <v/>
      </c>
      <c r="AH124" s="12">
        <f>IF(AH125&lt;&gt;""," -O","")</f>
        <v/>
      </c>
      <c r="AJ124" s="12">
        <f>IF(AJ125&lt;&gt;""," -O","")</f>
        <v/>
      </c>
      <c r="AL124" s="12">
        <f>IF(AL125&lt;&gt;""," -O","")</f>
        <v/>
      </c>
      <c r="AN124" s="12">
        <f>IF(AN125&lt;&gt;""," -O","")</f>
        <v/>
      </c>
      <c r="AP124" s="12">
        <f>IF(AP125&lt;&gt;""," -O","")</f>
        <v/>
      </c>
      <c r="AR124" s="12">
        <f>IF(AR125&lt;&gt;""," -O","")</f>
        <v/>
      </c>
      <c r="AT124" s="12">
        <f>IF(AT125&lt;&gt;""," -O","")</f>
        <v/>
      </c>
      <c r="AV124" s="12">
        <f>IF(AV125&lt;&gt;""," -O","")</f>
        <v/>
      </c>
      <c r="AX124" s="12">
        <f>IF(AX125&lt;&gt;""," -O","")</f>
        <v/>
      </c>
      <c r="AZ124" s="12">
        <f>IF(AZ125&lt;&gt;""," -O","")</f>
        <v/>
      </c>
      <c r="BB124" s="12">
        <f>IF(BB125&lt;&gt;""," -O","")</f>
        <v/>
      </c>
      <c r="BD124" s="12">
        <f>IF(BD125&lt;&gt;""," -O","")</f>
        <v/>
      </c>
      <c r="BF124" s="12">
        <f>IF(BF125&lt;&gt;""," -O","")</f>
        <v/>
      </c>
      <c r="BH124" s="12">
        <f>IF(BH125&lt;&gt;""," -O","")</f>
        <v/>
      </c>
      <c r="BJ124" s="12">
        <f>IF(BJ125&lt;&gt;""," -O","")</f>
        <v/>
      </c>
    </row>
    <row r="125">
      <c r="M125" s="12" t="n">
        <v>1.59</v>
      </c>
      <c r="N125" s="12">
        <f>IFERROR(VLOOKUP(M125,'CRUCE OPORTUNIDADES'!$C$10:$D$18,2,FALSE),"")</f>
        <v/>
      </c>
      <c r="O125" s="12" t="n">
        <v>2.59000000000001</v>
      </c>
      <c r="P125" s="12">
        <f>IFERROR(VLOOKUP(O125,'CRUCE OPORTUNIDADES'!$C$10:$D$18,2,FALSE),"")</f>
        <v/>
      </c>
      <c r="Q125" s="12" t="n">
        <v>3.59000000000002</v>
      </c>
      <c r="R125" s="12">
        <f>IFERROR(VLOOKUP(Q125,'CRUCE OPORTUNIDADES'!$C$10:$D$18,2,FALSE),"")</f>
        <v/>
      </c>
      <c r="S125" s="12" t="n">
        <v>4.59000000000003</v>
      </c>
      <c r="T125" s="12">
        <f>IFERROR(VLOOKUP(S125,'CRUCE OPORTUNIDADES'!$C$10:$D$18,2,FALSE),"")</f>
        <v/>
      </c>
      <c r="U125" s="12" t="n">
        <v>5.59000000000004</v>
      </c>
      <c r="V125" s="12">
        <f>IFERROR(VLOOKUP(U125,'CRUCE OPORTUNIDADES'!$C$10:$D$18,2,FALSE),"")</f>
        <v/>
      </c>
      <c r="W125" s="12" t="n">
        <v>6.59000000000005</v>
      </c>
      <c r="X125" s="12">
        <f>IFERROR(VLOOKUP(W125,'CRUCE OPORTUNIDADES'!$C$10:$D$18,2,FALSE),"")</f>
        <v/>
      </c>
      <c r="Y125" s="12" t="n">
        <v>7.59000000000006</v>
      </c>
      <c r="Z125" s="12">
        <f>IFERROR(VLOOKUP(Y125,'CRUCE OPORTUNIDADES'!$C$10:$D$18,2,FALSE),"")</f>
        <v/>
      </c>
      <c r="AA125" s="12" t="n">
        <v>8.590000000000069</v>
      </c>
      <c r="AB125" s="12">
        <f>IFERROR(VLOOKUP(AA125,'CRUCE OPORTUNIDADES'!$C$10:$D$18,2,FALSE),"")</f>
        <v/>
      </c>
      <c r="AC125" s="12" t="n">
        <v>9.59000000000008</v>
      </c>
      <c r="AD125" s="12">
        <f>IFERROR(VLOOKUP(AC125,'CRUCE OPORTUNIDADES'!$C$10:$D$18,2,FALSE),"")</f>
        <v/>
      </c>
      <c r="AE125" s="12" t="n">
        <v>10.5900000000001</v>
      </c>
      <c r="AF125" s="12">
        <f>IFERROR(VLOOKUP(AE125,'CRUCE OPORTUNIDADES'!$C$10:$D$18,2,FALSE),"")</f>
        <v/>
      </c>
      <c r="AG125" s="12" t="n">
        <v>11.5900000000001</v>
      </c>
      <c r="AH125" s="12">
        <f>IFERROR(VLOOKUP(AG125,'CRUCE OPORTUNIDADES'!$C$10:$D$18,2,FALSE),"")</f>
        <v/>
      </c>
      <c r="AI125" s="12" t="n">
        <v>12.5900000000001</v>
      </c>
      <c r="AJ125" s="12">
        <f>IFERROR(VLOOKUP(AI125,'CRUCE OPORTUNIDADES'!$C$10:$D$18,2,FALSE),"")</f>
        <v/>
      </c>
      <c r="AK125" s="12" t="n">
        <v>13.5900000000001</v>
      </c>
      <c r="AL125" s="12">
        <f>IFERROR(VLOOKUP(AK125,'CRUCE OPORTUNIDADES'!$C$10:$D$18,2,FALSE),"")</f>
        <v/>
      </c>
      <c r="AM125" s="12" t="n">
        <v>14.5900000000001</v>
      </c>
      <c r="AN125" s="12">
        <f>IFERROR(VLOOKUP(AM125,'CRUCE OPORTUNIDADES'!$C$10:$D$18,2,FALSE),"")</f>
        <v/>
      </c>
      <c r="AO125" s="12" t="n">
        <v>15.5900000000001</v>
      </c>
      <c r="AP125" s="12">
        <f>IFERROR(VLOOKUP(AO125,'CRUCE OPORTUNIDADES'!$C$10:$D$18,2,FALSE),"")</f>
        <v/>
      </c>
      <c r="AQ125" s="12" t="n">
        <v>16.5900000000001</v>
      </c>
      <c r="AR125" s="12">
        <f>IFERROR(VLOOKUP(AQ125,'CRUCE OPORTUNIDADES'!$C$10:$D$18,2,FALSE),"")</f>
        <v/>
      </c>
      <c r="AS125" s="12" t="n">
        <v>17.5900000000002</v>
      </c>
      <c r="AT125" s="12">
        <f>IFERROR(VLOOKUP(AS125,'CRUCE OPORTUNIDADES'!$C$10:$D$18,2,FALSE),"")</f>
        <v/>
      </c>
      <c r="AU125" s="12" t="n">
        <v>18.5900000000002</v>
      </c>
      <c r="AV125" s="12">
        <f>IFERROR(VLOOKUP(AU125,'CRUCE OPORTUNIDADES'!$C$10:$D$18,2,FALSE),"")</f>
        <v/>
      </c>
      <c r="AW125" s="12" t="n">
        <v>19.5900000000002</v>
      </c>
      <c r="AX125" s="12">
        <f>IFERROR(VLOOKUP(AW125,'CRUCE OPORTUNIDADES'!$C$10:$D$18,2,FALSE),"")</f>
        <v/>
      </c>
      <c r="AY125" s="12" t="n">
        <v>20.5900000000002</v>
      </c>
      <c r="AZ125" s="12">
        <f>IFERROR(VLOOKUP(AY125,'CRUCE OPORTUNIDADES'!$C$10:$D$18,2,FALSE),"")</f>
        <v/>
      </c>
      <c r="BA125" s="12" t="n">
        <v>21.5900000000002</v>
      </c>
      <c r="BB125" s="12">
        <f>IFERROR(VLOOKUP(BA125,'CRUCE OPORTUNIDADES'!$C$10:$D$18,2,FALSE),"")</f>
        <v/>
      </c>
      <c r="BC125" s="12" t="n">
        <v>22.5900000000002</v>
      </c>
      <c r="BD125" s="12">
        <f>IFERROR(VLOOKUP(BC125,'CRUCE OPORTUNIDADES'!$C$10:$D$18,2,FALSE),"")</f>
        <v/>
      </c>
      <c r="BE125" s="12" t="n">
        <v>23.5900000000002</v>
      </c>
      <c r="BF125" s="12">
        <f>IFERROR(VLOOKUP(BE125,'CRUCE OPORTUNIDADES'!$C$10:$D$18,2,FALSE),"")</f>
        <v/>
      </c>
      <c r="BG125" s="12" t="n">
        <v>24.5900000000002</v>
      </c>
      <c r="BH125" s="12">
        <f>IFERROR(VLOOKUP(BG125,'CRUCE OPORTUNIDADES'!$C$10:$D$18,2,FALSE),"")</f>
        <v/>
      </c>
      <c r="BI125" s="12" t="n">
        <v>25.5900000000002</v>
      </c>
      <c r="BJ125" s="12">
        <f>IFERROR(VLOOKUP(BI125,'CRUCE OPORTUNIDADES'!$C$10:$D$18,2,FALSE),"")</f>
        <v/>
      </c>
    </row>
    <row r="126">
      <c r="N126" s="12">
        <f>IF(N127&lt;&gt;""," -O","")</f>
        <v/>
      </c>
      <c r="P126" s="12">
        <f>IF(P127&lt;&gt;""," -O","")</f>
        <v/>
      </c>
      <c r="R126" s="12">
        <f>IF(R127&lt;&gt;""," -O","")</f>
        <v/>
      </c>
      <c r="T126" s="12">
        <f>IF(T127&lt;&gt;""," -O","")</f>
        <v/>
      </c>
      <c r="V126" s="12">
        <f>IF(V127&lt;&gt;""," -O","")</f>
        <v/>
      </c>
      <c r="X126" s="12">
        <f>IF(X127&lt;&gt;""," -O","")</f>
        <v/>
      </c>
      <c r="Z126" s="12">
        <f>IF(Z127&lt;&gt;""," -O","")</f>
        <v/>
      </c>
      <c r="AB126" s="12">
        <f>IF(AB127&lt;&gt;""," -O","")</f>
        <v/>
      </c>
      <c r="AD126" s="12">
        <f>IF(AD127&lt;&gt;""," -O","")</f>
        <v/>
      </c>
      <c r="AF126" s="12">
        <f>IF(AF127&lt;&gt;""," -O","")</f>
        <v/>
      </c>
      <c r="AH126" s="12">
        <f>IF(AH127&lt;&gt;""," -O","")</f>
        <v/>
      </c>
      <c r="AJ126" s="12">
        <f>IF(AJ127&lt;&gt;""," -O","")</f>
        <v/>
      </c>
      <c r="AL126" s="12">
        <f>IF(AL127&lt;&gt;""," -O","")</f>
        <v/>
      </c>
      <c r="AN126" s="12">
        <f>IF(AN127&lt;&gt;""," -O","")</f>
        <v/>
      </c>
      <c r="AP126" s="12">
        <f>IF(AP127&lt;&gt;""," -O","")</f>
        <v/>
      </c>
      <c r="AR126" s="12">
        <f>IF(AR127&lt;&gt;""," -O","")</f>
        <v/>
      </c>
      <c r="AT126" s="12">
        <f>IF(AT127&lt;&gt;""," -O","")</f>
        <v/>
      </c>
      <c r="AV126" s="12">
        <f>IF(AV127&lt;&gt;""," -O","")</f>
        <v/>
      </c>
      <c r="AX126" s="12">
        <f>IF(AX127&lt;&gt;""," -O","")</f>
        <v/>
      </c>
      <c r="AZ126" s="12">
        <f>IF(AZ127&lt;&gt;""," -O","")</f>
        <v/>
      </c>
      <c r="BB126" s="12">
        <f>IF(BB127&lt;&gt;""," -O","")</f>
        <v/>
      </c>
      <c r="BD126" s="12">
        <f>IF(BD127&lt;&gt;""," -O","")</f>
        <v/>
      </c>
      <c r="BF126" s="12">
        <f>IF(BF127&lt;&gt;""," -O","")</f>
        <v/>
      </c>
      <c r="BH126" s="12">
        <f>IF(BH127&lt;&gt;""," -O","")</f>
        <v/>
      </c>
      <c r="BJ126" s="12">
        <f>IF(BJ127&lt;&gt;""," -O","")</f>
        <v/>
      </c>
    </row>
    <row r="127">
      <c r="M127" s="12" t="n">
        <v>1.6</v>
      </c>
      <c r="N127" s="12">
        <f>IFERROR(VLOOKUP(M127,'CRUCE OPORTUNIDADES'!$C$10:$D$18,2,FALSE),"")</f>
        <v/>
      </c>
      <c r="O127" s="12" t="n">
        <v>2.60000000000001</v>
      </c>
      <c r="P127" s="12">
        <f>IFERROR(VLOOKUP(O127,'CRUCE OPORTUNIDADES'!$C$10:$D$18,2,FALSE),"")</f>
        <v/>
      </c>
      <c r="Q127" s="12" t="n">
        <v>3.60000000000002</v>
      </c>
      <c r="R127" s="12">
        <f>IFERROR(VLOOKUP(Q127,'CRUCE OPORTUNIDADES'!$C$10:$D$18,2,FALSE),"")</f>
        <v/>
      </c>
      <c r="S127" s="12" t="n">
        <v>4.60000000000003</v>
      </c>
      <c r="T127" s="12">
        <f>IFERROR(VLOOKUP(S127,'CRUCE OPORTUNIDADES'!$C$10:$D$18,2,FALSE),"")</f>
        <v/>
      </c>
      <c r="U127" s="12" t="n">
        <v>5.60000000000004</v>
      </c>
      <c r="V127" s="12">
        <f>IFERROR(VLOOKUP(U127,'CRUCE OPORTUNIDADES'!$C$10:$D$18,2,FALSE),"")</f>
        <v/>
      </c>
      <c r="W127" s="12" t="n">
        <v>6.60000000000005</v>
      </c>
      <c r="X127" s="12">
        <f>IFERROR(VLOOKUP(W127,'CRUCE OPORTUNIDADES'!$C$10:$D$18,2,FALSE),"")</f>
        <v/>
      </c>
      <c r="Y127" s="12" t="n">
        <v>7.60000000000006</v>
      </c>
      <c r="Z127" s="12">
        <f>IFERROR(VLOOKUP(Y127,'CRUCE OPORTUNIDADES'!$C$10:$D$18,2,FALSE),"")</f>
        <v/>
      </c>
      <c r="AA127" s="12" t="n">
        <v>8.600000000000071</v>
      </c>
      <c r="AB127" s="12">
        <f>IFERROR(VLOOKUP(AA127,'CRUCE OPORTUNIDADES'!$C$10:$D$18,2,FALSE),"")</f>
        <v/>
      </c>
      <c r="AC127" s="12" t="n">
        <v>9.60000000000008</v>
      </c>
      <c r="AD127" s="12">
        <f>IFERROR(VLOOKUP(AC127,'CRUCE OPORTUNIDADES'!$C$10:$D$18,2,FALSE),"")</f>
        <v/>
      </c>
      <c r="AE127" s="12" t="n">
        <v>10.6000000000001</v>
      </c>
      <c r="AF127" s="12">
        <f>IFERROR(VLOOKUP(AE127,'CRUCE OPORTUNIDADES'!$C$10:$D$18,2,FALSE),"")</f>
        <v/>
      </c>
      <c r="AG127" s="12" t="n">
        <v>11.6000000000001</v>
      </c>
      <c r="AH127" s="12">
        <f>IFERROR(VLOOKUP(AG127,'CRUCE OPORTUNIDADES'!$C$10:$D$18,2,FALSE),"")</f>
        <v/>
      </c>
      <c r="AI127" s="12" t="n">
        <v>12.6000000000001</v>
      </c>
      <c r="AJ127" s="12">
        <f>IFERROR(VLOOKUP(AI127,'CRUCE OPORTUNIDADES'!$C$10:$D$18,2,FALSE),"")</f>
        <v/>
      </c>
      <c r="AK127" s="12" t="n">
        <v>13.6000000000001</v>
      </c>
      <c r="AL127" s="12">
        <f>IFERROR(VLOOKUP(AK127,'CRUCE OPORTUNIDADES'!$C$10:$D$18,2,FALSE),"")</f>
        <v/>
      </c>
      <c r="AM127" s="12" t="n">
        <v>14.6000000000001</v>
      </c>
      <c r="AN127" s="12">
        <f>IFERROR(VLOOKUP(AM127,'CRUCE OPORTUNIDADES'!$C$10:$D$18,2,FALSE),"")</f>
        <v/>
      </c>
      <c r="AO127" s="12" t="n">
        <v>15.6000000000001</v>
      </c>
      <c r="AP127" s="12">
        <f>IFERROR(VLOOKUP(AO127,'CRUCE OPORTUNIDADES'!$C$10:$D$18,2,FALSE),"")</f>
        <v/>
      </c>
      <c r="AQ127" s="12" t="n">
        <v>16.6000000000001</v>
      </c>
      <c r="AR127" s="12">
        <f>IFERROR(VLOOKUP(AQ127,'CRUCE OPORTUNIDADES'!$C$10:$D$18,2,FALSE),"")</f>
        <v/>
      </c>
      <c r="AS127" s="12" t="n">
        <v>17.6000000000002</v>
      </c>
      <c r="AT127" s="12">
        <f>IFERROR(VLOOKUP(AS127,'CRUCE OPORTUNIDADES'!$C$10:$D$18,2,FALSE),"")</f>
        <v/>
      </c>
      <c r="AU127" s="12" t="n">
        <v>18.6000000000002</v>
      </c>
      <c r="AV127" s="12">
        <f>IFERROR(VLOOKUP(AU127,'CRUCE OPORTUNIDADES'!$C$10:$D$18,2,FALSE),"")</f>
        <v/>
      </c>
      <c r="AW127" s="12" t="n">
        <v>19.6000000000002</v>
      </c>
      <c r="AX127" s="12">
        <f>IFERROR(VLOOKUP(AW127,'CRUCE OPORTUNIDADES'!$C$10:$D$18,2,FALSE),"")</f>
        <v/>
      </c>
      <c r="AY127" s="12" t="n">
        <v>20.6000000000002</v>
      </c>
      <c r="AZ127" s="12">
        <f>IFERROR(VLOOKUP(AY127,'CRUCE OPORTUNIDADES'!$C$10:$D$18,2,FALSE),"")</f>
        <v/>
      </c>
      <c r="BA127" s="12" t="n">
        <v>21.6000000000002</v>
      </c>
      <c r="BB127" s="12">
        <f>IFERROR(VLOOKUP(BA127,'CRUCE OPORTUNIDADES'!$C$10:$D$18,2,FALSE),"")</f>
        <v/>
      </c>
      <c r="BC127" s="12" t="n">
        <v>22.6000000000002</v>
      </c>
      <c r="BD127" s="12">
        <f>IFERROR(VLOOKUP(BC127,'CRUCE OPORTUNIDADES'!$C$10:$D$18,2,FALSE),"")</f>
        <v/>
      </c>
      <c r="BE127" s="12" t="n">
        <v>23.6000000000002</v>
      </c>
      <c r="BF127" s="12">
        <f>IFERROR(VLOOKUP(BE127,'CRUCE OPORTUNIDADES'!$C$10:$D$18,2,FALSE),"")</f>
        <v/>
      </c>
      <c r="BG127" s="12" t="n">
        <v>24.6000000000002</v>
      </c>
      <c r="BH127" s="12">
        <f>IFERROR(VLOOKUP(BG127,'CRUCE OPORTUNIDADES'!$C$10:$D$18,2,FALSE),"")</f>
        <v/>
      </c>
      <c r="BI127" s="12" t="n">
        <v>25.6000000000002</v>
      </c>
      <c r="BJ127" s="12">
        <f>IFERROR(VLOOKUP(BI127,'CRUCE OPORTUNIDADES'!$C$10:$D$18,2,FALSE),"")</f>
        <v/>
      </c>
    </row>
    <row r="128">
      <c r="N128" s="12">
        <f>IF(N129&lt;&gt;""," -O","")</f>
        <v/>
      </c>
      <c r="P128" s="12">
        <f>IF(P129&lt;&gt;""," -O","")</f>
        <v/>
      </c>
      <c r="R128" s="12">
        <f>IF(R129&lt;&gt;""," -O","")</f>
        <v/>
      </c>
      <c r="T128" s="12">
        <f>IF(T129&lt;&gt;""," -O","")</f>
        <v/>
      </c>
      <c r="V128" s="12">
        <f>IF(V129&lt;&gt;""," -O","")</f>
        <v/>
      </c>
      <c r="X128" s="12">
        <f>IF(X129&lt;&gt;""," -O","")</f>
        <v/>
      </c>
      <c r="Z128" s="12">
        <f>IF(Z129&lt;&gt;""," -O","")</f>
        <v/>
      </c>
      <c r="AB128" s="12">
        <f>IF(AB129&lt;&gt;""," -O","")</f>
        <v/>
      </c>
      <c r="AD128" s="12">
        <f>IF(AD129&lt;&gt;""," -O","")</f>
        <v/>
      </c>
      <c r="AF128" s="12">
        <f>IF(AF129&lt;&gt;""," -O","")</f>
        <v/>
      </c>
      <c r="AH128" s="12">
        <f>IF(AH129&lt;&gt;""," -O","")</f>
        <v/>
      </c>
      <c r="AJ128" s="12">
        <f>IF(AJ129&lt;&gt;""," -O","")</f>
        <v/>
      </c>
      <c r="AL128" s="12">
        <f>IF(AL129&lt;&gt;""," -O","")</f>
        <v/>
      </c>
      <c r="AN128" s="12">
        <f>IF(AN129&lt;&gt;""," -O","")</f>
        <v/>
      </c>
      <c r="AP128" s="12">
        <f>IF(AP129&lt;&gt;""," -O","")</f>
        <v/>
      </c>
      <c r="AR128" s="12">
        <f>IF(AR129&lt;&gt;""," -O","")</f>
        <v/>
      </c>
      <c r="AT128" s="12">
        <f>IF(AT129&lt;&gt;""," -O","")</f>
        <v/>
      </c>
      <c r="AV128" s="12">
        <f>IF(AV129&lt;&gt;""," -O","")</f>
        <v/>
      </c>
      <c r="AX128" s="12">
        <f>IF(AX129&lt;&gt;""," -O","")</f>
        <v/>
      </c>
      <c r="AZ128" s="12">
        <f>IF(AZ129&lt;&gt;""," -O","")</f>
        <v/>
      </c>
      <c r="BB128" s="12">
        <f>IF(BB129&lt;&gt;""," -O","")</f>
        <v/>
      </c>
      <c r="BD128" s="12">
        <f>IF(BD129&lt;&gt;""," -O","")</f>
        <v/>
      </c>
      <c r="BF128" s="12">
        <f>IF(BF129&lt;&gt;""," -O","")</f>
        <v/>
      </c>
      <c r="BH128" s="12">
        <f>IF(BH129&lt;&gt;""," -O","")</f>
        <v/>
      </c>
      <c r="BJ128" s="12">
        <f>IF(BJ129&lt;&gt;""," -O","")</f>
        <v/>
      </c>
    </row>
    <row r="129">
      <c r="M129" s="12" t="n">
        <v>1.61</v>
      </c>
      <c r="N129" s="12">
        <f>IFERROR(VLOOKUP(M129,'CRUCE OPORTUNIDADES'!$C$10:$D$18,2,FALSE),"")</f>
        <v/>
      </c>
      <c r="O129" s="12" t="n">
        <v>2.61000000000001</v>
      </c>
      <c r="P129" s="12">
        <f>IFERROR(VLOOKUP(O129,'CRUCE OPORTUNIDADES'!$C$10:$D$18,2,FALSE),"")</f>
        <v/>
      </c>
      <c r="Q129" s="12" t="n">
        <v>3.61000000000002</v>
      </c>
      <c r="R129" s="12">
        <f>IFERROR(VLOOKUP(Q129,'CRUCE OPORTUNIDADES'!$C$10:$D$18,2,FALSE),"")</f>
        <v/>
      </c>
      <c r="S129" s="12" t="n">
        <v>4.61000000000003</v>
      </c>
      <c r="T129" s="12">
        <f>IFERROR(VLOOKUP(S129,'CRUCE OPORTUNIDADES'!$C$10:$D$18,2,FALSE),"")</f>
        <v/>
      </c>
      <c r="U129" s="12" t="n">
        <v>5.61000000000004</v>
      </c>
      <c r="V129" s="12">
        <f>IFERROR(VLOOKUP(U129,'CRUCE OPORTUNIDADES'!$C$10:$D$18,2,FALSE),"")</f>
        <v/>
      </c>
      <c r="W129" s="12" t="n">
        <v>6.61000000000005</v>
      </c>
      <c r="X129" s="12">
        <f>IFERROR(VLOOKUP(W129,'CRUCE OPORTUNIDADES'!$C$10:$D$18,2,FALSE),"")</f>
        <v/>
      </c>
      <c r="Y129" s="12" t="n">
        <v>7.61000000000006</v>
      </c>
      <c r="Z129" s="12">
        <f>IFERROR(VLOOKUP(Y129,'CRUCE OPORTUNIDADES'!$C$10:$D$18,2,FALSE),"")</f>
        <v/>
      </c>
      <c r="AA129" s="12" t="n">
        <v>8.61000000000007</v>
      </c>
      <c r="AB129" s="12">
        <f>IFERROR(VLOOKUP(AA129,'CRUCE OPORTUNIDADES'!$C$10:$D$18,2,FALSE),"")</f>
        <v/>
      </c>
      <c r="AC129" s="12" t="n">
        <v>9.610000000000079</v>
      </c>
      <c r="AD129" s="12">
        <f>IFERROR(VLOOKUP(AC129,'CRUCE OPORTUNIDADES'!$C$10:$D$18,2,FALSE),"")</f>
        <v/>
      </c>
      <c r="AE129" s="12" t="n">
        <v>10.6100000000001</v>
      </c>
      <c r="AF129" s="12">
        <f>IFERROR(VLOOKUP(AE129,'CRUCE OPORTUNIDADES'!$C$10:$D$18,2,FALSE),"")</f>
        <v/>
      </c>
      <c r="AG129" s="12" t="n">
        <v>11.6100000000001</v>
      </c>
      <c r="AH129" s="12">
        <f>IFERROR(VLOOKUP(AG129,'CRUCE OPORTUNIDADES'!$C$10:$D$18,2,FALSE),"")</f>
        <v/>
      </c>
      <c r="AI129" s="12" t="n">
        <v>12.6100000000001</v>
      </c>
      <c r="AJ129" s="12">
        <f>IFERROR(VLOOKUP(AI129,'CRUCE OPORTUNIDADES'!$C$10:$D$18,2,FALSE),"")</f>
        <v/>
      </c>
      <c r="AK129" s="12" t="n">
        <v>13.6100000000001</v>
      </c>
      <c r="AL129" s="12">
        <f>IFERROR(VLOOKUP(AK129,'CRUCE OPORTUNIDADES'!$C$10:$D$18,2,FALSE),"")</f>
        <v/>
      </c>
      <c r="AM129" s="12" t="n">
        <v>14.6100000000001</v>
      </c>
      <c r="AN129" s="12">
        <f>IFERROR(VLOOKUP(AM129,'CRUCE OPORTUNIDADES'!$C$10:$D$18,2,FALSE),"")</f>
        <v/>
      </c>
      <c r="AO129" s="12" t="n">
        <v>15.6100000000001</v>
      </c>
      <c r="AP129" s="12">
        <f>IFERROR(VLOOKUP(AO129,'CRUCE OPORTUNIDADES'!$C$10:$D$18,2,FALSE),"")</f>
        <v/>
      </c>
      <c r="AQ129" s="12" t="n">
        <v>16.6100000000001</v>
      </c>
      <c r="AR129" s="12">
        <f>IFERROR(VLOOKUP(AQ129,'CRUCE OPORTUNIDADES'!$C$10:$D$18,2,FALSE),"")</f>
        <v/>
      </c>
      <c r="AS129" s="12" t="n">
        <v>17.6100000000002</v>
      </c>
      <c r="AT129" s="12">
        <f>IFERROR(VLOOKUP(AS129,'CRUCE OPORTUNIDADES'!$C$10:$D$18,2,FALSE),"")</f>
        <v/>
      </c>
      <c r="AU129" s="12" t="n">
        <v>18.6100000000002</v>
      </c>
      <c r="AV129" s="12">
        <f>IFERROR(VLOOKUP(AU129,'CRUCE OPORTUNIDADES'!$C$10:$D$18,2,FALSE),"")</f>
        <v/>
      </c>
      <c r="AW129" s="12" t="n">
        <v>19.6100000000002</v>
      </c>
      <c r="AX129" s="12">
        <f>IFERROR(VLOOKUP(AW129,'CRUCE OPORTUNIDADES'!$C$10:$D$18,2,FALSE),"")</f>
        <v/>
      </c>
      <c r="AY129" s="12" t="n">
        <v>20.6100000000002</v>
      </c>
      <c r="AZ129" s="12">
        <f>IFERROR(VLOOKUP(AY129,'CRUCE OPORTUNIDADES'!$C$10:$D$18,2,FALSE),"")</f>
        <v/>
      </c>
      <c r="BA129" s="12" t="n">
        <v>21.6100000000002</v>
      </c>
      <c r="BB129" s="12">
        <f>IFERROR(VLOOKUP(BA129,'CRUCE OPORTUNIDADES'!$C$10:$D$18,2,FALSE),"")</f>
        <v/>
      </c>
      <c r="BC129" s="12" t="n">
        <v>22.6100000000002</v>
      </c>
      <c r="BD129" s="12">
        <f>IFERROR(VLOOKUP(BC129,'CRUCE OPORTUNIDADES'!$C$10:$D$18,2,FALSE),"")</f>
        <v/>
      </c>
      <c r="BE129" s="12" t="n">
        <v>23.6100000000002</v>
      </c>
      <c r="BF129" s="12">
        <f>IFERROR(VLOOKUP(BE129,'CRUCE OPORTUNIDADES'!$C$10:$D$18,2,FALSE),"")</f>
        <v/>
      </c>
      <c r="BG129" s="12" t="n">
        <v>24.6100000000002</v>
      </c>
      <c r="BH129" s="12">
        <f>IFERROR(VLOOKUP(BG129,'CRUCE OPORTUNIDADES'!$C$10:$D$18,2,FALSE),"")</f>
        <v/>
      </c>
      <c r="BI129" s="12" t="n">
        <v>25.6100000000002</v>
      </c>
      <c r="BJ129" s="12">
        <f>IFERROR(VLOOKUP(BI129,'CRUCE OPORTUNIDADES'!$C$10:$D$18,2,FALSE),"")</f>
        <v/>
      </c>
    </row>
    <row r="130">
      <c r="N130" s="12">
        <f>IF(N131&lt;&gt;""," -O","")</f>
        <v/>
      </c>
      <c r="P130" s="12">
        <f>IF(P131&lt;&gt;""," -O","")</f>
        <v/>
      </c>
      <c r="R130" s="12">
        <f>IF(R131&lt;&gt;""," -O","")</f>
        <v/>
      </c>
      <c r="T130" s="12">
        <f>IF(T131&lt;&gt;""," -O","")</f>
        <v/>
      </c>
      <c r="V130" s="12">
        <f>IF(V131&lt;&gt;""," -O","")</f>
        <v/>
      </c>
      <c r="X130" s="12">
        <f>IF(X131&lt;&gt;""," -O","")</f>
        <v/>
      </c>
      <c r="Z130" s="12">
        <f>IF(Z131&lt;&gt;""," -O","")</f>
        <v/>
      </c>
      <c r="AB130" s="12">
        <f>IF(AB131&lt;&gt;""," -O","")</f>
        <v/>
      </c>
      <c r="AD130" s="12">
        <f>IF(AD131&lt;&gt;""," -O","")</f>
        <v/>
      </c>
      <c r="AF130" s="12">
        <f>IF(AF131&lt;&gt;""," -O","")</f>
        <v/>
      </c>
      <c r="AH130" s="12">
        <f>IF(AH131&lt;&gt;""," -O","")</f>
        <v/>
      </c>
      <c r="AJ130" s="12">
        <f>IF(AJ131&lt;&gt;""," -O","")</f>
        <v/>
      </c>
      <c r="AL130" s="12">
        <f>IF(AL131&lt;&gt;""," -O","")</f>
        <v/>
      </c>
      <c r="AN130" s="12">
        <f>IF(AN131&lt;&gt;""," -O","")</f>
        <v/>
      </c>
      <c r="AP130" s="12">
        <f>IF(AP131&lt;&gt;""," -O","")</f>
        <v/>
      </c>
      <c r="AR130" s="12">
        <f>IF(AR131&lt;&gt;""," -O","")</f>
        <v/>
      </c>
      <c r="AT130" s="12">
        <f>IF(AT131&lt;&gt;""," -O","")</f>
        <v/>
      </c>
      <c r="AV130" s="12">
        <f>IF(AV131&lt;&gt;""," -O","")</f>
        <v/>
      </c>
      <c r="AX130" s="12">
        <f>IF(AX131&lt;&gt;""," -O","")</f>
        <v/>
      </c>
      <c r="AZ130" s="12">
        <f>IF(AZ131&lt;&gt;""," -O","")</f>
        <v/>
      </c>
      <c r="BB130" s="12">
        <f>IF(BB131&lt;&gt;""," -O","")</f>
        <v/>
      </c>
      <c r="BD130" s="12">
        <f>IF(BD131&lt;&gt;""," -O","")</f>
        <v/>
      </c>
      <c r="BF130" s="12">
        <f>IF(BF131&lt;&gt;""," -O","")</f>
        <v/>
      </c>
      <c r="BH130" s="12">
        <f>IF(BH131&lt;&gt;""," -O","")</f>
        <v/>
      </c>
      <c r="BJ130" s="12">
        <f>IF(BJ131&lt;&gt;""," -O","")</f>
        <v/>
      </c>
    </row>
    <row r="131">
      <c r="M131" s="12" t="n">
        <v>1.62</v>
      </c>
      <c r="N131" s="12">
        <f>IFERROR(VLOOKUP(M131,'CRUCE OPORTUNIDADES'!$C$10:$D$18,2,FALSE),"")</f>
        <v/>
      </c>
      <c r="O131" s="12" t="n">
        <v>2.62000000000001</v>
      </c>
      <c r="P131" s="12">
        <f>IFERROR(VLOOKUP(O131,'CRUCE OPORTUNIDADES'!$C$10:$D$18,2,FALSE),"")</f>
        <v/>
      </c>
      <c r="Q131" s="12" t="n">
        <v>3.62000000000002</v>
      </c>
      <c r="R131" s="12">
        <f>IFERROR(VLOOKUP(Q131,'CRUCE OPORTUNIDADES'!$C$10:$D$18,2,FALSE),"")</f>
        <v/>
      </c>
      <c r="S131" s="12" t="n">
        <v>4.62000000000003</v>
      </c>
      <c r="T131" s="12">
        <f>IFERROR(VLOOKUP(S131,'CRUCE OPORTUNIDADES'!$C$10:$D$18,2,FALSE),"")</f>
        <v/>
      </c>
      <c r="U131" s="12" t="n">
        <v>5.62000000000004</v>
      </c>
      <c r="V131" s="12">
        <f>IFERROR(VLOOKUP(U131,'CRUCE OPORTUNIDADES'!$C$10:$D$18,2,FALSE),"")</f>
        <v/>
      </c>
      <c r="W131" s="12" t="n">
        <v>6.62000000000005</v>
      </c>
      <c r="X131" s="12">
        <f>IFERROR(VLOOKUP(W131,'CRUCE OPORTUNIDADES'!$C$10:$D$18,2,FALSE),"")</f>
        <v/>
      </c>
      <c r="Y131" s="12" t="n">
        <v>7.62000000000006</v>
      </c>
      <c r="Z131" s="12">
        <f>IFERROR(VLOOKUP(Y131,'CRUCE OPORTUNIDADES'!$C$10:$D$18,2,FALSE),"")</f>
        <v/>
      </c>
      <c r="AA131" s="12" t="n">
        <v>8.62000000000007</v>
      </c>
      <c r="AB131" s="12">
        <f>IFERROR(VLOOKUP(AA131,'CRUCE OPORTUNIDADES'!$C$10:$D$18,2,FALSE),"")</f>
        <v/>
      </c>
      <c r="AC131" s="12" t="n">
        <v>9.620000000000079</v>
      </c>
      <c r="AD131" s="12">
        <f>IFERROR(VLOOKUP(AC131,'CRUCE OPORTUNIDADES'!$C$10:$D$18,2,FALSE),"")</f>
        <v/>
      </c>
      <c r="AE131" s="12" t="n">
        <v>10.6200000000001</v>
      </c>
      <c r="AF131" s="12">
        <f>IFERROR(VLOOKUP(AE131,'CRUCE OPORTUNIDADES'!$C$10:$D$18,2,FALSE),"")</f>
        <v/>
      </c>
      <c r="AG131" s="12" t="n">
        <v>11.6200000000001</v>
      </c>
      <c r="AH131" s="12">
        <f>IFERROR(VLOOKUP(AG131,'CRUCE OPORTUNIDADES'!$C$10:$D$18,2,FALSE),"")</f>
        <v/>
      </c>
      <c r="AI131" s="12" t="n">
        <v>12.6200000000001</v>
      </c>
      <c r="AJ131" s="12">
        <f>IFERROR(VLOOKUP(AI131,'CRUCE OPORTUNIDADES'!$C$10:$D$18,2,FALSE),"")</f>
        <v/>
      </c>
      <c r="AK131" s="12" t="n">
        <v>13.6200000000001</v>
      </c>
      <c r="AL131" s="12">
        <f>IFERROR(VLOOKUP(AK131,'CRUCE OPORTUNIDADES'!$C$10:$D$18,2,FALSE),"")</f>
        <v/>
      </c>
      <c r="AM131" s="12" t="n">
        <v>14.6200000000001</v>
      </c>
      <c r="AN131" s="12">
        <f>IFERROR(VLOOKUP(AM131,'CRUCE OPORTUNIDADES'!$C$10:$D$18,2,FALSE),"")</f>
        <v/>
      </c>
      <c r="AO131" s="12" t="n">
        <v>15.6200000000001</v>
      </c>
      <c r="AP131" s="12">
        <f>IFERROR(VLOOKUP(AO131,'CRUCE OPORTUNIDADES'!$C$10:$D$18,2,FALSE),"")</f>
        <v/>
      </c>
      <c r="AQ131" s="12" t="n">
        <v>16.6200000000001</v>
      </c>
      <c r="AR131" s="12">
        <f>IFERROR(VLOOKUP(AQ131,'CRUCE OPORTUNIDADES'!$C$10:$D$18,2,FALSE),"")</f>
        <v/>
      </c>
      <c r="AS131" s="12" t="n">
        <v>17.6200000000002</v>
      </c>
      <c r="AT131" s="12">
        <f>IFERROR(VLOOKUP(AS131,'CRUCE OPORTUNIDADES'!$C$10:$D$18,2,FALSE),"")</f>
        <v/>
      </c>
      <c r="AU131" s="12" t="n">
        <v>18.6200000000002</v>
      </c>
      <c r="AV131" s="12">
        <f>IFERROR(VLOOKUP(AU131,'CRUCE OPORTUNIDADES'!$C$10:$D$18,2,FALSE),"")</f>
        <v/>
      </c>
      <c r="AW131" s="12" t="n">
        <v>19.6200000000002</v>
      </c>
      <c r="AX131" s="12">
        <f>IFERROR(VLOOKUP(AW131,'CRUCE OPORTUNIDADES'!$C$10:$D$18,2,FALSE),"")</f>
        <v/>
      </c>
      <c r="AY131" s="12" t="n">
        <v>20.6200000000002</v>
      </c>
      <c r="AZ131" s="12">
        <f>IFERROR(VLOOKUP(AY131,'CRUCE OPORTUNIDADES'!$C$10:$D$18,2,FALSE),"")</f>
        <v/>
      </c>
      <c r="BA131" s="12" t="n">
        <v>21.6200000000002</v>
      </c>
      <c r="BB131" s="12">
        <f>IFERROR(VLOOKUP(BA131,'CRUCE OPORTUNIDADES'!$C$10:$D$18,2,FALSE),"")</f>
        <v/>
      </c>
      <c r="BC131" s="12" t="n">
        <v>22.6200000000002</v>
      </c>
      <c r="BD131" s="12">
        <f>IFERROR(VLOOKUP(BC131,'CRUCE OPORTUNIDADES'!$C$10:$D$18,2,FALSE),"")</f>
        <v/>
      </c>
      <c r="BE131" s="12" t="n">
        <v>23.6200000000002</v>
      </c>
      <c r="BF131" s="12">
        <f>IFERROR(VLOOKUP(BE131,'CRUCE OPORTUNIDADES'!$C$10:$D$18,2,FALSE),"")</f>
        <v/>
      </c>
      <c r="BG131" s="12" t="n">
        <v>24.6200000000002</v>
      </c>
      <c r="BH131" s="12">
        <f>IFERROR(VLOOKUP(BG131,'CRUCE OPORTUNIDADES'!$C$10:$D$18,2,FALSE),"")</f>
        <v/>
      </c>
      <c r="BI131" s="12" t="n">
        <v>25.6200000000002</v>
      </c>
      <c r="BJ131" s="12">
        <f>IFERROR(VLOOKUP(BI131,'CRUCE OPORTUNIDADES'!$C$10:$D$18,2,FALSE),"")</f>
        <v/>
      </c>
    </row>
    <row r="132">
      <c r="N132" s="12">
        <f>IF(N133&lt;&gt;""," -O","")</f>
        <v/>
      </c>
      <c r="P132" s="12">
        <f>IF(P133&lt;&gt;""," -O","")</f>
        <v/>
      </c>
      <c r="R132" s="12">
        <f>IF(R133&lt;&gt;""," -O","")</f>
        <v/>
      </c>
      <c r="T132" s="12">
        <f>IF(T133&lt;&gt;""," -O","")</f>
        <v/>
      </c>
      <c r="V132" s="12">
        <f>IF(V133&lt;&gt;""," -O","")</f>
        <v/>
      </c>
      <c r="X132" s="12">
        <f>IF(X133&lt;&gt;""," -O","")</f>
        <v/>
      </c>
      <c r="Z132" s="12">
        <f>IF(Z133&lt;&gt;""," -O","")</f>
        <v/>
      </c>
      <c r="AB132" s="12">
        <f>IF(AB133&lt;&gt;""," -O","")</f>
        <v/>
      </c>
      <c r="AD132" s="12">
        <f>IF(AD133&lt;&gt;""," -O","")</f>
        <v/>
      </c>
      <c r="AF132" s="12">
        <f>IF(AF133&lt;&gt;""," -O","")</f>
        <v/>
      </c>
      <c r="AH132" s="12">
        <f>IF(AH133&lt;&gt;""," -O","")</f>
        <v/>
      </c>
      <c r="AJ132" s="12">
        <f>IF(AJ133&lt;&gt;""," -O","")</f>
        <v/>
      </c>
      <c r="AL132" s="12">
        <f>IF(AL133&lt;&gt;""," -O","")</f>
        <v/>
      </c>
      <c r="AN132" s="12">
        <f>IF(AN133&lt;&gt;""," -O","")</f>
        <v/>
      </c>
      <c r="AP132" s="12">
        <f>IF(AP133&lt;&gt;""," -O","")</f>
        <v/>
      </c>
      <c r="AR132" s="12">
        <f>IF(AR133&lt;&gt;""," -O","")</f>
        <v/>
      </c>
      <c r="AT132" s="12">
        <f>IF(AT133&lt;&gt;""," -O","")</f>
        <v/>
      </c>
      <c r="AV132" s="12">
        <f>IF(AV133&lt;&gt;""," -O","")</f>
        <v/>
      </c>
      <c r="AX132" s="12">
        <f>IF(AX133&lt;&gt;""," -O","")</f>
        <v/>
      </c>
      <c r="AZ132" s="12">
        <f>IF(AZ133&lt;&gt;""," -O","")</f>
        <v/>
      </c>
      <c r="BB132" s="12">
        <f>IF(BB133&lt;&gt;""," -O","")</f>
        <v/>
      </c>
      <c r="BD132" s="12">
        <f>IF(BD133&lt;&gt;""," -O","")</f>
        <v/>
      </c>
      <c r="BF132" s="12">
        <f>IF(BF133&lt;&gt;""," -O","")</f>
        <v/>
      </c>
      <c r="BH132" s="12">
        <f>IF(BH133&lt;&gt;""," -O","")</f>
        <v/>
      </c>
      <c r="BJ132" s="12">
        <f>IF(BJ133&lt;&gt;""," -O","")</f>
        <v/>
      </c>
    </row>
    <row r="133">
      <c r="M133" s="12" t="n">
        <v>1.63</v>
      </c>
      <c r="N133" s="12">
        <f>IFERROR(VLOOKUP(M133,'CRUCE OPORTUNIDADES'!$C$10:$D$18,2,FALSE),"")</f>
        <v/>
      </c>
      <c r="O133" s="12" t="n">
        <v>2.63000000000001</v>
      </c>
      <c r="P133" s="12">
        <f>IFERROR(VLOOKUP(O133,'CRUCE OPORTUNIDADES'!$C$10:$D$18,2,FALSE),"")</f>
        <v/>
      </c>
      <c r="Q133" s="12" t="n">
        <v>3.63000000000002</v>
      </c>
      <c r="R133" s="12">
        <f>IFERROR(VLOOKUP(Q133,'CRUCE OPORTUNIDADES'!$C$10:$D$18,2,FALSE),"")</f>
        <v/>
      </c>
      <c r="S133" s="12" t="n">
        <v>4.63000000000003</v>
      </c>
      <c r="T133" s="12">
        <f>IFERROR(VLOOKUP(S133,'CRUCE OPORTUNIDADES'!$C$10:$D$18,2,FALSE),"")</f>
        <v/>
      </c>
      <c r="U133" s="12" t="n">
        <v>5.63000000000004</v>
      </c>
      <c r="V133" s="12">
        <f>IFERROR(VLOOKUP(U133,'CRUCE OPORTUNIDADES'!$C$10:$D$18,2,FALSE),"")</f>
        <v/>
      </c>
      <c r="W133" s="12" t="n">
        <v>6.63000000000005</v>
      </c>
      <c r="X133" s="12">
        <f>IFERROR(VLOOKUP(W133,'CRUCE OPORTUNIDADES'!$C$10:$D$18,2,FALSE),"")</f>
        <v/>
      </c>
      <c r="Y133" s="12" t="n">
        <v>7.63000000000006</v>
      </c>
      <c r="Z133" s="12">
        <f>IFERROR(VLOOKUP(Y133,'CRUCE OPORTUNIDADES'!$C$10:$D$18,2,FALSE),"")</f>
        <v/>
      </c>
      <c r="AA133" s="12" t="n">
        <v>8.63000000000007</v>
      </c>
      <c r="AB133" s="12">
        <f>IFERROR(VLOOKUP(AA133,'CRUCE OPORTUNIDADES'!$C$10:$D$18,2,FALSE),"")</f>
        <v/>
      </c>
      <c r="AC133" s="12" t="n">
        <v>9.630000000000081</v>
      </c>
      <c r="AD133" s="12">
        <f>IFERROR(VLOOKUP(AC133,'CRUCE OPORTUNIDADES'!$C$10:$D$18,2,FALSE),"")</f>
        <v/>
      </c>
      <c r="AE133" s="12" t="n">
        <v>10.6300000000001</v>
      </c>
      <c r="AF133" s="12">
        <f>IFERROR(VLOOKUP(AE133,'CRUCE OPORTUNIDADES'!$C$10:$D$18,2,FALSE),"")</f>
        <v/>
      </c>
      <c r="AG133" s="12" t="n">
        <v>11.6300000000001</v>
      </c>
      <c r="AH133" s="12">
        <f>IFERROR(VLOOKUP(AG133,'CRUCE OPORTUNIDADES'!$C$10:$D$18,2,FALSE),"")</f>
        <v/>
      </c>
      <c r="AI133" s="12" t="n">
        <v>12.6300000000001</v>
      </c>
      <c r="AJ133" s="12">
        <f>IFERROR(VLOOKUP(AI133,'CRUCE OPORTUNIDADES'!$C$10:$D$18,2,FALSE),"")</f>
        <v/>
      </c>
      <c r="AK133" s="12" t="n">
        <v>13.6300000000001</v>
      </c>
      <c r="AL133" s="12">
        <f>IFERROR(VLOOKUP(AK133,'CRUCE OPORTUNIDADES'!$C$10:$D$18,2,FALSE),"")</f>
        <v/>
      </c>
      <c r="AM133" s="12" t="n">
        <v>14.6300000000001</v>
      </c>
      <c r="AN133" s="12">
        <f>IFERROR(VLOOKUP(AM133,'CRUCE OPORTUNIDADES'!$C$10:$D$18,2,FALSE),"")</f>
        <v/>
      </c>
      <c r="AO133" s="12" t="n">
        <v>15.6300000000001</v>
      </c>
      <c r="AP133" s="12">
        <f>IFERROR(VLOOKUP(AO133,'CRUCE OPORTUNIDADES'!$C$10:$D$18,2,FALSE),"")</f>
        <v/>
      </c>
      <c r="AQ133" s="12" t="n">
        <v>16.6300000000002</v>
      </c>
      <c r="AR133" s="12">
        <f>IFERROR(VLOOKUP(AQ133,'CRUCE OPORTUNIDADES'!$C$10:$D$18,2,FALSE),"")</f>
        <v/>
      </c>
      <c r="AS133" s="12" t="n">
        <v>17.6300000000002</v>
      </c>
      <c r="AT133" s="12">
        <f>IFERROR(VLOOKUP(AS133,'CRUCE OPORTUNIDADES'!$C$10:$D$18,2,FALSE),"")</f>
        <v/>
      </c>
      <c r="AU133" s="12" t="n">
        <v>18.6300000000002</v>
      </c>
      <c r="AV133" s="12">
        <f>IFERROR(VLOOKUP(AU133,'CRUCE OPORTUNIDADES'!$C$10:$D$18,2,FALSE),"")</f>
        <v/>
      </c>
      <c r="AW133" s="12" t="n">
        <v>19.6300000000002</v>
      </c>
      <c r="AX133" s="12">
        <f>IFERROR(VLOOKUP(AW133,'CRUCE OPORTUNIDADES'!$C$10:$D$18,2,FALSE),"")</f>
        <v/>
      </c>
      <c r="AY133" s="12" t="n">
        <v>20.6300000000002</v>
      </c>
      <c r="AZ133" s="12">
        <f>IFERROR(VLOOKUP(AY133,'CRUCE OPORTUNIDADES'!$C$10:$D$18,2,FALSE),"")</f>
        <v/>
      </c>
      <c r="BA133" s="12" t="n">
        <v>21.6300000000002</v>
      </c>
      <c r="BB133" s="12">
        <f>IFERROR(VLOOKUP(BA133,'CRUCE OPORTUNIDADES'!$C$10:$D$18,2,FALSE),"")</f>
        <v/>
      </c>
      <c r="BC133" s="12" t="n">
        <v>22.6300000000002</v>
      </c>
      <c r="BD133" s="12">
        <f>IFERROR(VLOOKUP(BC133,'CRUCE OPORTUNIDADES'!$C$10:$D$18,2,FALSE),"")</f>
        <v/>
      </c>
      <c r="BE133" s="12" t="n">
        <v>23.6300000000002</v>
      </c>
      <c r="BF133" s="12">
        <f>IFERROR(VLOOKUP(BE133,'CRUCE OPORTUNIDADES'!$C$10:$D$18,2,FALSE),"")</f>
        <v/>
      </c>
      <c r="BG133" s="12" t="n">
        <v>24.6300000000002</v>
      </c>
      <c r="BH133" s="12">
        <f>IFERROR(VLOOKUP(BG133,'CRUCE OPORTUNIDADES'!$C$10:$D$18,2,FALSE),"")</f>
        <v/>
      </c>
      <c r="BI133" s="12" t="n">
        <v>25.6300000000002</v>
      </c>
      <c r="BJ133" s="12">
        <f>IFERROR(VLOOKUP(BI133,'CRUCE OPORTUNIDADES'!$C$10:$D$18,2,FALSE),"")</f>
        <v/>
      </c>
    </row>
    <row r="134">
      <c r="N134" s="12">
        <f>IF(N135&lt;&gt;""," -O","")</f>
        <v/>
      </c>
      <c r="P134" s="12">
        <f>IF(P135&lt;&gt;""," -O","")</f>
        <v/>
      </c>
      <c r="R134" s="12">
        <f>IF(R135&lt;&gt;""," -O","")</f>
        <v/>
      </c>
      <c r="T134" s="12">
        <f>IF(T135&lt;&gt;""," -O","")</f>
        <v/>
      </c>
      <c r="V134" s="12">
        <f>IF(V135&lt;&gt;""," -O","")</f>
        <v/>
      </c>
      <c r="X134" s="12">
        <f>IF(X135&lt;&gt;""," -O","")</f>
        <v/>
      </c>
      <c r="Z134" s="12">
        <f>IF(Z135&lt;&gt;""," -O","")</f>
        <v/>
      </c>
      <c r="AB134" s="12">
        <f>IF(AB135&lt;&gt;""," -O","")</f>
        <v/>
      </c>
      <c r="AD134" s="12">
        <f>IF(AD135&lt;&gt;""," -O","")</f>
        <v/>
      </c>
      <c r="AF134" s="12">
        <f>IF(AF135&lt;&gt;""," -O","")</f>
        <v/>
      </c>
      <c r="AH134" s="12">
        <f>IF(AH135&lt;&gt;""," -O","")</f>
        <v/>
      </c>
      <c r="AJ134" s="12">
        <f>IF(AJ135&lt;&gt;""," -O","")</f>
        <v/>
      </c>
      <c r="AL134" s="12">
        <f>IF(AL135&lt;&gt;""," -O","")</f>
        <v/>
      </c>
      <c r="AN134" s="12">
        <f>IF(AN135&lt;&gt;""," -O","")</f>
        <v/>
      </c>
      <c r="AP134" s="12">
        <f>IF(AP135&lt;&gt;""," -O","")</f>
        <v/>
      </c>
      <c r="AR134" s="12">
        <f>IF(AR135&lt;&gt;""," -O","")</f>
        <v/>
      </c>
      <c r="AT134" s="12">
        <f>IF(AT135&lt;&gt;""," -O","")</f>
        <v/>
      </c>
      <c r="AV134" s="12">
        <f>IF(AV135&lt;&gt;""," -O","")</f>
        <v/>
      </c>
      <c r="AX134" s="12">
        <f>IF(AX135&lt;&gt;""," -O","")</f>
        <v/>
      </c>
      <c r="AZ134" s="12">
        <f>IF(AZ135&lt;&gt;""," -O","")</f>
        <v/>
      </c>
      <c r="BB134" s="12">
        <f>IF(BB135&lt;&gt;""," -O","")</f>
        <v/>
      </c>
      <c r="BD134" s="12">
        <f>IF(BD135&lt;&gt;""," -O","")</f>
        <v/>
      </c>
      <c r="BF134" s="12">
        <f>IF(BF135&lt;&gt;""," -O","")</f>
        <v/>
      </c>
      <c r="BH134" s="12">
        <f>IF(BH135&lt;&gt;""," -O","")</f>
        <v/>
      </c>
      <c r="BJ134" s="12">
        <f>IF(BJ135&lt;&gt;""," -O","")</f>
        <v/>
      </c>
    </row>
    <row r="135">
      <c r="M135" s="12" t="n">
        <v>1.64</v>
      </c>
      <c r="N135" s="12">
        <f>IFERROR(VLOOKUP(M135,'CRUCE OPORTUNIDADES'!$C$10:$D$18,2,FALSE),"")</f>
        <v/>
      </c>
      <c r="O135" s="12" t="n">
        <v>2.64000000000001</v>
      </c>
      <c r="P135" s="12">
        <f>IFERROR(VLOOKUP(O135,'CRUCE OPORTUNIDADES'!$C$10:$D$18,2,FALSE),"")</f>
        <v/>
      </c>
      <c r="Q135" s="12" t="n">
        <v>3.64000000000002</v>
      </c>
      <c r="R135" s="12">
        <f>IFERROR(VLOOKUP(Q135,'CRUCE OPORTUNIDADES'!$C$10:$D$18,2,FALSE),"")</f>
        <v/>
      </c>
      <c r="S135" s="12" t="n">
        <v>4.64000000000003</v>
      </c>
      <c r="T135" s="12">
        <f>IFERROR(VLOOKUP(S135,'CRUCE OPORTUNIDADES'!$C$10:$D$18,2,FALSE),"")</f>
        <v/>
      </c>
      <c r="U135" s="12" t="n">
        <v>5.64000000000004</v>
      </c>
      <c r="V135" s="12">
        <f>IFERROR(VLOOKUP(U135,'CRUCE OPORTUNIDADES'!$C$10:$D$18,2,FALSE),"")</f>
        <v/>
      </c>
      <c r="W135" s="12" t="n">
        <v>6.64000000000005</v>
      </c>
      <c r="X135" s="12">
        <f>IFERROR(VLOOKUP(W135,'CRUCE OPORTUNIDADES'!$C$10:$D$18,2,FALSE),"")</f>
        <v/>
      </c>
      <c r="Y135" s="12" t="n">
        <v>7.64000000000006</v>
      </c>
      <c r="Z135" s="12">
        <f>IFERROR(VLOOKUP(Y135,'CRUCE OPORTUNIDADES'!$C$10:$D$18,2,FALSE),"")</f>
        <v/>
      </c>
      <c r="AA135" s="12" t="n">
        <v>8.64000000000007</v>
      </c>
      <c r="AB135" s="12">
        <f>IFERROR(VLOOKUP(AA135,'CRUCE OPORTUNIDADES'!$C$10:$D$18,2,FALSE),"")</f>
        <v/>
      </c>
      <c r="AC135" s="12" t="n">
        <v>9.640000000000081</v>
      </c>
      <c r="AD135" s="12">
        <f>IFERROR(VLOOKUP(AC135,'CRUCE OPORTUNIDADES'!$C$10:$D$18,2,FALSE),"")</f>
        <v/>
      </c>
      <c r="AE135" s="12" t="n">
        <v>10.6400000000001</v>
      </c>
      <c r="AF135" s="12">
        <f>IFERROR(VLOOKUP(AE135,'CRUCE OPORTUNIDADES'!$C$10:$D$18,2,FALSE),"")</f>
        <v/>
      </c>
      <c r="AG135" s="12" t="n">
        <v>11.6400000000001</v>
      </c>
      <c r="AH135" s="12">
        <f>IFERROR(VLOOKUP(AG135,'CRUCE OPORTUNIDADES'!$C$10:$D$18,2,FALSE),"")</f>
        <v/>
      </c>
      <c r="AI135" s="12" t="n">
        <v>12.6400000000001</v>
      </c>
      <c r="AJ135" s="12">
        <f>IFERROR(VLOOKUP(AI135,'CRUCE OPORTUNIDADES'!$C$10:$D$18,2,FALSE),"")</f>
        <v/>
      </c>
      <c r="AK135" s="12" t="n">
        <v>13.6400000000001</v>
      </c>
      <c r="AL135" s="12">
        <f>IFERROR(VLOOKUP(AK135,'CRUCE OPORTUNIDADES'!$C$10:$D$18,2,FALSE),"")</f>
        <v/>
      </c>
      <c r="AM135" s="12" t="n">
        <v>14.6400000000001</v>
      </c>
      <c r="AN135" s="12">
        <f>IFERROR(VLOOKUP(AM135,'CRUCE OPORTUNIDADES'!$C$10:$D$18,2,FALSE),"")</f>
        <v/>
      </c>
      <c r="AO135" s="12" t="n">
        <v>15.6400000000001</v>
      </c>
      <c r="AP135" s="12">
        <f>IFERROR(VLOOKUP(AO135,'CRUCE OPORTUNIDADES'!$C$10:$D$18,2,FALSE),"")</f>
        <v/>
      </c>
      <c r="AQ135" s="12" t="n">
        <v>16.6400000000001</v>
      </c>
      <c r="AR135" s="12">
        <f>IFERROR(VLOOKUP(AQ135,'CRUCE OPORTUNIDADES'!$C$10:$D$18,2,FALSE),"")</f>
        <v/>
      </c>
      <c r="AS135" s="12" t="n">
        <v>17.6400000000002</v>
      </c>
      <c r="AT135" s="12">
        <f>IFERROR(VLOOKUP(AS135,'CRUCE OPORTUNIDADES'!$C$10:$D$18,2,FALSE),"")</f>
        <v/>
      </c>
      <c r="AU135" s="12" t="n">
        <v>18.6400000000002</v>
      </c>
      <c r="AV135" s="12">
        <f>IFERROR(VLOOKUP(AU135,'CRUCE OPORTUNIDADES'!$C$10:$D$18,2,FALSE),"")</f>
        <v/>
      </c>
      <c r="AW135" s="12" t="n">
        <v>19.6400000000002</v>
      </c>
      <c r="AX135" s="12">
        <f>IFERROR(VLOOKUP(AW135,'CRUCE OPORTUNIDADES'!$C$10:$D$18,2,FALSE),"")</f>
        <v/>
      </c>
      <c r="AY135" s="12" t="n">
        <v>20.6400000000002</v>
      </c>
      <c r="AZ135" s="12">
        <f>IFERROR(VLOOKUP(AY135,'CRUCE OPORTUNIDADES'!$C$10:$D$18,2,FALSE),"")</f>
        <v/>
      </c>
      <c r="BA135" s="12" t="n">
        <v>21.6400000000002</v>
      </c>
      <c r="BB135" s="12">
        <f>IFERROR(VLOOKUP(BA135,'CRUCE OPORTUNIDADES'!$C$10:$D$18,2,FALSE),"")</f>
        <v/>
      </c>
      <c r="BC135" s="12" t="n">
        <v>22.6400000000002</v>
      </c>
      <c r="BD135" s="12">
        <f>IFERROR(VLOOKUP(BC135,'CRUCE OPORTUNIDADES'!$C$10:$D$18,2,FALSE),"")</f>
        <v/>
      </c>
      <c r="BE135" s="12" t="n">
        <v>23.6400000000002</v>
      </c>
      <c r="BF135" s="12">
        <f>IFERROR(VLOOKUP(BE135,'CRUCE OPORTUNIDADES'!$C$10:$D$18,2,FALSE),"")</f>
        <v/>
      </c>
      <c r="BG135" s="12" t="n">
        <v>24.6400000000002</v>
      </c>
      <c r="BH135" s="12">
        <f>IFERROR(VLOOKUP(BG135,'CRUCE OPORTUNIDADES'!$C$10:$D$18,2,FALSE),"")</f>
        <v/>
      </c>
      <c r="BI135" s="12" t="n">
        <v>25.6400000000002</v>
      </c>
      <c r="BJ135" s="12">
        <f>IFERROR(VLOOKUP(BI135,'CRUCE OPORTUNIDADES'!$C$10:$D$18,2,FALSE),"")</f>
        <v/>
      </c>
    </row>
    <row r="136">
      <c r="N136" s="12">
        <f>IF(N137&lt;&gt;""," -O","")</f>
        <v/>
      </c>
      <c r="P136" s="12">
        <f>IF(P137&lt;&gt;""," -O","")</f>
        <v/>
      </c>
      <c r="R136" s="12">
        <f>IF(R137&lt;&gt;""," -O","")</f>
        <v/>
      </c>
      <c r="T136" s="12">
        <f>IF(T137&lt;&gt;""," -O","")</f>
        <v/>
      </c>
      <c r="V136" s="12">
        <f>IF(V137&lt;&gt;""," -O","")</f>
        <v/>
      </c>
      <c r="X136" s="12">
        <f>IF(X137&lt;&gt;""," -O","")</f>
        <v/>
      </c>
      <c r="Z136" s="12">
        <f>IF(Z137&lt;&gt;""," -O","")</f>
        <v/>
      </c>
      <c r="AB136" s="12">
        <f>IF(AB137&lt;&gt;""," -O","")</f>
        <v/>
      </c>
      <c r="AD136" s="12">
        <f>IF(AD137&lt;&gt;""," -O","")</f>
        <v/>
      </c>
      <c r="AF136" s="12">
        <f>IF(AF137&lt;&gt;""," -O","")</f>
        <v/>
      </c>
      <c r="AH136" s="12">
        <f>IF(AH137&lt;&gt;""," -O","")</f>
        <v/>
      </c>
      <c r="AJ136" s="12">
        <f>IF(AJ137&lt;&gt;""," -O","")</f>
        <v/>
      </c>
      <c r="AL136" s="12">
        <f>IF(AL137&lt;&gt;""," -O","")</f>
        <v/>
      </c>
      <c r="AN136" s="12">
        <f>IF(AN137&lt;&gt;""," -O","")</f>
        <v/>
      </c>
      <c r="AP136" s="12">
        <f>IF(AP137&lt;&gt;""," -O","")</f>
        <v/>
      </c>
      <c r="AR136" s="12">
        <f>IF(AR137&lt;&gt;""," -O","")</f>
        <v/>
      </c>
      <c r="AT136" s="12">
        <f>IF(AT137&lt;&gt;""," -O","")</f>
        <v/>
      </c>
      <c r="AV136" s="12">
        <f>IF(AV137&lt;&gt;""," -O","")</f>
        <v/>
      </c>
      <c r="AX136" s="12">
        <f>IF(AX137&lt;&gt;""," -O","")</f>
        <v/>
      </c>
      <c r="AZ136" s="12">
        <f>IF(AZ137&lt;&gt;""," -O","")</f>
        <v/>
      </c>
      <c r="BB136" s="12">
        <f>IF(BB137&lt;&gt;""," -O","")</f>
        <v/>
      </c>
      <c r="BD136" s="12">
        <f>IF(BD137&lt;&gt;""," -O","")</f>
        <v/>
      </c>
      <c r="BF136" s="12">
        <f>IF(BF137&lt;&gt;""," -O","")</f>
        <v/>
      </c>
      <c r="BH136" s="12">
        <f>IF(BH137&lt;&gt;""," -O","")</f>
        <v/>
      </c>
      <c r="BJ136" s="12">
        <f>IF(BJ137&lt;&gt;""," -O","")</f>
        <v/>
      </c>
    </row>
    <row r="137">
      <c r="M137" s="12" t="n">
        <v>1.65</v>
      </c>
      <c r="N137" s="12">
        <f>IFERROR(VLOOKUP(M137,'CRUCE OPORTUNIDADES'!$C$10:$D$18,2,FALSE),"")</f>
        <v/>
      </c>
      <c r="O137" s="12" t="n">
        <v>2.65000000000001</v>
      </c>
      <c r="P137" s="12">
        <f>IFERROR(VLOOKUP(O137,'CRUCE OPORTUNIDADES'!$C$10:$D$18,2,FALSE),"")</f>
        <v/>
      </c>
      <c r="Q137" s="12" t="n">
        <v>3.65000000000002</v>
      </c>
      <c r="R137" s="12">
        <f>IFERROR(VLOOKUP(Q137,'CRUCE OPORTUNIDADES'!$C$10:$D$18,2,FALSE),"")</f>
        <v/>
      </c>
      <c r="S137" s="12" t="n">
        <v>4.65000000000003</v>
      </c>
      <c r="T137" s="12">
        <f>IFERROR(VLOOKUP(S137,'CRUCE OPORTUNIDADES'!$C$10:$D$18,2,FALSE),"")</f>
        <v/>
      </c>
      <c r="U137" s="12" t="n">
        <v>5.65000000000004</v>
      </c>
      <c r="V137" s="12">
        <f>IFERROR(VLOOKUP(U137,'CRUCE OPORTUNIDADES'!$C$10:$D$18,2,FALSE),"")</f>
        <v/>
      </c>
      <c r="W137" s="12" t="n">
        <v>6.65000000000005</v>
      </c>
      <c r="X137" s="12">
        <f>IFERROR(VLOOKUP(W137,'CRUCE OPORTUNIDADES'!$C$10:$D$18,2,FALSE),"")</f>
        <v/>
      </c>
      <c r="Y137" s="12" t="n">
        <v>7.65000000000006</v>
      </c>
      <c r="Z137" s="12">
        <f>IFERROR(VLOOKUP(Y137,'CRUCE OPORTUNIDADES'!$C$10:$D$18,2,FALSE),"")</f>
        <v/>
      </c>
      <c r="AA137" s="12" t="n">
        <v>8.65000000000007</v>
      </c>
      <c r="AB137" s="12">
        <f>IFERROR(VLOOKUP(AA137,'CRUCE OPORTUNIDADES'!$C$10:$D$18,2,FALSE),"")</f>
        <v/>
      </c>
      <c r="AC137" s="12" t="n">
        <v>9.65000000000008</v>
      </c>
      <c r="AD137" s="12">
        <f>IFERROR(VLOOKUP(AC137,'CRUCE OPORTUNIDADES'!$C$10:$D$18,2,FALSE),"")</f>
        <v/>
      </c>
      <c r="AE137" s="12" t="n">
        <v>10.6500000000001</v>
      </c>
      <c r="AF137" s="12">
        <f>IFERROR(VLOOKUP(AE137,'CRUCE OPORTUNIDADES'!$C$10:$D$18,2,FALSE),"")</f>
        <v/>
      </c>
      <c r="AG137" s="12" t="n">
        <v>11.6500000000001</v>
      </c>
      <c r="AH137" s="12">
        <f>IFERROR(VLOOKUP(AG137,'CRUCE OPORTUNIDADES'!$C$10:$D$18,2,FALSE),"")</f>
        <v/>
      </c>
      <c r="AI137" s="12" t="n">
        <v>12.6500000000001</v>
      </c>
      <c r="AJ137" s="12">
        <f>IFERROR(VLOOKUP(AI137,'CRUCE OPORTUNIDADES'!$C$10:$D$18,2,FALSE),"")</f>
        <v/>
      </c>
      <c r="AK137" s="12" t="n">
        <v>13.6500000000001</v>
      </c>
      <c r="AL137" s="12">
        <f>IFERROR(VLOOKUP(AK137,'CRUCE OPORTUNIDADES'!$C$10:$D$18,2,FALSE),"")</f>
        <v/>
      </c>
      <c r="AM137" s="12" t="n">
        <v>14.6500000000001</v>
      </c>
      <c r="AN137" s="12">
        <f>IFERROR(VLOOKUP(AM137,'CRUCE OPORTUNIDADES'!$C$10:$D$18,2,FALSE),"")</f>
        <v/>
      </c>
      <c r="AO137" s="12" t="n">
        <v>15.6500000000001</v>
      </c>
      <c r="AP137" s="12">
        <f>IFERROR(VLOOKUP(AO137,'CRUCE OPORTUNIDADES'!$C$10:$D$18,2,FALSE),"")</f>
        <v/>
      </c>
      <c r="AQ137" s="12" t="n">
        <v>16.6500000000002</v>
      </c>
      <c r="AR137" s="12">
        <f>IFERROR(VLOOKUP(AQ137,'CRUCE OPORTUNIDADES'!$C$10:$D$18,2,FALSE),"")</f>
        <v/>
      </c>
      <c r="AS137" s="12" t="n">
        <v>17.6500000000002</v>
      </c>
      <c r="AT137" s="12">
        <f>IFERROR(VLOOKUP(AS137,'CRUCE OPORTUNIDADES'!$C$10:$D$18,2,FALSE),"")</f>
        <v/>
      </c>
      <c r="AU137" s="12" t="n">
        <v>18.6500000000002</v>
      </c>
      <c r="AV137" s="12">
        <f>IFERROR(VLOOKUP(AU137,'CRUCE OPORTUNIDADES'!$C$10:$D$18,2,FALSE),"")</f>
        <v/>
      </c>
      <c r="AW137" s="12" t="n">
        <v>19.6500000000002</v>
      </c>
      <c r="AX137" s="12">
        <f>IFERROR(VLOOKUP(AW137,'CRUCE OPORTUNIDADES'!$C$10:$D$18,2,FALSE),"")</f>
        <v/>
      </c>
      <c r="AY137" s="12" t="n">
        <v>20.6500000000002</v>
      </c>
      <c r="AZ137" s="12">
        <f>IFERROR(VLOOKUP(AY137,'CRUCE OPORTUNIDADES'!$C$10:$D$18,2,FALSE),"")</f>
        <v/>
      </c>
      <c r="BA137" s="12" t="n">
        <v>21.6500000000002</v>
      </c>
      <c r="BB137" s="12">
        <f>IFERROR(VLOOKUP(BA137,'CRUCE OPORTUNIDADES'!$C$10:$D$18,2,FALSE),"")</f>
        <v/>
      </c>
      <c r="BC137" s="12" t="n">
        <v>22.6500000000002</v>
      </c>
      <c r="BD137" s="12">
        <f>IFERROR(VLOOKUP(BC137,'CRUCE OPORTUNIDADES'!$C$10:$D$18,2,FALSE),"")</f>
        <v/>
      </c>
      <c r="BE137" s="12" t="n">
        <v>23.6500000000002</v>
      </c>
      <c r="BF137" s="12">
        <f>IFERROR(VLOOKUP(BE137,'CRUCE OPORTUNIDADES'!$C$10:$D$18,2,FALSE),"")</f>
        <v/>
      </c>
      <c r="BG137" s="12" t="n">
        <v>24.6500000000002</v>
      </c>
      <c r="BH137" s="12">
        <f>IFERROR(VLOOKUP(BG137,'CRUCE OPORTUNIDADES'!$C$10:$D$18,2,FALSE),"")</f>
        <v/>
      </c>
      <c r="BI137" s="12" t="n">
        <v>25.6500000000002</v>
      </c>
      <c r="BJ137" s="12">
        <f>IFERROR(VLOOKUP(BI137,'CRUCE OPORTUNIDADES'!$C$10:$D$18,2,FALSE),"")</f>
        <v/>
      </c>
    </row>
    <row r="138">
      <c r="N138" s="12">
        <f>IF(N139&lt;&gt;""," -O","")</f>
        <v/>
      </c>
      <c r="P138" s="12">
        <f>IF(P139&lt;&gt;""," -O","")</f>
        <v/>
      </c>
      <c r="R138" s="12">
        <f>IF(R139&lt;&gt;""," -O","")</f>
        <v/>
      </c>
      <c r="T138" s="12">
        <f>IF(T139&lt;&gt;""," -O","")</f>
        <v/>
      </c>
      <c r="V138" s="12">
        <f>IF(V139&lt;&gt;""," -O","")</f>
        <v/>
      </c>
      <c r="X138" s="12">
        <f>IF(X139&lt;&gt;""," -O","")</f>
        <v/>
      </c>
      <c r="Z138" s="12">
        <f>IF(Z139&lt;&gt;""," -O","")</f>
        <v/>
      </c>
      <c r="AB138" s="12">
        <f>IF(AB139&lt;&gt;""," -O","")</f>
        <v/>
      </c>
      <c r="AD138" s="12">
        <f>IF(AD139&lt;&gt;""," -O","")</f>
        <v/>
      </c>
      <c r="AF138" s="12">
        <f>IF(AF139&lt;&gt;""," -O","")</f>
        <v/>
      </c>
      <c r="AH138" s="12">
        <f>IF(AH139&lt;&gt;""," -O","")</f>
        <v/>
      </c>
      <c r="AJ138" s="12">
        <f>IF(AJ139&lt;&gt;""," -O","")</f>
        <v/>
      </c>
      <c r="AL138" s="12">
        <f>IF(AL139&lt;&gt;""," -O","")</f>
        <v/>
      </c>
      <c r="AN138" s="12">
        <f>IF(AN139&lt;&gt;""," -O","")</f>
        <v/>
      </c>
      <c r="AP138" s="12">
        <f>IF(AP139&lt;&gt;""," -O","")</f>
        <v/>
      </c>
      <c r="AR138" s="12">
        <f>IF(AR139&lt;&gt;""," -O","")</f>
        <v/>
      </c>
      <c r="AT138" s="12">
        <f>IF(AT139&lt;&gt;""," -O","")</f>
        <v/>
      </c>
      <c r="AV138" s="12">
        <f>IF(AV139&lt;&gt;""," -O","")</f>
        <v/>
      </c>
      <c r="AX138" s="12">
        <f>IF(AX139&lt;&gt;""," -O","")</f>
        <v/>
      </c>
      <c r="AZ138" s="12">
        <f>IF(AZ139&lt;&gt;""," -O","")</f>
        <v/>
      </c>
      <c r="BB138" s="12">
        <f>IF(BB139&lt;&gt;""," -O","")</f>
        <v/>
      </c>
      <c r="BD138" s="12">
        <f>IF(BD139&lt;&gt;""," -O","")</f>
        <v/>
      </c>
      <c r="BF138" s="12">
        <f>IF(BF139&lt;&gt;""," -O","")</f>
        <v/>
      </c>
      <c r="BH138" s="12">
        <f>IF(BH139&lt;&gt;""," -O","")</f>
        <v/>
      </c>
      <c r="BJ138" s="12">
        <f>IF(BJ139&lt;&gt;""," -O","")</f>
        <v/>
      </c>
    </row>
    <row r="139">
      <c r="M139" s="12" t="n">
        <v>1.66</v>
      </c>
      <c r="N139" s="12">
        <f>IFERROR(VLOOKUP(M139,'CRUCE OPORTUNIDADES'!$C$10:$D$18,2,FALSE),"")</f>
        <v/>
      </c>
      <c r="O139" s="12" t="n">
        <v>2.66000000000001</v>
      </c>
      <c r="P139" s="12">
        <f>IFERROR(VLOOKUP(O139,'CRUCE OPORTUNIDADES'!$C$10:$D$18,2,FALSE),"")</f>
        <v/>
      </c>
      <c r="Q139" s="12" t="n">
        <v>3.66000000000002</v>
      </c>
      <c r="R139" s="12">
        <f>IFERROR(VLOOKUP(Q139,'CRUCE OPORTUNIDADES'!$C$10:$D$18,2,FALSE),"")</f>
        <v/>
      </c>
      <c r="S139" s="12" t="n">
        <v>4.66000000000003</v>
      </c>
      <c r="T139" s="12">
        <f>IFERROR(VLOOKUP(S139,'CRUCE OPORTUNIDADES'!$C$10:$D$18,2,FALSE),"")</f>
        <v/>
      </c>
      <c r="U139" s="12" t="n">
        <v>5.66000000000004</v>
      </c>
      <c r="V139" s="12">
        <f>IFERROR(VLOOKUP(U139,'CRUCE OPORTUNIDADES'!$C$10:$D$18,2,FALSE),"")</f>
        <v/>
      </c>
      <c r="W139" s="12" t="n">
        <v>6.66000000000005</v>
      </c>
      <c r="X139" s="12">
        <f>IFERROR(VLOOKUP(W139,'CRUCE OPORTUNIDADES'!$C$10:$D$18,2,FALSE),"")</f>
        <v/>
      </c>
      <c r="Y139" s="12" t="n">
        <v>7.66000000000006</v>
      </c>
      <c r="Z139" s="12">
        <f>IFERROR(VLOOKUP(Y139,'CRUCE OPORTUNIDADES'!$C$10:$D$18,2,FALSE),"")</f>
        <v/>
      </c>
      <c r="AA139" s="12" t="n">
        <v>8.660000000000069</v>
      </c>
      <c r="AB139" s="12">
        <f>IFERROR(VLOOKUP(AA139,'CRUCE OPORTUNIDADES'!$C$10:$D$18,2,FALSE),"")</f>
        <v/>
      </c>
      <c r="AC139" s="12" t="n">
        <v>9.66000000000008</v>
      </c>
      <c r="AD139" s="12">
        <f>IFERROR(VLOOKUP(AC139,'CRUCE OPORTUNIDADES'!$C$10:$D$18,2,FALSE),"")</f>
        <v/>
      </c>
      <c r="AE139" s="12" t="n">
        <v>10.6600000000001</v>
      </c>
      <c r="AF139" s="12">
        <f>IFERROR(VLOOKUP(AE139,'CRUCE OPORTUNIDADES'!$C$10:$D$18,2,FALSE),"")</f>
        <v/>
      </c>
      <c r="AG139" s="12" t="n">
        <v>11.6600000000001</v>
      </c>
      <c r="AH139" s="12">
        <f>IFERROR(VLOOKUP(AG139,'CRUCE OPORTUNIDADES'!$C$10:$D$18,2,FALSE),"")</f>
        <v/>
      </c>
      <c r="AI139" s="12" t="n">
        <v>12.6600000000001</v>
      </c>
      <c r="AJ139" s="12">
        <f>IFERROR(VLOOKUP(AI139,'CRUCE OPORTUNIDADES'!$C$10:$D$18,2,FALSE),"")</f>
        <v/>
      </c>
      <c r="AK139" s="12" t="n">
        <v>13.6600000000001</v>
      </c>
      <c r="AL139" s="12">
        <f>IFERROR(VLOOKUP(AK139,'CRUCE OPORTUNIDADES'!$C$10:$D$18,2,FALSE),"")</f>
        <v/>
      </c>
      <c r="AM139" s="12" t="n">
        <v>14.6600000000001</v>
      </c>
      <c r="AN139" s="12">
        <f>IFERROR(VLOOKUP(AM139,'CRUCE OPORTUNIDADES'!$C$10:$D$18,2,FALSE),"")</f>
        <v/>
      </c>
      <c r="AO139" s="12" t="n">
        <v>15.6600000000001</v>
      </c>
      <c r="AP139" s="12">
        <f>IFERROR(VLOOKUP(AO139,'CRUCE OPORTUNIDADES'!$C$10:$D$18,2,FALSE),"")</f>
        <v/>
      </c>
      <c r="AQ139" s="12" t="n">
        <v>16.6600000000001</v>
      </c>
      <c r="AR139" s="12">
        <f>IFERROR(VLOOKUP(AQ139,'CRUCE OPORTUNIDADES'!$C$10:$D$18,2,FALSE),"")</f>
        <v/>
      </c>
      <c r="AS139" s="12" t="n">
        <v>17.6600000000002</v>
      </c>
      <c r="AT139" s="12">
        <f>IFERROR(VLOOKUP(AS139,'CRUCE OPORTUNIDADES'!$C$10:$D$18,2,FALSE),"")</f>
        <v/>
      </c>
      <c r="AU139" s="12" t="n">
        <v>18.6600000000002</v>
      </c>
      <c r="AV139" s="12">
        <f>IFERROR(VLOOKUP(AU139,'CRUCE OPORTUNIDADES'!$C$10:$D$18,2,FALSE),"")</f>
        <v/>
      </c>
      <c r="AW139" s="12" t="n">
        <v>19.6600000000002</v>
      </c>
      <c r="AX139" s="12">
        <f>IFERROR(VLOOKUP(AW139,'CRUCE OPORTUNIDADES'!$C$10:$D$18,2,FALSE),"")</f>
        <v/>
      </c>
      <c r="AY139" s="12" t="n">
        <v>20.6600000000002</v>
      </c>
      <c r="AZ139" s="12">
        <f>IFERROR(VLOOKUP(AY139,'CRUCE OPORTUNIDADES'!$C$10:$D$18,2,FALSE),"")</f>
        <v/>
      </c>
      <c r="BA139" s="12" t="n">
        <v>21.6600000000002</v>
      </c>
      <c r="BB139" s="12">
        <f>IFERROR(VLOOKUP(BA139,'CRUCE OPORTUNIDADES'!$C$10:$D$18,2,FALSE),"")</f>
        <v/>
      </c>
      <c r="BC139" s="12" t="n">
        <v>22.6600000000002</v>
      </c>
      <c r="BD139" s="12">
        <f>IFERROR(VLOOKUP(BC139,'CRUCE OPORTUNIDADES'!$C$10:$D$18,2,FALSE),"")</f>
        <v/>
      </c>
      <c r="BE139" s="12" t="n">
        <v>23.6600000000002</v>
      </c>
      <c r="BF139" s="12">
        <f>IFERROR(VLOOKUP(BE139,'CRUCE OPORTUNIDADES'!$C$10:$D$18,2,FALSE),"")</f>
        <v/>
      </c>
      <c r="BG139" s="12" t="n">
        <v>24.6600000000002</v>
      </c>
      <c r="BH139" s="12">
        <f>IFERROR(VLOOKUP(BG139,'CRUCE OPORTUNIDADES'!$C$10:$D$18,2,FALSE),"")</f>
        <v/>
      </c>
      <c r="BI139" s="12" t="n">
        <v>25.6600000000002</v>
      </c>
      <c r="BJ139" s="12">
        <f>IFERROR(VLOOKUP(BI139,'CRUCE OPORTUNIDADES'!$C$10:$D$18,2,FALSE),"")</f>
        <v/>
      </c>
    </row>
    <row r="140">
      <c r="N140" s="12">
        <f>IF(N141&lt;&gt;""," -O","")</f>
        <v/>
      </c>
      <c r="P140" s="12">
        <f>IF(P141&lt;&gt;""," -O","")</f>
        <v/>
      </c>
      <c r="R140" s="12">
        <f>IF(R141&lt;&gt;""," -O","")</f>
        <v/>
      </c>
      <c r="T140" s="12">
        <f>IF(T141&lt;&gt;""," -O","")</f>
        <v/>
      </c>
      <c r="V140" s="12">
        <f>IF(V141&lt;&gt;""," -O","")</f>
        <v/>
      </c>
      <c r="X140" s="12">
        <f>IF(X141&lt;&gt;""," -O","")</f>
        <v/>
      </c>
      <c r="Z140" s="12">
        <f>IF(Z141&lt;&gt;""," -O","")</f>
        <v/>
      </c>
      <c r="AB140" s="12">
        <f>IF(AB141&lt;&gt;""," -O","")</f>
        <v/>
      </c>
      <c r="AD140" s="12">
        <f>IF(AD141&lt;&gt;""," -O","")</f>
        <v/>
      </c>
      <c r="AF140" s="12">
        <f>IF(AF141&lt;&gt;""," -O","")</f>
        <v/>
      </c>
      <c r="AH140" s="12">
        <f>IF(AH141&lt;&gt;""," -O","")</f>
        <v/>
      </c>
      <c r="AJ140" s="12">
        <f>IF(AJ141&lt;&gt;""," -O","")</f>
        <v/>
      </c>
      <c r="AL140" s="12">
        <f>IF(AL141&lt;&gt;""," -O","")</f>
        <v/>
      </c>
      <c r="AN140" s="12">
        <f>IF(AN141&lt;&gt;""," -O","")</f>
        <v/>
      </c>
      <c r="AP140" s="12">
        <f>IF(AP141&lt;&gt;""," -O","")</f>
        <v/>
      </c>
      <c r="AR140" s="12">
        <f>IF(AR141&lt;&gt;""," -O","")</f>
        <v/>
      </c>
      <c r="AT140" s="12">
        <f>IF(AT141&lt;&gt;""," -O","")</f>
        <v/>
      </c>
      <c r="AV140" s="12">
        <f>IF(AV141&lt;&gt;""," -O","")</f>
        <v/>
      </c>
      <c r="AX140" s="12">
        <f>IF(AX141&lt;&gt;""," -O","")</f>
        <v/>
      </c>
      <c r="AZ140" s="12">
        <f>IF(AZ141&lt;&gt;""," -O","")</f>
        <v/>
      </c>
      <c r="BB140" s="12">
        <f>IF(BB141&lt;&gt;""," -O","")</f>
        <v/>
      </c>
      <c r="BD140" s="12">
        <f>IF(BD141&lt;&gt;""," -O","")</f>
        <v/>
      </c>
      <c r="BF140" s="12">
        <f>IF(BF141&lt;&gt;""," -O","")</f>
        <v/>
      </c>
      <c r="BH140" s="12">
        <f>IF(BH141&lt;&gt;""," -O","")</f>
        <v/>
      </c>
      <c r="BJ140" s="12">
        <f>IF(BJ141&lt;&gt;""," -O","")</f>
        <v/>
      </c>
    </row>
    <row r="141">
      <c r="M141" s="12" t="n">
        <v>1.67</v>
      </c>
      <c r="N141" s="12">
        <f>IFERROR(VLOOKUP(M141,'CRUCE OPORTUNIDADES'!$C$10:$D$18,2,FALSE),"")</f>
        <v/>
      </c>
      <c r="O141" s="12" t="n">
        <v>2.67000000000002</v>
      </c>
      <c r="P141" s="12">
        <f>IFERROR(VLOOKUP(O141,'CRUCE OPORTUNIDADES'!$C$10:$D$18,2,FALSE),"")</f>
        <v/>
      </c>
      <c r="Q141" s="12" t="n">
        <v>3.67000000000004</v>
      </c>
      <c r="R141" s="12">
        <f>IFERROR(VLOOKUP(Q141,'CRUCE OPORTUNIDADES'!$C$10:$D$18,2,FALSE),"")</f>
        <v/>
      </c>
      <c r="S141" s="12" t="n">
        <v>4.67000000000006</v>
      </c>
      <c r="T141" s="12">
        <f>IFERROR(VLOOKUP(S141,'CRUCE OPORTUNIDADES'!$C$10:$D$18,2,FALSE),"")</f>
        <v/>
      </c>
      <c r="U141" s="12" t="n">
        <v>5.67000000000008</v>
      </c>
      <c r="V141" s="12">
        <f>IFERROR(VLOOKUP(U141,'CRUCE OPORTUNIDADES'!$C$10:$D$18,2,FALSE),"")</f>
        <v/>
      </c>
      <c r="W141" s="12" t="n">
        <v>6.6700000000001</v>
      </c>
      <c r="X141" s="12">
        <f>IFERROR(VLOOKUP(W141,'CRUCE OPORTUNIDADES'!$C$10:$D$18,2,FALSE),"")</f>
        <v/>
      </c>
      <c r="Y141" s="12" t="n">
        <v>7.67000000000012</v>
      </c>
      <c r="Z141" s="12">
        <f>IFERROR(VLOOKUP(Y141,'CRUCE OPORTUNIDADES'!$C$10:$D$18,2,FALSE),"")</f>
        <v/>
      </c>
      <c r="AA141" s="12" t="n">
        <v>8.67000000000014</v>
      </c>
      <c r="AB141" s="12">
        <f>IFERROR(VLOOKUP(AA141,'CRUCE OPORTUNIDADES'!$C$10:$D$18,2,FALSE),"")</f>
        <v/>
      </c>
      <c r="AC141" s="12" t="n">
        <v>9.67000000000016</v>
      </c>
      <c r="AD141" s="12">
        <f>IFERROR(VLOOKUP(AC141,'CRUCE OPORTUNIDADES'!$C$10:$D$18,2,FALSE),"")</f>
        <v/>
      </c>
      <c r="AE141" s="12" t="n">
        <v>10.6700000000002</v>
      </c>
      <c r="AF141" s="12">
        <f>IFERROR(VLOOKUP(AE141,'CRUCE OPORTUNIDADES'!$C$10:$D$18,2,FALSE),"")</f>
        <v/>
      </c>
      <c r="AG141" s="12" t="n">
        <v>11.6700000000002</v>
      </c>
      <c r="AH141" s="12">
        <f>IFERROR(VLOOKUP(AG141,'CRUCE OPORTUNIDADES'!$C$10:$D$18,2,FALSE),"")</f>
        <v/>
      </c>
      <c r="AI141" s="12" t="n">
        <v>12.6700000000002</v>
      </c>
      <c r="AJ141" s="12">
        <f>IFERROR(VLOOKUP(AI141,'CRUCE OPORTUNIDADES'!$C$10:$D$18,2,FALSE),"")</f>
        <v/>
      </c>
      <c r="AK141" s="12" t="n">
        <v>13.6700000000002</v>
      </c>
      <c r="AL141" s="12">
        <f>IFERROR(VLOOKUP(AK141,'CRUCE OPORTUNIDADES'!$C$10:$D$18,2,FALSE),"")</f>
        <v/>
      </c>
      <c r="AM141" s="12" t="n">
        <v>14.6700000000003</v>
      </c>
      <c r="AN141" s="12">
        <f>IFERROR(VLOOKUP(AM141,'CRUCE OPORTUNIDADES'!$C$10:$D$18,2,FALSE),"")</f>
        <v/>
      </c>
      <c r="AO141" s="12" t="n">
        <v>15.6700000000003</v>
      </c>
      <c r="AP141" s="12">
        <f>IFERROR(VLOOKUP(AO141,'CRUCE OPORTUNIDADES'!$C$10:$D$18,2,FALSE),"")</f>
        <v/>
      </c>
      <c r="AQ141" s="12" t="n">
        <v>16.6700000000003</v>
      </c>
      <c r="AR141" s="12">
        <f>IFERROR(VLOOKUP(AQ141,'CRUCE OPORTUNIDADES'!$C$10:$D$18,2,FALSE),"")</f>
        <v/>
      </c>
      <c r="AS141" s="12" t="n">
        <v>17.6700000000003</v>
      </c>
      <c r="AT141" s="12">
        <f>IFERROR(VLOOKUP(AS141,'CRUCE OPORTUNIDADES'!$C$10:$D$18,2,FALSE),"")</f>
        <v/>
      </c>
      <c r="AU141" s="12" t="n">
        <v>18.6700000000003</v>
      </c>
      <c r="AV141" s="12">
        <f>IFERROR(VLOOKUP(AU141,'CRUCE OPORTUNIDADES'!$C$10:$D$18,2,FALSE),"")</f>
        <v/>
      </c>
      <c r="AW141" s="12" t="n">
        <v>19.6700000000004</v>
      </c>
      <c r="AX141" s="12">
        <f>IFERROR(VLOOKUP(AW141,'CRUCE OPORTUNIDADES'!$C$10:$D$18,2,FALSE),"")</f>
        <v/>
      </c>
      <c r="AY141" s="12" t="n">
        <v>20.6700000000004</v>
      </c>
      <c r="AZ141" s="12">
        <f>IFERROR(VLOOKUP(AY141,'CRUCE OPORTUNIDADES'!$C$10:$D$18,2,FALSE),"")</f>
        <v/>
      </c>
      <c r="BA141" s="12" t="n">
        <v>21.6700000000004</v>
      </c>
      <c r="BB141" s="12">
        <f>IFERROR(VLOOKUP(BA141,'CRUCE OPORTUNIDADES'!$C$10:$D$18,2,FALSE),"")</f>
        <v/>
      </c>
      <c r="BC141" s="12" t="n">
        <v>22.6700000000004</v>
      </c>
      <c r="BD141" s="12">
        <f>IFERROR(VLOOKUP(BC141,'CRUCE OPORTUNIDADES'!$C$10:$D$18,2,FALSE),"")</f>
        <v/>
      </c>
      <c r="BE141" s="12" t="n">
        <v>23.6700000000004</v>
      </c>
      <c r="BF141" s="12">
        <f>IFERROR(VLOOKUP(BE141,'CRUCE OPORTUNIDADES'!$C$10:$D$18,2,FALSE),"")</f>
        <v/>
      </c>
      <c r="BG141" s="12" t="n">
        <v>24.6700000000005</v>
      </c>
      <c r="BH141" s="12">
        <f>IFERROR(VLOOKUP(BG141,'CRUCE OPORTUNIDADES'!$C$10:$D$18,2,FALSE),"")</f>
        <v/>
      </c>
      <c r="BI141" s="12" t="n">
        <v>25.6700000000005</v>
      </c>
      <c r="BJ141" s="12">
        <f>IFERROR(VLOOKUP(BI141,'CRUCE OPORTUNIDADES'!$C$10:$D$18,2,FALSE),"")</f>
        <v/>
      </c>
    </row>
    <row r="142">
      <c r="N142" s="12">
        <f>IF(N143&lt;&gt;""," -O","")</f>
        <v/>
      </c>
      <c r="P142" s="12">
        <f>IF(P143&lt;&gt;""," -O","")</f>
        <v/>
      </c>
      <c r="R142" s="12">
        <f>IF(R143&lt;&gt;""," -O","")</f>
        <v/>
      </c>
      <c r="T142" s="12">
        <f>IF(T143&lt;&gt;""," -O","")</f>
        <v/>
      </c>
      <c r="V142" s="12">
        <f>IF(V143&lt;&gt;""," -O","")</f>
        <v/>
      </c>
      <c r="X142" s="12">
        <f>IF(X143&lt;&gt;""," -O","")</f>
        <v/>
      </c>
      <c r="Z142" s="12">
        <f>IF(Z143&lt;&gt;""," -O","")</f>
        <v/>
      </c>
      <c r="AB142" s="12">
        <f>IF(AB143&lt;&gt;""," -O","")</f>
        <v/>
      </c>
      <c r="AD142" s="12">
        <f>IF(AD143&lt;&gt;""," -O","")</f>
        <v/>
      </c>
      <c r="AF142" s="12">
        <f>IF(AF143&lt;&gt;""," -O","")</f>
        <v/>
      </c>
      <c r="AH142" s="12">
        <f>IF(AH143&lt;&gt;""," -O","")</f>
        <v/>
      </c>
      <c r="AJ142" s="12">
        <f>IF(AJ143&lt;&gt;""," -O","")</f>
        <v/>
      </c>
      <c r="AL142" s="12">
        <f>IF(AL143&lt;&gt;""," -O","")</f>
        <v/>
      </c>
      <c r="AN142" s="12">
        <f>IF(AN143&lt;&gt;""," -O","")</f>
        <v/>
      </c>
      <c r="AP142" s="12">
        <f>IF(AP143&lt;&gt;""," -O","")</f>
        <v/>
      </c>
      <c r="AR142" s="12">
        <f>IF(AR143&lt;&gt;""," -O","")</f>
        <v/>
      </c>
      <c r="AT142" s="12">
        <f>IF(AT143&lt;&gt;""," -O","")</f>
        <v/>
      </c>
      <c r="AV142" s="12">
        <f>IF(AV143&lt;&gt;""," -O","")</f>
        <v/>
      </c>
      <c r="AX142" s="12">
        <f>IF(AX143&lt;&gt;""," -O","")</f>
        <v/>
      </c>
      <c r="AZ142" s="12">
        <f>IF(AZ143&lt;&gt;""," -O","")</f>
        <v/>
      </c>
      <c r="BB142" s="12">
        <f>IF(BB143&lt;&gt;""," -O","")</f>
        <v/>
      </c>
      <c r="BD142" s="12">
        <f>IF(BD143&lt;&gt;""," -O","")</f>
        <v/>
      </c>
      <c r="BF142" s="12">
        <f>IF(BF143&lt;&gt;""," -O","")</f>
        <v/>
      </c>
      <c r="BH142" s="12">
        <f>IF(BH143&lt;&gt;""," -O","")</f>
        <v/>
      </c>
      <c r="BJ142" s="12">
        <f>IF(BJ143&lt;&gt;""," -O","")</f>
        <v/>
      </c>
    </row>
    <row r="143">
      <c r="M143" s="12" t="n">
        <v>1.68</v>
      </c>
      <c r="N143" s="12">
        <f>IFERROR(VLOOKUP(M143,'CRUCE OPORTUNIDADES'!$C$10:$D$18,2,FALSE),"")</f>
        <v/>
      </c>
      <c r="O143" s="12" t="n">
        <v>2.68000000000001</v>
      </c>
      <c r="P143" s="12">
        <f>IFERROR(VLOOKUP(O143,'CRUCE OPORTUNIDADES'!$C$10:$D$18,2,FALSE),"")</f>
        <v/>
      </c>
      <c r="Q143" s="12" t="n">
        <v>3.68000000000002</v>
      </c>
      <c r="R143" s="12">
        <f>IFERROR(VLOOKUP(Q143,'CRUCE OPORTUNIDADES'!$C$10:$D$18,2,FALSE),"")</f>
        <v/>
      </c>
      <c r="S143" s="12" t="n">
        <v>4.68000000000003</v>
      </c>
      <c r="T143" s="12">
        <f>IFERROR(VLOOKUP(S143,'CRUCE OPORTUNIDADES'!$C$10:$D$18,2,FALSE),"")</f>
        <v/>
      </c>
      <c r="U143" s="12" t="n">
        <v>5.68000000000004</v>
      </c>
      <c r="V143" s="12">
        <f>IFERROR(VLOOKUP(U143,'CRUCE OPORTUNIDADES'!$C$10:$D$18,2,FALSE),"")</f>
        <v/>
      </c>
      <c r="W143" s="12" t="n">
        <v>6.68000000000005</v>
      </c>
      <c r="X143" s="12">
        <f>IFERROR(VLOOKUP(W143,'CRUCE OPORTUNIDADES'!$C$10:$D$18,2,FALSE),"")</f>
        <v/>
      </c>
      <c r="Y143" s="12" t="n">
        <v>7.68000000000006</v>
      </c>
      <c r="Z143" s="12">
        <f>IFERROR(VLOOKUP(Y143,'CRUCE OPORTUNIDADES'!$C$10:$D$18,2,FALSE),"")</f>
        <v/>
      </c>
      <c r="AA143" s="12" t="n">
        <v>8.680000000000071</v>
      </c>
      <c r="AB143" s="12">
        <f>IFERROR(VLOOKUP(AA143,'CRUCE OPORTUNIDADES'!$C$10:$D$18,2,FALSE),"")</f>
        <v/>
      </c>
      <c r="AC143" s="12" t="n">
        <v>9.68000000000008</v>
      </c>
      <c r="AD143" s="12">
        <f>IFERROR(VLOOKUP(AC143,'CRUCE OPORTUNIDADES'!$C$10:$D$18,2,FALSE),"")</f>
        <v/>
      </c>
      <c r="AE143" s="12" t="n">
        <v>10.6800000000001</v>
      </c>
      <c r="AF143" s="12">
        <f>IFERROR(VLOOKUP(AE143,'CRUCE OPORTUNIDADES'!$C$10:$D$18,2,FALSE),"")</f>
        <v/>
      </c>
      <c r="AG143" s="12" t="n">
        <v>11.6800000000001</v>
      </c>
      <c r="AH143" s="12">
        <f>IFERROR(VLOOKUP(AG143,'CRUCE OPORTUNIDADES'!$C$10:$D$18,2,FALSE),"")</f>
        <v/>
      </c>
      <c r="AI143" s="12" t="n">
        <v>12.6800000000001</v>
      </c>
      <c r="AJ143" s="12">
        <f>IFERROR(VLOOKUP(AI143,'CRUCE OPORTUNIDADES'!$C$10:$D$18,2,FALSE),"")</f>
        <v/>
      </c>
      <c r="AK143" s="12" t="n">
        <v>13.6800000000001</v>
      </c>
      <c r="AL143" s="12">
        <f>IFERROR(VLOOKUP(AK143,'CRUCE OPORTUNIDADES'!$C$10:$D$18,2,FALSE),"")</f>
        <v/>
      </c>
      <c r="AM143" s="12" t="n">
        <v>14.6800000000001</v>
      </c>
      <c r="AN143" s="12">
        <f>IFERROR(VLOOKUP(AM143,'CRUCE OPORTUNIDADES'!$C$10:$D$18,2,FALSE),"")</f>
        <v/>
      </c>
      <c r="AO143" s="12" t="n">
        <v>15.6800000000001</v>
      </c>
      <c r="AP143" s="12">
        <f>IFERROR(VLOOKUP(AO143,'CRUCE OPORTUNIDADES'!$C$10:$D$18,2,FALSE),"")</f>
        <v/>
      </c>
      <c r="AQ143" s="12" t="n">
        <v>16.6800000000001</v>
      </c>
      <c r="AR143" s="12">
        <f>IFERROR(VLOOKUP(AQ143,'CRUCE OPORTUNIDADES'!$C$10:$D$18,2,FALSE),"")</f>
        <v/>
      </c>
      <c r="AS143" s="12" t="n">
        <v>17.6800000000002</v>
      </c>
      <c r="AT143" s="12">
        <f>IFERROR(VLOOKUP(AS143,'CRUCE OPORTUNIDADES'!$C$10:$D$18,2,FALSE),"")</f>
        <v/>
      </c>
      <c r="AU143" s="12" t="n">
        <v>18.6800000000002</v>
      </c>
      <c r="AV143" s="12">
        <f>IFERROR(VLOOKUP(AU143,'CRUCE OPORTUNIDADES'!$C$10:$D$18,2,FALSE),"")</f>
        <v/>
      </c>
      <c r="AW143" s="12" t="n">
        <v>19.6800000000002</v>
      </c>
      <c r="AX143" s="12">
        <f>IFERROR(VLOOKUP(AW143,'CRUCE OPORTUNIDADES'!$C$10:$D$18,2,FALSE),"")</f>
        <v/>
      </c>
      <c r="AY143" s="12" t="n">
        <v>20.6800000000002</v>
      </c>
      <c r="AZ143" s="12">
        <f>IFERROR(VLOOKUP(AY143,'CRUCE OPORTUNIDADES'!$C$10:$D$18,2,FALSE),"")</f>
        <v/>
      </c>
      <c r="BA143" s="12" t="n">
        <v>21.6800000000002</v>
      </c>
      <c r="BB143" s="12">
        <f>IFERROR(VLOOKUP(BA143,'CRUCE OPORTUNIDADES'!$C$10:$D$18,2,FALSE),"")</f>
        <v/>
      </c>
      <c r="BC143" s="12" t="n">
        <v>22.6800000000002</v>
      </c>
      <c r="BD143" s="12">
        <f>IFERROR(VLOOKUP(BC143,'CRUCE OPORTUNIDADES'!$C$10:$D$18,2,FALSE),"")</f>
        <v/>
      </c>
      <c r="BE143" s="12" t="n">
        <v>23.6800000000002</v>
      </c>
      <c r="BF143" s="12">
        <f>IFERROR(VLOOKUP(BE143,'CRUCE OPORTUNIDADES'!$C$10:$D$18,2,FALSE),"")</f>
        <v/>
      </c>
      <c r="BG143" s="12" t="n">
        <v>24.6800000000002</v>
      </c>
      <c r="BH143" s="12">
        <f>IFERROR(VLOOKUP(BG143,'CRUCE OPORTUNIDADES'!$C$10:$D$18,2,FALSE),"")</f>
        <v/>
      </c>
      <c r="BI143" s="12" t="n">
        <v>25.6800000000002</v>
      </c>
      <c r="BJ143" s="12">
        <f>IFERROR(VLOOKUP(BI143,'CRUCE OPORTUNIDADES'!$C$10:$D$18,2,FALSE),"")</f>
        <v/>
      </c>
    </row>
    <row r="144">
      <c r="N144" s="12">
        <f>IF(N145&lt;&gt;""," -O","")</f>
        <v/>
      </c>
      <c r="P144" s="12">
        <f>IF(P145&lt;&gt;""," -O","")</f>
        <v/>
      </c>
      <c r="R144" s="12">
        <f>IF(R145&lt;&gt;""," -O","")</f>
        <v/>
      </c>
      <c r="T144" s="12">
        <f>IF(T145&lt;&gt;""," -O","")</f>
        <v/>
      </c>
      <c r="V144" s="12">
        <f>IF(V145&lt;&gt;""," -O","")</f>
        <v/>
      </c>
      <c r="X144" s="12">
        <f>IF(X145&lt;&gt;""," -O","")</f>
        <v/>
      </c>
      <c r="Z144" s="12">
        <f>IF(Z145&lt;&gt;""," -O","")</f>
        <v/>
      </c>
      <c r="AB144" s="12">
        <f>IF(AB145&lt;&gt;""," -O","")</f>
        <v/>
      </c>
      <c r="AD144" s="12">
        <f>IF(AD145&lt;&gt;""," -O","")</f>
        <v/>
      </c>
      <c r="AF144" s="12">
        <f>IF(AF145&lt;&gt;""," -O","")</f>
        <v/>
      </c>
      <c r="AH144" s="12">
        <f>IF(AH145&lt;&gt;""," -O","")</f>
        <v/>
      </c>
      <c r="AJ144" s="12">
        <f>IF(AJ145&lt;&gt;""," -O","")</f>
        <v/>
      </c>
      <c r="AL144" s="12">
        <f>IF(AL145&lt;&gt;""," -O","")</f>
        <v/>
      </c>
      <c r="AN144" s="12">
        <f>IF(AN145&lt;&gt;""," -O","")</f>
        <v/>
      </c>
      <c r="AP144" s="12">
        <f>IF(AP145&lt;&gt;""," -O","")</f>
        <v/>
      </c>
      <c r="AR144" s="12">
        <f>IF(AR145&lt;&gt;""," -O","")</f>
        <v/>
      </c>
      <c r="AT144" s="12">
        <f>IF(AT145&lt;&gt;""," -O","")</f>
        <v/>
      </c>
      <c r="AV144" s="12">
        <f>IF(AV145&lt;&gt;""," -O","")</f>
        <v/>
      </c>
      <c r="AX144" s="12">
        <f>IF(AX145&lt;&gt;""," -O","")</f>
        <v/>
      </c>
      <c r="AZ144" s="12">
        <f>IF(AZ145&lt;&gt;""," -O","")</f>
        <v/>
      </c>
      <c r="BB144" s="12">
        <f>IF(BB145&lt;&gt;""," -O","")</f>
        <v/>
      </c>
      <c r="BD144" s="12">
        <f>IF(BD145&lt;&gt;""," -O","")</f>
        <v/>
      </c>
      <c r="BF144" s="12">
        <f>IF(BF145&lt;&gt;""," -O","")</f>
        <v/>
      </c>
      <c r="BH144" s="12">
        <f>IF(BH145&lt;&gt;""," -O","")</f>
        <v/>
      </c>
      <c r="BJ144" s="12">
        <f>IF(BJ145&lt;&gt;""," -O","")</f>
        <v/>
      </c>
    </row>
    <row r="145">
      <c r="M145" s="12" t="n">
        <v>1.69</v>
      </c>
      <c r="N145" s="12">
        <f>IFERROR(VLOOKUP(M145,'CRUCE OPORTUNIDADES'!$C$10:$D$18,2,FALSE),"")</f>
        <v/>
      </c>
      <c r="O145" s="12" t="n">
        <v>2.69000000000001</v>
      </c>
      <c r="P145" s="12">
        <f>IFERROR(VLOOKUP(O145,'CRUCE OPORTUNIDADES'!$C$10:$D$18,2,FALSE),"")</f>
        <v/>
      </c>
      <c r="Q145" s="12" t="n">
        <v>3.69000000000002</v>
      </c>
      <c r="R145" s="12">
        <f>IFERROR(VLOOKUP(Q145,'CRUCE OPORTUNIDADES'!$C$10:$D$18,2,FALSE),"")</f>
        <v/>
      </c>
      <c r="S145" s="12" t="n">
        <v>4.69000000000003</v>
      </c>
      <c r="T145" s="12">
        <f>IFERROR(VLOOKUP(S145,'CRUCE OPORTUNIDADES'!$C$10:$D$18,2,FALSE),"")</f>
        <v/>
      </c>
      <c r="U145" s="12" t="n">
        <v>5.69000000000004</v>
      </c>
      <c r="V145" s="12">
        <f>IFERROR(VLOOKUP(U145,'CRUCE OPORTUNIDADES'!$C$10:$D$18,2,FALSE),"")</f>
        <v/>
      </c>
      <c r="W145" s="12" t="n">
        <v>6.69000000000005</v>
      </c>
      <c r="X145" s="12">
        <f>IFERROR(VLOOKUP(W145,'CRUCE OPORTUNIDADES'!$C$10:$D$18,2,FALSE),"")</f>
        <v/>
      </c>
      <c r="Y145" s="12" t="n">
        <v>7.69000000000006</v>
      </c>
      <c r="Z145" s="12">
        <f>IFERROR(VLOOKUP(Y145,'CRUCE OPORTUNIDADES'!$C$10:$D$18,2,FALSE),"")</f>
        <v/>
      </c>
      <c r="AA145" s="12" t="n">
        <v>8.690000000000071</v>
      </c>
      <c r="AB145" s="12">
        <f>IFERROR(VLOOKUP(AA145,'CRUCE OPORTUNIDADES'!$C$10:$D$18,2,FALSE),"")</f>
        <v/>
      </c>
      <c r="AC145" s="12" t="n">
        <v>9.690000000000079</v>
      </c>
      <c r="AD145" s="12">
        <f>IFERROR(VLOOKUP(AC145,'CRUCE OPORTUNIDADES'!$C$10:$D$18,2,FALSE),"")</f>
        <v/>
      </c>
      <c r="AE145" s="12" t="n">
        <v>10.6900000000001</v>
      </c>
      <c r="AF145" s="12">
        <f>IFERROR(VLOOKUP(AE145,'CRUCE OPORTUNIDADES'!$C$10:$D$18,2,FALSE),"")</f>
        <v/>
      </c>
      <c r="AG145" s="12" t="n">
        <v>11.6900000000001</v>
      </c>
      <c r="AH145" s="12">
        <f>IFERROR(VLOOKUP(AG145,'CRUCE OPORTUNIDADES'!$C$10:$D$18,2,FALSE),"")</f>
        <v/>
      </c>
      <c r="AI145" s="12" t="n">
        <v>12.6900000000001</v>
      </c>
      <c r="AJ145" s="12">
        <f>IFERROR(VLOOKUP(AI145,'CRUCE OPORTUNIDADES'!$C$10:$D$18,2,FALSE),"")</f>
        <v/>
      </c>
      <c r="AK145" s="12" t="n">
        <v>13.6900000000001</v>
      </c>
      <c r="AL145" s="12">
        <f>IFERROR(VLOOKUP(AK145,'CRUCE OPORTUNIDADES'!$C$10:$D$18,2,FALSE),"")</f>
        <v/>
      </c>
      <c r="AM145" s="12" t="n">
        <v>14.6900000000001</v>
      </c>
      <c r="AN145" s="12">
        <f>IFERROR(VLOOKUP(AM145,'CRUCE OPORTUNIDADES'!$C$10:$D$18,2,FALSE),"")</f>
        <v/>
      </c>
      <c r="AO145" s="12" t="n">
        <v>15.6900000000001</v>
      </c>
      <c r="AP145" s="12">
        <f>IFERROR(VLOOKUP(AO145,'CRUCE OPORTUNIDADES'!$C$10:$D$18,2,FALSE),"")</f>
        <v/>
      </c>
      <c r="AQ145" s="12" t="n">
        <v>16.6900000000002</v>
      </c>
      <c r="AR145" s="12">
        <f>IFERROR(VLOOKUP(AQ145,'CRUCE OPORTUNIDADES'!$C$10:$D$18,2,FALSE),"")</f>
        <v/>
      </c>
      <c r="AS145" s="12" t="n">
        <v>17.6900000000002</v>
      </c>
      <c r="AT145" s="12">
        <f>IFERROR(VLOOKUP(AS145,'CRUCE OPORTUNIDADES'!$C$10:$D$18,2,FALSE),"")</f>
        <v/>
      </c>
      <c r="AU145" s="12" t="n">
        <v>18.6900000000002</v>
      </c>
      <c r="AV145" s="12">
        <f>IFERROR(VLOOKUP(AU145,'CRUCE OPORTUNIDADES'!$C$10:$D$18,2,FALSE),"")</f>
        <v/>
      </c>
      <c r="AW145" s="12" t="n">
        <v>19.6900000000002</v>
      </c>
      <c r="AX145" s="12">
        <f>IFERROR(VLOOKUP(AW145,'CRUCE OPORTUNIDADES'!$C$10:$D$18,2,FALSE),"")</f>
        <v/>
      </c>
      <c r="AY145" s="12" t="n">
        <v>20.6900000000002</v>
      </c>
      <c r="AZ145" s="12">
        <f>IFERROR(VLOOKUP(AY145,'CRUCE OPORTUNIDADES'!$C$10:$D$18,2,FALSE),"")</f>
        <v/>
      </c>
      <c r="BA145" s="12" t="n">
        <v>21.6900000000002</v>
      </c>
      <c r="BB145" s="12">
        <f>IFERROR(VLOOKUP(BA145,'CRUCE OPORTUNIDADES'!$C$10:$D$18,2,FALSE),"")</f>
        <v/>
      </c>
      <c r="BC145" s="12" t="n">
        <v>22.6900000000002</v>
      </c>
      <c r="BD145" s="12">
        <f>IFERROR(VLOOKUP(BC145,'CRUCE OPORTUNIDADES'!$C$10:$D$18,2,FALSE),"")</f>
        <v/>
      </c>
      <c r="BE145" s="12" t="n">
        <v>23.6900000000002</v>
      </c>
      <c r="BF145" s="12">
        <f>IFERROR(VLOOKUP(BE145,'CRUCE OPORTUNIDADES'!$C$10:$D$18,2,FALSE),"")</f>
        <v/>
      </c>
      <c r="BG145" s="12" t="n">
        <v>24.6900000000002</v>
      </c>
      <c r="BH145" s="12">
        <f>IFERROR(VLOOKUP(BG145,'CRUCE OPORTUNIDADES'!$C$10:$D$18,2,FALSE),"")</f>
        <v/>
      </c>
      <c r="BI145" s="12" t="n">
        <v>25.6900000000002</v>
      </c>
      <c r="BJ145" s="12">
        <f>IFERROR(VLOOKUP(BI145,'CRUCE OPORTUNIDADES'!$C$10:$D$18,2,FALSE),"")</f>
        <v/>
      </c>
    </row>
    <row r="146">
      <c r="N146" s="12">
        <f>IF(N147&lt;&gt;""," -O","")</f>
        <v/>
      </c>
      <c r="P146" s="12">
        <f>IF(P147&lt;&gt;""," -O","")</f>
        <v/>
      </c>
      <c r="R146" s="12">
        <f>IF(R147&lt;&gt;""," -O","")</f>
        <v/>
      </c>
      <c r="T146" s="12">
        <f>IF(T147&lt;&gt;""," -O","")</f>
        <v/>
      </c>
      <c r="V146" s="12">
        <f>IF(V147&lt;&gt;""," -O","")</f>
        <v/>
      </c>
      <c r="X146" s="12">
        <f>IF(X147&lt;&gt;""," -O","")</f>
        <v/>
      </c>
      <c r="Z146" s="12">
        <f>IF(Z147&lt;&gt;""," -O","")</f>
        <v/>
      </c>
      <c r="AB146" s="12">
        <f>IF(AB147&lt;&gt;""," -O","")</f>
        <v/>
      </c>
      <c r="AD146" s="12">
        <f>IF(AD147&lt;&gt;""," -O","")</f>
        <v/>
      </c>
      <c r="AF146" s="12">
        <f>IF(AF147&lt;&gt;""," -O","")</f>
        <v/>
      </c>
      <c r="AH146" s="12">
        <f>IF(AH147&lt;&gt;""," -O","")</f>
        <v/>
      </c>
      <c r="AJ146" s="12">
        <f>IF(AJ147&lt;&gt;""," -O","")</f>
        <v/>
      </c>
      <c r="AL146" s="12">
        <f>IF(AL147&lt;&gt;""," -O","")</f>
        <v/>
      </c>
      <c r="AN146" s="12">
        <f>IF(AN147&lt;&gt;""," -O","")</f>
        <v/>
      </c>
      <c r="AP146" s="12">
        <f>IF(AP147&lt;&gt;""," -O","")</f>
        <v/>
      </c>
      <c r="AR146" s="12">
        <f>IF(AR147&lt;&gt;""," -O","")</f>
        <v/>
      </c>
      <c r="AT146" s="12">
        <f>IF(AT147&lt;&gt;""," -O","")</f>
        <v/>
      </c>
      <c r="AV146" s="12">
        <f>IF(AV147&lt;&gt;""," -O","")</f>
        <v/>
      </c>
      <c r="AX146" s="12">
        <f>IF(AX147&lt;&gt;""," -O","")</f>
        <v/>
      </c>
      <c r="AZ146" s="12">
        <f>IF(AZ147&lt;&gt;""," -O","")</f>
        <v/>
      </c>
      <c r="BB146" s="12">
        <f>IF(BB147&lt;&gt;""," -O","")</f>
        <v/>
      </c>
      <c r="BD146" s="12">
        <f>IF(BD147&lt;&gt;""," -O","")</f>
        <v/>
      </c>
      <c r="BF146" s="12">
        <f>IF(BF147&lt;&gt;""," -O","")</f>
        <v/>
      </c>
      <c r="BH146" s="12">
        <f>IF(BH147&lt;&gt;""," -O","")</f>
        <v/>
      </c>
      <c r="BJ146" s="12">
        <f>IF(BJ147&lt;&gt;""," -O","")</f>
        <v/>
      </c>
    </row>
    <row r="147">
      <c r="M147" s="12" t="n">
        <v>1.7</v>
      </c>
      <c r="N147" s="12">
        <f>IFERROR(VLOOKUP(M147,'CRUCE OPORTUNIDADES'!$C$10:$D$18,2,FALSE),"")</f>
        <v/>
      </c>
      <c r="O147" s="12" t="n">
        <v>2.70000000000001</v>
      </c>
      <c r="P147" s="12">
        <f>IFERROR(VLOOKUP(O147,'CRUCE OPORTUNIDADES'!$C$10:$D$18,2,FALSE),"")</f>
        <v/>
      </c>
      <c r="Q147" s="12" t="n">
        <v>3.70000000000002</v>
      </c>
      <c r="R147" s="12">
        <f>IFERROR(VLOOKUP(Q147,'CRUCE OPORTUNIDADES'!$C$10:$D$18,2,FALSE),"")</f>
        <v/>
      </c>
      <c r="S147" s="12" t="n">
        <v>4.70000000000003</v>
      </c>
      <c r="T147" s="12">
        <f>IFERROR(VLOOKUP(S147,'CRUCE OPORTUNIDADES'!$C$10:$D$18,2,FALSE),"")</f>
        <v/>
      </c>
      <c r="U147" s="12" t="n">
        <v>5.70000000000004</v>
      </c>
      <c r="V147" s="12">
        <f>IFERROR(VLOOKUP(U147,'CRUCE OPORTUNIDADES'!$C$10:$D$18,2,FALSE),"")</f>
        <v/>
      </c>
      <c r="W147" s="12" t="n">
        <v>6.70000000000005</v>
      </c>
      <c r="X147" s="12">
        <f>IFERROR(VLOOKUP(W147,'CRUCE OPORTUNIDADES'!$C$10:$D$18,2,FALSE),"")</f>
        <v/>
      </c>
      <c r="Y147" s="12" t="n">
        <v>7.70000000000006</v>
      </c>
      <c r="Z147" s="12">
        <f>IFERROR(VLOOKUP(Y147,'CRUCE OPORTUNIDADES'!$C$10:$D$18,2,FALSE),"")</f>
        <v/>
      </c>
      <c r="AA147" s="12" t="n">
        <v>8.70000000000007</v>
      </c>
      <c r="AB147" s="12">
        <f>IFERROR(VLOOKUP(AA147,'CRUCE OPORTUNIDADES'!$C$10:$D$18,2,FALSE),"")</f>
        <v/>
      </c>
      <c r="AC147" s="12" t="n">
        <v>9.700000000000079</v>
      </c>
      <c r="AD147" s="12">
        <f>IFERROR(VLOOKUP(AC147,'CRUCE OPORTUNIDADES'!$C$10:$D$18,2,FALSE),"")</f>
        <v/>
      </c>
      <c r="AE147" s="12" t="n">
        <v>10.7000000000001</v>
      </c>
      <c r="AF147" s="12">
        <f>IFERROR(VLOOKUP(AE147,'CRUCE OPORTUNIDADES'!$C$10:$D$18,2,FALSE),"")</f>
        <v/>
      </c>
      <c r="AG147" s="12" t="n">
        <v>11.7000000000001</v>
      </c>
      <c r="AH147" s="12">
        <f>IFERROR(VLOOKUP(AG147,'CRUCE OPORTUNIDADES'!$C$10:$D$18,2,FALSE),"")</f>
        <v/>
      </c>
      <c r="AI147" s="12" t="n">
        <v>12.7000000000001</v>
      </c>
      <c r="AJ147" s="12">
        <f>IFERROR(VLOOKUP(AI147,'CRUCE OPORTUNIDADES'!$C$10:$D$18,2,FALSE),"")</f>
        <v/>
      </c>
      <c r="AK147" s="12" t="n">
        <v>13.7000000000001</v>
      </c>
      <c r="AL147" s="12">
        <f>IFERROR(VLOOKUP(AK147,'CRUCE OPORTUNIDADES'!$C$10:$D$18,2,FALSE),"")</f>
        <v/>
      </c>
      <c r="AM147" s="12" t="n">
        <v>14.7000000000001</v>
      </c>
      <c r="AN147" s="12">
        <f>IFERROR(VLOOKUP(AM147,'CRUCE OPORTUNIDADES'!$C$10:$D$18,2,FALSE),"")</f>
        <v/>
      </c>
      <c r="AO147" s="12" t="n">
        <v>15.7000000000001</v>
      </c>
      <c r="AP147" s="12">
        <f>IFERROR(VLOOKUP(AO147,'CRUCE OPORTUNIDADES'!$C$10:$D$18,2,FALSE),"")</f>
        <v/>
      </c>
      <c r="AQ147" s="12" t="n">
        <v>16.7000000000001</v>
      </c>
      <c r="AR147" s="12">
        <f>IFERROR(VLOOKUP(AQ147,'CRUCE OPORTUNIDADES'!$C$10:$D$18,2,FALSE),"")</f>
        <v/>
      </c>
      <c r="AS147" s="12" t="n">
        <v>17.7000000000002</v>
      </c>
      <c r="AT147" s="12">
        <f>IFERROR(VLOOKUP(AS147,'CRUCE OPORTUNIDADES'!$C$10:$D$18,2,FALSE),"")</f>
        <v/>
      </c>
      <c r="AU147" s="12" t="n">
        <v>18.7000000000002</v>
      </c>
      <c r="AV147" s="12">
        <f>IFERROR(VLOOKUP(AU147,'CRUCE OPORTUNIDADES'!$C$10:$D$18,2,FALSE),"")</f>
        <v/>
      </c>
      <c r="AW147" s="12" t="n">
        <v>19.7000000000002</v>
      </c>
      <c r="AX147" s="12">
        <f>IFERROR(VLOOKUP(AW147,'CRUCE OPORTUNIDADES'!$C$10:$D$18,2,FALSE),"")</f>
        <v/>
      </c>
      <c r="AY147" s="12" t="n">
        <v>20.7000000000002</v>
      </c>
      <c r="AZ147" s="12">
        <f>IFERROR(VLOOKUP(AY147,'CRUCE OPORTUNIDADES'!$C$10:$D$18,2,FALSE),"")</f>
        <v/>
      </c>
      <c r="BA147" s="12" t="n">
        <v>21.7000000000002</v>
      </c>
      <c r="BB147" s="12">
        <f>IFERROR(VLOOKUP(BA147,'CRUCE OPORTUNIDADES'!$C$10:$D$18,2,FALSE),"")</f>
        <v/>
      </c>
      <c r="BC147" s="12" t="n">
        <v>22.7000000000002</v>
      </c>
      <c r="BD147" s="12">
        <f>IFERROR(VLOOKUP(BC147,'CRUCE OPORTUNIDADES'!$C$10:$D$18,2,FALSE),"")</f>
        <v/>
      </c>
      <c r="BE147" s="12" t="n">
        <v>23.7000000000002</v>
      </c>
      <c r="BF147" s="12">
        <f>IFERROR(VLOOKUP(BE147,'CRUCE OPORTUNIDADES'!$C$10:$D$18,2,FALSE),"")</f>
        <v/>
      </c>
      <c r="BG147" s="12" t="n">
        <v>24.7000000000002</v>
      </c>
      <c r="BH147" s="12">
        <f>IFERROR(VLOOKUP(BG147,'CRUCE OPORTUNIDADES'!$C$10:$D$18,2,FALSE),"")</f>
        <v/>
      </c>
      <c r="BI147" s="12" t="n">
        <v>25.7000000000002</v>
      </c>
      <c r="BJ147" s="12">
        <f>IFERROR(VLOOKUP(BI147,'CRUCE OPORTUNIDADES'!$C$10:$D$18,2,FALSE),"")</f>
        <v/>
      </c>
    </row>
    <row r="148">
      <c r="N148" s="12">
        <f>IF(N149&lt;&gt;""," -O","")</f>
        <v/>
      </c>
      <c r="P148" s="12">
        <f>IF(P149&lt;&gt;""," -O","")</f>
        <v/>
      </c>
      <c r="R148" s="12">
        <f>IF(R149&lt;&gt;""," -O","")</f>
        <v/>
      </c>
      <c r="T148" s="12">
        <f>IF(T149&lt;&gt;""," -O","")</f>
        <v/>
      </c>
      <c r="V148" s="12">
        <f>IF(V149&lt;&gt;""," -O","")</f>
        <v/>
      </c>
      <c r="X148" s="12">
        <f>IF(X149&lt;&gt;""," -O","")</f>
        <v/>
      </c>
      <c r="Z148" s="12">
        <f>IF(Z149&lt;&gt;""," -O","")</f>
        <v/>
      </c>
      <c r="AB148" s="12">
        <f>IF(AB149&lt;&gt;""," -O","")</f>
        <v/>
      </c>
      <c r="AD148" s="12">
        <f>IF(AD149&lt;&gt;""," -O","")</f>
        <v/>
      </c>
      <c r="AF148" s="12">
        <f>IF(AF149&lt;&gt;""," -O","")</f>
        <v/>
      </c>
      <c r="AH148" s="12">
        <f>IF(AH149&lt;&gt;""," -O","")</f>
        <v/>
      </c>
      <c r="AJ148" s="12">
        <f>IF(AJ149&lt;&gt;""," -O","")</f>
        <v/>
      </c>
      <c r="AL148" s="12">
        <f>IF(AL149&lt;&gt;""," -O","")</f>
        <v/>
      </c>
      <c r="AN148" s="12">
        <f>IF(AN149&lt;&gt;""," -O","")</f>
        <v/>
      </c>
      <c r="AP148" s="12">
        <f>IF(AP149&lt;&gt;""," -O","")</f>
        <v/>
      </c>
      <c r="AR148" s="12">
        <f>IF(AR149&lt;&gt;""," -O","")</f>
        <v/>
      </c>
      <c r="AT148" s="12">
        <f>IF(AT149&lt;&gt;""," -O","")</f>
        <v/>
      </c>
      <c r="AV148" s="12">
        <f>IF(AV149&lt;&gt;""," -O","")</f>
        <v/>
      </c>
      <c r="AX148" s="12">
        <f>IF(AX149&lt;&gt;""," -O","")</f>
        <v/>
      </c>
      <c r="AZ148" s="12">
        <f>IF(AZ149&lt;&gt;""," -O","")</f>
        <v/>
      </c>
      <c r="BB148" s="12">
        <f>IF(BB149&lt;&gt;""," -O","")</f>
        <v/>
      </c>
      <c r="BD148" s="12">
        <f>IF(BD149&lt;&gt;""," -O","")</f>
        <v/>
      </c>
      <c r="BF148" s="12">
        <f>IF(BF149&lt;&gt;""," -O","")</f>
        <v/>
      </c>
      <c r="BH148" s="12">
        <f>IF(BH149&lt;&gt;""," -O","")</f>
        <v/>
      </c>
      <c r="BJ148" s="12">
        <f>IF(BJ149&lt;&gt;""," -O","")</f>
        <v/>
      </c>
    </row>
    <row r="149">
      <c r="M149" s="12" t="n">
        <v>1.71</v>
      </c>
      <c r="N149" s="12">
        <f>IFERROR(VLOOKUP(M149,'CRUCE OPORTUNIDADES'!$C$10:$D$18,2,FALSE),"")</f>
        <v/>
      </c>
      <c r="O149" s="12" t="n">
        <v>2.71000000000002</v>
      </c>
      <c r="P149" s="12">
        <f>IFERROR(VLOOKUP(O149,'CRUCE OPORTUNIDADES'!$C$10:$D$18,2,FALSE),"")</f>
        <v/>
      </c>
      <c r="Q149" s="12" t="n">
        <v>3.71000000000004</v>
      </c>
      <c r="R149" s="12">
        <f>IFERROR(VLOOKUP(Q149,'CRUCE OPORTUNIDADES'!$C$10:$D$18,2,FALSE),"")</f>
        <v/>
      </c>
      <c r="S149" s="12" t="n">
        <v>4.71000000000006</v>
      </c>
      <c r="T149" s="12">
        <f>IFERROR(VLOOKUP(S149,'CRUCE OPORTUNIDADES'!$C$10:$D$18,2,FALSE),"")</f>
        <v/>
      </c>
      <c r="U149" s="12" t="n">
        <v>5.71000000000008</v>
      </c>
      <c r="V149" s="12">
        <f>IFERROR(VLOOKUP(U149,'CRUCE OPORTUNIDADES'!$C$10:$D$18,2,FALSE),"")</f>
        <v/>
      </c>
      <c r="W149" s="12" t="n">
        <v>6.7100000000001</v>
      </c>
      <c r="X149" s="12">
        <f>IFERROR(VLOOKUP(W149,'CRUCE OPORTUNIDADES'!$C$10:$D$18,2,FALSE),"")</f>
        <v/>
      </c>
      <c r="Y149" s="12" t="n">
        <v>7.71000000000012</v>
      </c>
      <c r="Z149" s="12">
        <f>IFERROR(VLOOKUP(Y149,'CRUCE OPORTUNIDADES'!$C$10:$D$18,2,FALSE),"")</f>
        <v/>
      </c>
      <c r="AA149" s="12" t="n">
        <v>8.710000000000139</v>
      </c>
      <c r="AB149" s="12">
        <f>IFERROR(VLOOKUP(AA149,'CRUCE OPORTUNIDADES'!$C$10:$D$18,2,FALSE),"")</f>
        <v/>
      </c>
      <c r="AC149" s="12" t="n">
        <v>9.710000000000161</v>
      </c>
      <c r="AD149" s="12">
        <f>IFERROR(VLOOKUP(AC149,'CRUCE OPORTUNIDADES'!$C$10:$D$18,2,FALSE),"")</f>
        <v/>
      </c>
      <c r="AE149" s="12" t="n">
        <v>10.7100000000002</v>
      </c>
      <c r="AF149" s="12">
        <f>IFERROR(VLOOKUP(AE149,'CRUCE OPORTUNIDADES'!$C$10:$D$18,2,FALSE),"")</f>
        <v/>
      </c>
      <c r="AG149" s="12" t="n">
        <v>11.7100000000002</v>
      </c>
      <c r="AH149" s="12">
        <f>IFERROR(VLOOKUP(AG149,'CRUCE OPORTUNIDADES'!$C$10:$D$18,2,FALSE),"")</f>
        <v/>
      </c>
      <c r="AI149" s="12" t="n">
        <v>12.7100000000002</v>
      </c>
      <c r="AJ149" s="12">
        <f>IFERROR(VLOOKUP(AI149,'CRUCE OPORTUNIDADES'!$C$10:$D$18,2,FALSE),"")</f>
        <v/>
      </c>
      <c r="AK149" s="12" t="n">
        <v>13.7100000000002</v>
      </c>
      <c r="AL149" s="12">
        <f>IFERROR(VLOOKUP(AK149,'CRUCE OPORTUNIDADES'!$C$10:$D$18,2,FALSE),"")</f>
        <v/>
      </c>
      <c r="AM149" s="12" t="n">
        <v>14.7100000000003</v>
      </c>
      <c r="AN149" s="12">
        <f>IFERROR(VLOOKUP(AM149,'CRUCE OPORTUNIDADES'!$C$10:$D$18,2,FALSE),"")</f>
        <v/>
      </c>
      <c r="AO149" s="12" t="n">
        <v>15.7100000000003</v>
      </c>
      <c r="AP149" s="12">
        <f>IFERROR(VLOOKUP(AO149,'CRUCE OPORTUNIDADES'!$C$10:$D$18,2,FALSE),"")</f>
        <v/>
      </c>
      <c r="AQ149" s="12" t="n">
        <v>16.7100000000003</v>
      </c>
      <c r="AR149" s="12">
        <f>IFERROR(VLOOKUP(AQ149,'CRUCE OPORTUNIDADES'!$C$10:$D$18,2,FALSE),"")</f>
        <v/>
      </c>
      <c r="AS149" s="12" t="n">
        <v>17.7100000000003</v>
      </c>
      <c r="AT149" s="12">
        <f>IFERROR(VLOOKUP(AS149,'CRUCE OPORTUNIDADES'!$C$10:$D$18,2,FALSE),"")</f>
        <v/>
      </c>
      <c r="AU149" s="12" t="n">
        <v>18.7100000000003</v>
      </c>
      <c r="AV149" s="12">
        <f>IFERROR(VLOOKUP(AU149,'CRUCE OPORTUNIDADES'!$C$10:$D$18,2,FALSE),"")</f>
        <v/>
      </c>
      <c r="AW149" s="12" t="n">
        <v>19.7100000000004</v>
      </c>
      <c r="AX149" s="12">
        <f>IFERROR(VLOOKUP(AW149,'CRUCE OPORTUNIDADES'!$C$10:$D$18,2,FALSE),"")</f>
        <v/>
      </c>
      <c r="AY149" s="12" t="n">
        <v>20.7100000000004</v>
      </c>
      <c r="AZ149" s="12">
        <f>IFERROR(VLOOKUP(AY149,'CRUCE OPORTUNIDADES'!$C$10:$D$18,2,FALSE),"")</f>
        <v/>
      </c>
      <c r="BA149" s="12" t="n">
        <v>21.7100000000004</v>
      </c>
      <c r="BB149" s="12">
        <f>IFERROR(VLOOKUP(BA149,'CRUCE OPORTUNIDADES'!$C$10:$D$18,2,FALSE),"")</f>
        <v/>
      </c>
      <c r="BC149" s="12" t="n">
        <v>22.7100000000004</v>
      </c>
      <c r="BD149" s="12">
        <f>IFERROR(VLOOKUP(BC149,'CRUCE OPORTUNIDADES'!$C$10:$D$18,2,FALSE),"")</f>
        <v/>
      </c>
      <c r="BE149" s="12" t="n">
        <v>23.7100000000004</v>
      </c>
      <c r="BF149" s="12">
        <f>IFERROR(VLOOKUP(BE149,'CRUCE OPORTUNIDADES'!$C$10:$D$18,2,FALSE),"")</f>
        <v/>
      </c>
      <c r="BG149" s="12" t="n">
        <v>24.7100000000005</v>
      </c>
      <c r="BH149" s="12">
        <f>IFERROR(VLOOKUP(BG149,'CRUCE OPORTUNIDADES'!$C$10:$D$18,2,FALSE),"")</f>
        <v/>
      </c>
      <c r="BI149" s="12" t="n">
        <v>25.7100000000005</v>
      </c>
      <c r="BJ149" s="12">
        <f>IFERROR(VLOOKUP(BI149,'CRUCE OPORTUNIDADES'!$C$10:$D$18,2,FALSE),"")</f>
        <v/>
      </c>
    </row>
    <row r="150">
      <c r="N150" s="12">
        <f>IF(N151&lt;&gt;""," -O","")</f>
        <v/>
      </c>
      <c r="P150" s="12">
        <f>IF(P151&lt;&gt;""," -O","")</f>
        <v/>
      </c>
      <c r="R150" s="12">
        <f>IF(R151&lt;&gt;""," -O","")</f>
        <v/>
      </c>
      <c r="T150" s="12">
        <f>IF(T151&lt;&gt;""," -O","")</f>
        <v/>
      </c>
      <c r="V150" s="12">
        <f>IF(V151&lt;&gt;""," -O","")</f>
        <v/>
      </c>
      <c r="X150" s="12">
        <f>IF(X151&lt;&gt;""," -O","")</f>
        <v/>
      </c>
      <c r="Z150" s="12">
        <f>IF(Z151&lt;&gt;""," -O","")</f>
        <v/>
      </c>
      <c r="AB150" s="12">
        <f>IF(AB151&lt;&gt;""," -O","")</f>
        <v/>
      </c>
      <c r="AD150" s="12">
        <f>IF(AD151&lt;&gt;""," -O","")</f>
        <v/>
      </c>
      <c r="AF150" s="12">
        <f>IF(AF151&lt;&gt;""," -O","")</f>
        <v/>
      </c>
      <c r="AH150" s="12">
        <f>IF(AH151&lt;&gt;""," -O","")</f>
        <v/>
      </c>
      <c r="AJ150" s="12">
        <f>IF(AJ151&lt;&gt;""," -O","")</f>
        <v/>
      </c>
      <c r="AL150" s="12">
        <f>IF(AL151&lt;&gt;""," -O","")</f>
        <v/>
      </c>
      <c r="AN150" s="12">
        <f>IF(AN151&lt;&gt;""," -O","")</f>
        <v/>
      </c>
      <c r="AP150" s="12">
        <f>IF(AP151&lt;&gt;""," -O","")</f>
        <v/>
      </c>
      <c r="AR150" s="12">
        <f>IF(AR151&lt;&gt;""," -O","")</f>
        <v/>
      </c>
      <c r="AT150" s="12">
        <f>IF(AT151&lt;&gt;""," -O","")</f>
        <v/>
      </c>
      <c r="AV150" s="12">
        <f>IF(AV151&lt;&gt;""," -O","")</f>
        <v/>
      </c>
      <c r="AX150" s="12">
        <f>IF(AX151&lt;&gt;""," -O","")</f>
        <v/>
      </c>
      <c r="AZ150" s="12">
        <f>IF(AZ151&lt;&gt;""," -O","")</f>
        <v/>
      </c>
      <c r="BB150" s="12">
        <f>IF(BB151&lt;&gt;""," -O","")</f>
        <v/>
      </c>
      <c r="BD150" s="12">
        <f>IF(BD151&lt;&gt;""," -O","")</f>
        <v/>
      </c>
      <c r="BF150" s="12">
        <f>IF(BF151&lt;&gt;""," -O","")</f>
        <v/>
      </c>
      <c r="BH150" s="12">
        <f>IF(BH151&lt;&gt;""," -O","")</f>
        <v/>
      </c>
      <c r="BJ150" s="12">
        <f>IF(BJ151&lt;&gt;""," -O","")</f>
        <v/>
      </c>
    </row>
    <row r="151">
      <c r="M151" s="12" t="n">
        <v>1.72</v>
      </c>
      <c r="N151" s="12">
        <f>IFERROR(VLOOKUP(M151,'CRUCE OPORTUNIDADES'!$C$10:$D$18,2,FALSE),"")</f>
        <v/>
      </c>
      <c r="O151" s="12" t="n">
        <v>2.72000000000002</v>
      </c>
      <c r="P151" s="12">
        <f>IFERROR(VLOOKUP(O151,'CRUCE OPORTUNIDADES'!$C$10:$D$18,2,FALSE),"")</f>
        <v/>
      </c>
      <c r="Q151" s="12" t="n">
        <v>3.72000000000004</v>
      </c>
      <c r="R151" s="12">
        <f>IFERROR(VLOOKUP(Q151,'CRUCE OPORTUNIDADES'!$C$10:$D$18,2,FALSE),"")</f>
        <v/>
      </c>
      <c r="S151" s="12" t="n">
        <v>4.72000000000006</v>
      </c>
      <c r="T151" s="12">
        <f>IFERROR(VLOOKUP(S151,'CRUCE OPORTUNIDADES'!$C$10:$D$18,2,FALSE),"")</f>
        <v/>
      </c>
      <c r="U151" s="12" t="n">
        <v>5.72000000000008</v>
      </c>
      <c r="V151" s="12">
        <f>IFERROR(VLOOKUP(U151,'CRUCE OPORTUNIDADES'!$C$10:$D$18,2,FALSE),"")</f>
        <v/>
      </c>
      <c r="W151" s="12" t="n">
        <v>6.7200000000001</v>
      </c>
      <c r="X151" s="12">
        <f>IFERROR(VLOOKUP(W151,'CRUCE OPORTUNIDADES'!$C$10:$D$18,2,FALSE),"")</f>
        <v/>
      </c>
      <c r="Y151" s="12" t="n">
        <v>7.72000000000012</v>
      </c>
      <c r="Z151" s="12">
        <f>IFERROR(VLOOKUP(Y151,'CRUCE OPORTUNIDADES'!$C$10:$D$18,2,FALSE),"")</f>
        <v/>
      </c>
      <c r="AA151" s="12" t="n">
        <v>8.720000000000139</v>
      </c>
      <c r="AB151" s="12">
        <f>IFERROR(VLOOKUP(AA151,'CRUCE OPORTUNIDADES'!$C$10:$D$18,2,FALSE),"")</f>
        <v/>
      </c>
      <c r="AC151" s="12" t="n">
        <v>9.720000000000161</v>
      </c>
      <c r="AD151" s="12">
        <f>IFERROR(VLOOKUP(AC151,'CRUCE OPORTUNIDADES'!$C$10:$D$18,2,FALSE),"")</f>
        <v/>
      </c>
      <c r="AE151" s="12" t="n">
        <v>10.7200000000002</v>
      </c>
      <c r="AF151" s="12">
        <f>IFERROR(VLOOKUP(AE151,'CRUCE OPORTUNIDADES'!$C$10:$D$18,2,FALSE),"")</f>
        <v/>
      </c>
      <c r="AG151" s="12" t="n">
        <v>11.7200000000002</v>
      </c>
      <c r="AH151" s="12">
        <f>IFERROR(VLOOKUP(AG151,'CRUCE OPORTUNIDADES'!$C$10:$D$18,2,FALSE),"")</f>
        <v/>
      </c>
      <c r="AI151" s="12" t="n">
        <v>12.7200000000002</v>
      </c>
      <c r="AJ151" s="12">
        <f>IFERROR(VLOOKUP(AI151,'CRUCE OPORTUNIDADES'!$C$10:$D$18,2,FALSE),"")</f>
        <v/>
      </c>
      <c r="AK151" s="12" t="n">
        <v>13.7200000000002</v>
      </c>
      <c r="AL151" s="12">
        <f>IFERROR(VLOOKUP(AK151,'CRUCE OPORTUNIDADES'!$C$10:$D$18,2,FALSE),"")</f>
        <v/>
      </c>
      <c r="AM151" s="12" t="n">
        <v>14.7200000000003</v>
      </c>
      <c r="AN151" s="12">
        <f>IFERROR(VLOOKUP(AM151,'CRUCE OPORTUNIDADES'!$C$10:$D$18,2,FALSE),"")</f>
        <v/>
      </c>
      <c r="AO151" s="12" t="n">
        <v>15.7200000000003</v>
      </c>
      <c r="AP151" s="12">
        <f>IFERROR(VLOOKUP(AO151,'CRUCE OPORTUNIDADES'!$C$10:$D$18,2,FALSE),"")</f>
        <v/>
      </c>
      <c r="AQ151" s="12" t="n">
        <v>16.7200000000003</v>
      </c>
      <c r="AR151" s="12">
        <f>IFERROR(VLOOKUP(AQ151,'CRUCE OPORTUNIDADES'!$C$10:$D$18,2,FALSE),"")</f>
        <v/>
      </c>
      <c r="AS151" s="12" t="n">
        <v>17.7200000000003</v>
      </c>
      <c r="AT151" s="12">
        <f>IFERROR(VLOOKUP(AS151,'CRUCE OPORTUNIDADES'!$C$10:$D$18,2,FALSE),"")</f>
        <v/>
      </c>
      <c r="AU151" s="12" t="n">
        <v>18.7200000000003</v>
      </c>
      <c r="AV151" s="12">
        <f>IFERROR(VLOOKUP(AU151,'CRUCE OPORTUNIDADES'!$C$10:$D$18,2,FALSE),"")</f>
        <v/>
      </c>
      <c r="AW151" s="12" t="n">
        <v>19.7200000000004</v>
      </c>
      <c r="AX151" s="12">
        <f>IFERROR(VLOOKUP(AW151,'CRUCE OPORTUNIDADES'!$C$10:$D$18,2,FALSE),"")</f>
        <v/>
      </c>
      <c r="AY151" s="12" t="n">
        <v>20.7200000000004</v>
      </c>
      <c r="AZ151" s="12">
        <f>IFERROR(VLOOKUP(AY151,'CRUCE OPORTUNIDADES'!$C$10:$D$18,2,FALSE),"")</f>
        <v/>
      </c>
      <c r="BA151" s="12" t="n">
        <v>21.7200000000004</v>
      </c>
      <c r="BB151" s="12">
        <f>IFERROR(VLOOKUP(BA151,'CRUCE OPORTUNIDADES'!$C$10:$D$18,2,FALSE),"")</f>
        <v/>
      </c>
      <c r="BC151" s="12" t="n">
        <v>22.7200000000004</v>
      </c>
      <c r="BD151" s="12">
        <f>IFERROR(VLOOKUP(BC151,'CRUCE OPORTUNIDADES'!$C$10:$D$18,2,FALSE),"")</f>
        <v/>
      </c>
      <c r="BE151" s="12" t="n">
        <v>23.7200000000004</v>
      </c>
      <c r="BF151" s="12">
        <f>IFERROR(VLOOKUP(BE151,'CRUCE OPORTUNIDADES'!$C$10:$D$18,2,FALSE),"")</f>
        <v/>
      </c>
      <c r="BG151" s="12" t="n">
        <v>24.7200000000005</v>
      </c>
      <c r="BH151" s="12">
        <f>IFERROR(VLOOKUP(BG151,'CRUCE OPORTUNIDADES'!$C$10:$D$18,2,FALSE),"")</f>
        <v/>
      </c>
      <c r="BI151" s="12" t="n">
        <v>25.7200000000005</v>
      </c>
      <c r="BJ151" s="12">
        <f>IFERROR(VLOOKUP(BI151,'CRUCE OPORTUNIDADES'!$C$10:$D$18,2,FALSE),"")</f>
        <v/>
      </c>
    </row>
    <row r="152">
      <c r="N152" s="12">
        <f>IF(N153&lt;&gt;""," -O","")</f>
        <v/>
      </c>
      <c r="P152" s="12">
        <f>IF(P153&lt;&gt;""," -O","")</f>
        <v/>
      </c>
      <c r="R152" s="12">
        <f>IF(R153&lt;&gt;""," -O","")</f>
        <v/>
      </c>
      <c r="T152" s="12">
        <f>IF(T153&lt;&gt;""," -O","")</f>
        <v/>
      </c>
      <c r="V152" s="12">
        <f>IF(V153&lt;&gt;""," -O","")</f>
        <v/>
      </c>
      <c r="X152" s="12">
        <f>IF(X153&lt;&gt;""," -O","")</f>
        <v/>
      </c>
      <c r="Z152" s="12">
        <f>IF(Z153&lt;&gt;""," -O","")</f>
        <v/>
      </c>
      <c r="AB152" s="12">
        <f>IF(AB153&lt;&gt;""," -O","")</f>
        <v/>
      </c>
      <c r="AD152" s="12">
        <f>IF(AD153&lt;&gt;""," -O","")</f>
        <v/>
      </c>
      <c r="AF152" s="12">
        <f>IF(AF153&lt;&gt;""," -O","")</f>
        <v/>
      </c>
      <c r="AH152" s="12">
        <f>IF(AH153&lt;&gt;""," -O","")</f>
        <v/>
      </c>
      <c r="AJ152" s="12">
        <f>IF(AJ153&lt;&gt;""," -O","")</f>
        <v/>
      </c>
      <c r="AL152" s="12">
        <f>IF(AL153&lt;&gt;""," -O","")</f>
        <v/>
      </c>
      <c r="AN152" s="12">
        <f>IF(AN153&lt;&gt;""," -O","")</f>
        <v/>
      </c>
      <c r="AP152" s="12">
        <f>IF(AP153&lt;&gt;""," -O","")</f>
        <v/>
      </c>
      <c r="AR152" s="12">
        <f>IF(AR153&lt;&gt;""," -O","")</f>
        <v/>
      </c>
      <c r="AT152" s="12">
        <f>IF(AT153&lt;&gt;""," -O","")</f>
        <v/>
      </c>
      <c r="AV152" s="12">
        <f>IF(AV153&lt;&gt;""," -O","")</f>
        <v/>
      </c>
      <c r="AX152" s="12">
        <f>IF(AX153&lt;&gt;""," -O","")</f>
        <v/>
      </c>
      <c r="AZ152" s="12">
        <f>IF(AZ153&lt;&gt;""," -O","")</f>
        <v/>
      </c>
      <c r="BB152" s="12">
        <f>IF(BB153&lt;&gt;""," -O","")</f>
        <v/>
      </c>
      <c r="BD152" s="12">
        <f>IF(BD153&lt;&gt;""," -O","")</f>
        <v/>
      </c>
      <c r="BF152" s="12">
        <f>IF(BF153&lt;&gt;""," -O","")</f>
        <v/>
      </c>
      <c r="BH152" s="12">
        <f>IF(BH153&lt;&gt;""," -O","")</f>
        <v/>
      </c>
      <c r="BJ152" s="12">
        <f>IF(BJ153&lt;&gt;""," -O","")</f>
        <v/>
      </c>
    </row>
    <row r="153">
      <c r="M153" s="12" t="n">
        <v>1.73</v>
      </c>
      <c r="N153" s="12">
        <f>IFERROR(VLOOKUP(M153,'CRUCE OPORTUNIDADES'!$C$10:$D$18,2,FALSE),"")</f>
        <v/>
      </c>
      <c r="O153" s="12" t="n">
        <v>2.73000000000002</v>
      </c>
      <c r="P153" s="12">
        <f>IFERROR(VLOOKUP(O153,'CRUCE OPORTUNIDADES'!$C$10:$D$18,2,FALSE),"")</f>
        <v/>
      </c>
      <c r="Q153" s="12" t="n">
        <v>3.73000000000004</v>
      </c>
      <c r="R153" s="12">
        <f>IFERROR(VLOOKUP(Q153,'CRUCE OPORTUNIDADES'!$C$10:$D$18,2,FALSE),"")</f>
        <v/>
      </c>
      <c r="S153" s="12" t="n">
        <v>4.73000000000006</v>
      </c>
      <c r="T153" s="12">
        <f>IFERROR(VLOOKUP(S153,'CRUCE OPORTUNIDADES'!$C$10:$D$18,2,FALSE),"")</f>
        <v/>
      </c>
      <c r="U153" s="12" t="n">
        <v>5.73000000000008</v>
      </c>
      <c r="V153" s="12">
        <f>IFERROR(VLOOKUP(U153,'CRUCE OPORTUNIDADES'!$C$10:$D$18,2,FALSE),"")</f>
        <v/>
      </c>
      <c r="W153" s="12" t="n">
        <v>6.7300000000001</v>
      </c>
      <c r="X153" s="12">
        <f>IFERROR(VLOOKUP(W153,'CRUCE OPORTUNIDADES'!$C$10:$D$18,2,FALSE),"")</f>
        <v/>
      </c>
      <c r="Y153" s="12" t="n">
        <v>7.73000000000012</v>
      </c>
      <c r="Z153" s="12">
        <f>IFERROR(VLOOKUP(Y153,'CRUCE OPORTUNIDADES'!$C$10:$D$18,2,FALSE),"")</f>
        <v/>
      </c>
      <c r="AA153" s="12" t="n">
        <v>8.730000000000141</v>
      </c>
      <c r="AB153" s="12">
        <f>IFERROR(VLOOKUP(AA153,'CRUCE OPORTUNIDADES'!$C$10:$D$18,2,FALSE),"")</f>
        <v/>
      </c>
      <c r="AC153" s="12" t="n">
        <v>9.73000000000016</v>
      </c>
      <c r="AD153" s="12">
        <f>IFERROR(VLOOKUP(AC153,'CRUCE OPORTUNIDADES'!$C$10:$D$18,2,FALSE),"")</f>
        <v/>
      </c>
      <c r="AE153" s="12" t="n">
        <v>10.7300000000002</v>
      </c>
      <c r="AF153" s="12">
        <f>IFERROR(VLOOKUP(AE153,'CRUCE OPORTUNIDADES'!$C$10:$D$18,2,FALSE),"")</f>
        <v/>
      </c>
      <c r="AG153" s="12" t="n">
        <v>11.7300000000002</v>
      </c>
      <c r="AH153" s="12">
        <f>IFERROR(VLOOKUP(AG153,'CRUCE OPORTUNIDADES'!$C$10:$D$18,2,FALSE),"")</f>
        <v/>
      </c>
      <c r="AI153" s="12" t="n">
        <v>12.7300000000002</v>
      </c>
      <c r="AJ153" s="12">
        <f>IFERROR(VLOOKUP(AI153,'CRUCE OPORTUNIDADES'!$C$10:$D$18,2,FALSE),"")</f>
        <v/>
      </c>
      <c r="AK153" s="12" t="n">
        <v>13.7300000000002</v>
      </c>
      <c r="AL153" s="12">
        <f>IFERROR(VLOOKUP(AK153,'CRUCE OPORTUNIDADES'!$C$10:$D$18,2,FALSE),"")</f>
        <v/>
      </c>
      <c r="AM153" s="12" t="n">
        <v>14.7300000000003</v>
      </c>
      <c r="AN153" s="12">
        <f>IFERROR(VLOOKUP(AM153,'CRUCE OPORTUNIDADES'!$C$10:$D$18,2,FALSE),"")</f>
        <v/>
      </c>
      <c r="AO153" s="12" t="n">
        <v>15.7300000000003</v>
      </c>
      <c r="AP153" s="12">
        <f>IFERROR(VLOOKUP(AO153,'CRUCE OPORTUNIDADES'!$C$10:$D$18,2,FALSE),"")</f>
        <v/>
      </c>
      <c r="AQ153" s="12" t="n">
        <v>16.7300000000003</v>
      </c>
      <c r="AR153" s="12">
        <f>IFERROR(VLOOKUP(AQ153,'CRUCE OPORTUNIDADES'!$C$10:$D$18,2,FALSE),"")</f>
        <v/>
      </c>
      <c r="AS153" s="12" t="n">
        <v>17.7300000000003</v>
      </c>
      <c r="AT153" s="12">
        <f>IFERROR(VLOOKUP(AS153,'CRUCE OPORTUNIDADES'!$C$10:$D$18,2,FALSE),"")</f>
        <v/>
      </c>
      <c r="AU153" s="12" t="n">
        <v>18.7300000000003</v>
      </c>
      <c r="AV153" s="12">
        <f>IFERROR(VLOOKUP(AU153,'CRUCE OPORTUNIDADES'!$C$10:$D$18,2,FALSE),"")</f>
        <v/>
      </c>
      <c r="AW153" s="12" t="n">
        <v>19.7300000000004</v>
      </c>
      <c r="AX153" s="12">
        <f>IFERROR(VLOOKUP(AW153,'CRUCE OPORTUNIDADES'!$C$10:$D$18,2,FALSE),"")</f>
        <v/>
      </c>
      <c r="AY153" s="12" t="n">
        <v>20.7300000000004</v>
      </c>
      <c r="AZ153" s="12">
        <f>IFERROR(VLOOKUP(AY153,'CRUCE OPORTUNIDADES'!$C$10:$D$18,2,FALSE),"")</f>
        <v/>
      </c>
      <c r="BA153" s="12" t="n">
        <v>21.7300000000004</v>
      </c>
      <c r="BB153" s="12">
        <f>IFERROR(VLOOKUP(BA153,'CRUCE OPORTUNIDADES'!$C$10:$D$18,2,FALSE),"")</f>
        <v/>
      </c>
      <c r="BC153" s="12" t="n">
        <v>22.7300000000004</v>
      </c>
      <c r="BD153" s="12">
        <f>IFERROR(VLOOKUP(BC153,'CRUCE OPORTUNIDADES'!$C$10:$D$18,2,FALSE),"")</f>
        <v/>
      </c>
      <c r="BE153" s="12" t="n">
        <v>23.7300000000004</v>
      </c>
      <c r="BF153" s="12">
        <f>IFERROR(VLOOKUP(BE153,'CRUCE OPORTUNIDADES'!$C$10:$D$18,2,FALSE),"")</f>
        <v/>
      </c>
      <c r="BG153" s="12" t="n">
        <v>24.7300000000005</v>
      </c>
      <c r="BH153" s="12">
        <f>IFERROR(VLOOKUP(BG153,'CRUCE OPORTUNIDADES'!$C$10:$D$18,2,FALSE),"")</f>
        <v/>
      </c>
      <c r="BI153" s="12" t="n">
        <v>25.7300000000005</v>
      </c>
      <c r="BJ153" s="12">
        <f>IFERROR(VLOOKUP(BI153,'CRUCE OPORTUNIDADES'!$C$10:$D$18,2,FALSE),"")</f>
        <v/>
      </c>
    </row>
    <row r="154">
      <c r="N154" s="12">
        <f>IF(N155&lt;&gt;""," -O","")</f>
        <v/>
      </c>
      <c r="P154" s="12">
        <f>IF(P155&lt;&gt;""," -O","")</f>
        <v/>
      </c>
      <c r="R154" s="12">
        <f>IF(R155&lt;&gt;""," -O","")</f>
        <v/>
      </c>
      <c r="T154" s="12">
        <f>IF(T155&lt;&gt;""," -O","")</f>
        <v/>
      </c>
      <c r="V154" s="12">
        <f>IF(V155&lt;&gt;""," -O","")</f>
        <v/>
      </c>
      <c r="X154" s="12">
        <f>IF(X155&lt;&gt;""," -O","")</f>
        <v/>
      </c>
      <c r="Z154" s="12">
        <f>IF(Z155&lt;&gt;""," -O","")</f>
        <v/>
      </c>
      <c r="AB154" s="12">
        <f>IF(AB155&lt;&gt;""," -O","")</f>
        <v/>
      </c>
      <c r="AD154" s="12">
        <f>IF(AD155&lt;&gt;""," -O","")</f>
        <v/>
      </c>
      <c r="AF154" s="12">
        <f>IF(AF155&lt;&gt;""," -O","")</f>
        <v/>
      </c>
      <c r="AH154" s="12">
        <f>IF(AH155&lt;&gt;""," -O","")</f>
        <v/>
      </c>
      <c r="AJ154" s="12">
        <f>IF(AJ155&lt;&gt;""," -O","")</f>
        <v/>
      </c>
      <c r="AL154" s="12">
        <f>IF(AL155&lt;&gt;""," -O","")</f>
        <v/>
      </c>
      <c r="AN154" s="12">
        <f>IF(AN155&lt;&gt;""," -O","")</f>
        <v/>
      </c>
      <c r="AP154" s="12">
        <f>IF(AP155&lt;&gt;""," -O","")</f>
        <v/>
      </c>
      <c r="AR154" s="12">
        <f>IF(AR155&lt;&gt;""," -O","")</f>
        <v/>
      </c>
      <c r="AT154" s="12">
        <f>IF(AT155&lt;&gt;""," -O","")</f>
        <v/>
      </c>
      <c r="AV154" s="12">
        <f>IF(AV155&lt;&gt;""," -O","")</f>
        <v/>
      </c>
      <c r="AX154" s="12">
        <f>IF(AX155&lt;&gt;""," -O","")</f>
        <v/>
      </c>
      <c r="AZ154" s="12">
        <f>IF(AZ155&lt;&gt;""," -O","")</f>
        <v/>
      </c>
      <c r="BB154" s="12">
        <f>IF(BB155&lt;&gt;""," -O","")</f>
        <v/>
      </c>
      <c r="BD154" s="12">
        <f>IF(BD155&lt;&gt;""," -O","")</f>
        <v/>
      </c>
      <c r="BF154" s="12">
        <f>IF(BF155&lt;&gt;""," -O","")</f>
        <v/>
      </c>
      <c r="BH154" s="12">
        <f>IF(BH155&lt;&gt;""," -O","")</f>
        <v/>
      </c>
      <c r="BJ154" s="12">
        <f>IF(BJ155&lt;&gt;""," -O","")</f>
        <v/>
      </c>
    </row>
    <row r="155">
      <c r="M155" s="12" t="n">
        <v>1.74</v>
      </c>
      <c r="N155" s="12">
        <f>IFERROR(VLOOKUP(M155,'CRUCE OPORTUNIDADES'!$C$10:$D$18,2,FALSE),"")</f>
        <v/>
      </c>
      <c r="O155" s="12" t="n">
        <v>2.74000000000002</v>
      </c>
      <c r="P155" s="12">
        <f>IFERROR(VLOOKUP(O155,'CRUCE OPORTUNIDADES'!$C$10:$D$18,2,FALSE),"")</f>
        <v/>
      </c>
      <c r="Q155" s="12" t="n">
        <v>3.74000000000004</v>
      </c>
      <c r="R155" s="12">
        <f>IFERROR(VLOOKUP(Q155,'CRUCE OPORTUNIDADES'!$C$10:$D$18,2,FALSE),"")</f>
        <v/>
      </c>
      <c r="S155" s="12" t="n">
        <v>4.74000000000006</v>
      </c>
      <c r="T155" s="12">
        <f>IFERROR(VLOOKUP(S155,'CRUCE OPORTUNIDADES'!$C$10:$D$18,2,FALSE),"")</f>
        <v/>
      </c>
      <c r="U155" s="12" t="n">
        <v>5.74000000000008</v>
      </c>
      <c r="V155" s="12">
        <f>IFERROR(VLOOKUP(U155,'CRUCE OPORTUNIDADES'!$C$10:$D$18,2,FALSE),"")</f>
        <v/>
      </c>
      <c r="W155" s="12" t="n">
        <v>6.7400000000001</v>
      </c>
      <c r="X155" s="12">
        <f>IFERROR(VLOOKUP(W155,'CRUCE OPORTUNIDADES'!$C$10:$D$18,2,FALSE),"")</f>
        <v/>
      </c>
      <c r="Y155" s="12" t="n">
        <v>7.74000000000012</v>
      </c>
      <c r="Z155" s="12">
        <f>IFERROR(VLOOKUP(Y155,'CRUCE OPORTUNIDADES'!$C$10:$D$18,2,FALSE),"")</f>
        <v/>
      </c>
      <c r="AA155" s="12" t="n">
        <v>8.740000000000141</v>
      </c>
      <c r="AB155" s="12">
        <f>IFERROR(VLOOKUP(AA155,'CRUCE OPORTUNIDADES'!$C$10:$D$18,2,FALSE),"")</f>
        <v/>
      </c>
      <c r="AC155" s="12" t="n">
        <v>9.74000000000016</v>
      </c>
      <c r="AD155" s="12">
        <f>IFERROR(VLOOKUP(AC155,'CRUCE OPORTUNIDADES'!$C$10:$D$18,2,FALSE),"")</f>
        <v/>
      </c>
      <c r="AE155" s="12" t="n">
        <v>10.7400000000002</v>
      </c>
      <c r="AF155" s="12">
        <f>IFERROR(VLOOKUP(AE155,'CRUCE OPORTUNIDADES'!$C$10:$D$18,2,FALSE),"")</f>
        <v/>
      </c>
      <c r="AG155" s="12" t="n">
        <v>11.7400000000002</v>
      </c>
      <c r="AH155" s="12">
        <f>IFERROR(VLOOKUP(AG155,'CRUCE OPORTUNIDADES'!$C$10:$D$18,2,FALSE),"")</f>
        <v/>
      </c>
      <c r="AI155" s="12" t="n">
        <v>12.7400000000002</v>
      </c>
      <c r="AJ155" s="12">
        <f>IFERROR(VLOOKUP(AI155,'CRUCE OPORTUNIDADES'!$C$10:$D$18,2,FALSE),"")</f>
        <v/>
      </c>
      <c r="AK155" s="12" t="n">
        <v>13.7400000000002</v>
      </c>
      <c r="AL155" s="12">
        <f>IFERROR(VLOOKUP(AK155,'CRUCE OPORTUNIDADES'!$C$10:$D$18,2,FALSE),"")</f>
        <v/>
      </c>
      <c r="AM155" s="12" t="n">
        <v>14.7400000000003</v>
      </c>
      <c r="AN155" s="12">
        <f>IFERROR(VLOOKUP(AM155,'CRUCE OPORTUNIDADES'!$C$10:$D$18,2,FALSE),"")</f>
        <v/>
      </c>
      <c r="AO155" s="12" t="n">
        <v>15.7400000000003</v>
      </c>
      <c r="AP155" s="12">
        <f>IFERROR(VLOOKUP(AO155,'CRUCE OPORTUNIDADES'!$C$10:$D$18,2,FALSE),"")</f>
        <v/>
      </c>
      <c r="AQ155" s="12" t="n">
        <v>16.7400000000003</v>
      </c>
      <c r="AR155" s="12">
        <f>IFERROR(VLOOKUP(AQ155,'CRUCE OPORTUNIDADES'!$C$10:$D$18,2,FALSE),"")</f>
        <v/>
      </c>
      <c r="AS155" s="12" t="n">
        <v>17.7400000000003</v>
      </c>
      <c r="AT155" s="12">
        <f>IFERROR(VLOOKUP(AS155,'CRUCE OPORTUNIDADES'!$C$10:$D$18,2,FALSE),"")</f>
        <v/>
      </c>
      <c r="AU155" s="12" t="n">
        <v>18.7400000000003</v>
      </c>
      <c r="AV155" s="12">
        <f>IFERROR(VLOOKUP(AU155,'CRUCE OPORTUNIDADES'!$C$10:$D$18,2,FALSE),"")</f>
        <v/>
      </c>
      <c r="AW155" s="12" t="n">
        <v>19.7400000000004</v>
      </c>
      <c r="AX155" s="12">
        <f>IFERROR(VLOOKUP(AW155,'CRUCE OPORTUNIDADES'!$C$10:$D$18,2,FALSE),"")</f>
        <v/>
      </c>
      <c r="AY155" s="12" t="n">
        <v>20.7400000000004</v>
      </c>
      <c r="AZ155" s="12">
        <f>IFERROR(VLOOKUP(AY155,'CRUCE OPORTUNIDADES'!$C$10:$D$18,2,FALSE),"")</f>
        <v/>
      </c>
      <c r="BA155" s="12" t="n">
        <v>21.7400000000004</v>
      </c>
      <c r="BB155" s="12">
        <f>IFERROR(VLOOKUP(BA155,'CRUCE OPORTUNIDADES'!$C$10:$D$18,2,FALSE),"")</f>
        <v/>
      </c>
      <c r="BC155" s="12" t="n">
        <v>22.7400000000004</v>
      </c>
      <c r="BD155" s="12">
        <f>IFERROR(VLOOKUP(BC155,'CRUCE OPORTUNIDADES'!$C$10:$D$18,2,FALSE),"")</f>
        <v/>
      </c>
      <c r="BE155" s="12" t="n">
        <v>23.7400000000004</v>
      </c>
      <c r="BF155" s="12">
        <f>IFERROR(VLOOKUP(BE155,'CRUCE OPORTUNIDADES'!$C$10:$D$18,2,FALSE),"")</f>
        <v/>
      </c>
      <c r="BG155" s="12" t="n">
        <v>24.7400000000005</v>
      </c>
      <c r="BH155" s="12">
        <f>IFERROR(VLOOKUP(BG155,'CRUCE OPORTUNIDADES'!$C$10:$D$18,2,FALSE),"")</f>
        <v/>
      </c>
      <c r="BI155" s="12" t="n">
        <v>25.7400000000005</v>
      </c>
      <c r="BJ155" s="12">
        <f>IFERROR(VLOOKUP(BI155,'CRUCE OPORTUNIDADES'!$C$10:$D$18,2,FALSE),"")</f>
        <v/>
      </c>
    </row>
    <row r="156">
      <c r="N156" s="12">
        <f>IF(N157&lt;&gt;""," -O","")</f>
        <v/>
      </c>
      <c r="P156" s="12">
        <f>IF(P157&lt;&gt;""," -O","")</f>
        <v/>
      </c>
      <c r="R156" s="12">
        <f>IF(R157&lt;&gt;""," -O","")</f>
        <v/>
      </c>
      <c r="T156" s="12">
        <f>IF(T157&lt;&gt;""," -O","")</f>
        <v/>
      </c>
      <c r="V156" s="12">
        <f>IF(V157&lt;&gt;""," -O","")</f>
        <v/>
      </c>
      <c r="X156" s="12">
        <f>IF(X157&lt;&gt;""," -O","")</f>
        <v/>
      </c>
      <c r="Z156" s="12">
        <f>IF(Z157&lt;&gt;""," -O","")</f>
        <v/>
      </c>
      <c r="AB156" s="12">
        <f>IF(AB157&lt;&gt;""," -O","")</f>
        <v/>
      </c>
      <c r="AD156" s="12">
        <f>IF(AD157&lt;&gt;""," -O","")</f>
        <v/>
      </c>
      <c r="AF156" s="12">
        <f>IF(AF157&lt;&gt;""," -O","")</f>
        <v/>
      </c>
      <c r="AH156" s="12">
        <f>IF(AH157&lt;&gt;""," -O","")</f>
        <v/>
      </c>
      <c r="AJ156" s="12">
        <f>IF(AJ157&lt;&gt;""," -O","")</f>
        <v/>
      </c>
      <c r="AL156" s="12">
        <f>IF(AL157&lt;&gt;""," -O","")</f>
        <v/>
      </c>
      <c r="AN156" s="12">
        <f>IF(AN157&lt;&gt;""," -O","")</f>
        <v/>
      </c>
      <c r="AP156" s="12">
        <f>IF(AP157&lt;&gt;""," -O","")</f>
        <v/>
      </c>
      <c r="AR156" s="12">
        <f>IF(AR157&lt;&gt;""," -O","")</f>
        <v/>
      </c>
      <c r="AT156" s="12">
        <f>IF(AT157&lt;&gt;""," -O","")</f>
        <v/>
      </c>
      <c r="AV156" s="12">
        <f>IF(AV157&lt;&gt;""," -O","")</f>
        <v/>
      </c>
      <c r="AX156" s="12">
        <f>IF(AX157&lt;&gt;""," -O","")</f>
        <v/>
      </c>
      <c r="AZ156" s="12">
        <f>IF(AZ157&lt;&gt;""," -O","")</f>
        <v/>
      </c>
      <c r="BB156" s="12">
        <f>IF(BB157&lt;&gt;""," -O","")</f>
        <v/>
      </c>
      <c r="BD156" s="12">
        <f>IF(BD157&lt;&gt;""," -O","")</f>
        <v/>
      </c>
      <c r="BF156" s="12">
        <f>IF(BF157&lt;&gt;""," -O","")</f>
        <v/>
      </c>
      <c r="BH156" s="12">
        <f>IF(BH157&lt;&gt;""," -O","")</f>
        <v/>
      </c>
      <c r="BJ156" s="12">
        <f>IF(BJ157&lt;&gt;""," -O","")</f>
        <v/>
      </c>
    </row>
    <row r="157">
      <c r="M157" s="12" t="n">
        <v>1.75</v>
      </c>
      <c r="N157" s="12">
        <f>IFERROR(VLOOKUP(M157,'CRUCE OPORTUNIDADES'!$C$10:$D$18,2,FALSE),"")</f>
        <v/>
      </c>
      <c r="O157" s="12" t="n">
        <v>2.75000000000002</v>
      </c>
      <c r="P157" s="12">
        <f>IFERROR(VLOOKUP(O157,'CRUCE OPORTUNIDADES'!$C$10:$D$18,2,FALSE),"")</f>
        <v/>
      </c>
      <c r="Q157" s="12" t="n">
        <v>3.75000000000004</v>
      </c>
      <c r="R157" s="12">
        <f>IFERROR(VLOOKUP(Q157,'CRUCE OPORTUNIDADES'!$C$10:$D$18,2,FALSE),"")</f>
        <v/>
      </c>
      <c r="S157" s="12" t="n">
        <v>4.75000000000006</v>
      </c>
      <c r="T157" s="12">
        <f>IFERROR(VLOOKUP(S157,'CRUCE OPORTUNIDADES'!$C$10:$D$18,2,FALSE),"")</f>
        <v/>
      </c>
      <c r="U157" s="12" t="n">
        <v>5.75000000000008</v>
      </c>
      <c r="V157" s="12">
        <f>IFERROR(VLOOKUP(U157,'CRUCE OPORTUNIDADES'!$C$10:$D$18,2,FALSE),"")</f>
        <v/>
      </c>
      <c r="W157" s="12" t="n">
        <v>6.7500000000001</v>
      </c>
      <c r="X157" s="12">
        <f>IFERROR(VLOOKUP(W157,'CRUCE OPORTUNIDADES'!$C$10:$D$18,2,FALSE),"")</f>
        <v/>
      </c>
      <c r="Y157" s="12" t="n">
        <v>7.75000000000012</v>
      </c>
      <c r="Z157" s="12">
        <f>IFERROR(VLOOKUP(Y157,'CRUCE OPORTUNIDADES'!$C$10:$D$18,2,FALSE),"")</f>
        <v/>
      </c>
      <c r="AA157" s="12" t="n">
        <v>8.75000000000014</v>
      </c>
      <c r="AB157" s="12">
        <f>IFERROR(VLOOKUP(AA157,'CRUCE OPORTUNIDADES'!$C$10:$D$18,2,FALSE),"")</f>
        <v/>
      </c>
      <c r="AC157" s="12" t="n">
        <v>9.75000000000016</v>
      </c>
      <c r="AD157" s="12">
        <f>IFERROR(VLOOKUP(AC157,'CRUCE OPORTUNIDADES'!$C$10:$D$18,2,FALSE),"")</f>
        <v/>
      </c>
      <c r="AE157" s="12" t="n">
        <v>10.7500000000002</v>
      </c>
      <c r="AF157" s="12">
        <f>IFERROR(VLOOKUP(AE157,'CRUCE OPORTUNIDADES'!$C$10:$D$18,2,FALSE),"")</f>
        <v/>
      </c>
      <c r="AG157" s="12" t="n">
        <v>11.7500000000002</v>
      </c>
      <c r="AH157" s="12">
        <f>IFERROR(VLOOKUP(AG157,'CRUCE OPORTUNIDADES'!$C$10:$D$18,2,FALSE),"")</f>
        <v/>
      </c>
      <c r="AI157" s="12" t="n">
        <v>12.7500000000002</v>
      </c>
      <c r="AJ157" s="12">
        <f>IFERROR(VLOOKUP(AI157,'CRUCE OPORTUNIDADES'!$C$10:$D$18,2,FALSE),"")</f>
        <v/>
      </c>
      <c r="AK157" s="12" t="n">
        <v>13.7500000000002</v>
      </c>
      <c r="AL157" s="12">
        <f>IFERROR(VLOOKUP(AK157,'CRUCE OPORTUNIDADES'!$C$10:$D$18,2,FALSE),"")</f>
        <v/>
      </c>
      <c r="AM157" s="12" t="n">
        <v>14.7500000000003</v>
      </c>
      <c r="AN157" s="12">
        <f>IFERROR(VLOOKUP(AM157,'CRUCE OPORTUNIDADES'!$C$10:$D$18,2,FALSE),"")</f>
        <v/>
      </c>
      <c r="AO157" s="12" t="n">
        <v>15.7500000000003</v>
      </c>
      <c r="AP157" s="12">
        <f>IFERROR(VLOOKUP(AO157,'CRUCE OPORTUNIDADES'!$C$10:$D$18,2,FALSE),"")</f>
        <v/>
      </c>
      <c r="AQ157" s="12" t="n">
        <v>16.7500000000003</v>
      </c>
      <c r="AR157" s="12">
        <f>IFERROR(VLOOKUP(AQ157,'CRUCE OPORTUNIDADES'!$C$10:$D$18,2,FALSE),"")</f>
        <v/>
      </c>
      <c r="AS157" s="12" t="n">
        <v>17.7500000000003</v>
      </c>
      <c r="AT157" s="12">
        <f>IFERROR(VLOOKUP(AS157,'CRUCE OPORTUNIDADES'!$C$10:$D$18,2,FALSE),"")</f>
        <v/>
      </c>
      <c r="AU157" s="12" t="n">
        <v>18.7500000000003</v>
      </c>
      <c r="AV157" s="12">
        <f>IFERROR(VLOOKUP(AU157,'CRUCE OPORTUNIDADES'!$C$10:$D$18,2,FALSE),"")</f>
        <v/>
      </c>
      <c r="AW157" s="12" t="n">
        <v>19.7500000000004</v>
      </c>
      <c r="AX157" s="12">
        <f>IFERROR(VLOOKUP(AW157,'CRUCE OPORTUNIDADES'!$C$10:$D$18,2,FALSE),"")</f>
        <v/>
      </c>
      <c r="AY157" s="12" t="n">
        <v>20.7500000000004</v>
      </c>
      <c r="AZ157" s="12">
        <f>IFERROR(VLOOKUP(AY157,'CRUCE OPORTUNIDADES'!$C$10:$D$18,2,FALSE),"")</f>
        <v/>
      </c>
      <c r="BA157" s="12" t="n">
        <v>21.7500000000004</v>
      </c>
      <c r="BB157" s="12">
        <f>IFERROR(VLOOKUP(BA157,'CRUCE OPORTUNIDADES'!$C$10:$D$18,2,FALSE),"")</f>
        <v/>
      </c>
      <c r="BC157" s="12" t="n">
        <v>22.7500000000004</v>
      </c>
      <c r="BD157" s="12">
        <f>IFERROR(VLOOKUP(BC157,'CRUCE OPORTUNIDADES'!$C$10:$D$18,2,FALSE),"")</f>
        <v/>
      </c>
      <c r="BE157" s="12" t="n">
        <v>23.7500000000004</v>
      </c>
      <c r="BF157" s="12">
        <f>IFERROR(VLOOKUP(BE157,'CRUCE OPORTUNIDADES'!$C$10:$D$18,2,FALSE),"")</f>
        <v/>
      </c>
      <c r="BG157" s="12" t="n">
        <v>24.7500000000005</v>
      </c>
      <c r="BH157" s="12">
        <f>IFERROR(VLOOKUP(BG157,'CRUCE OPORTUNIDADES'!$C$10:$D$18,2,FALSE),"")</f>
        <v/>
      </c>
      <c r="BI157" s="12" t="n">
        <v>25.7500000000005</v>
      </c>
      <c r="BJ157" s="12">
        <f>IFERROR(VLOOKUP(BI157,'CRUCE OPORTUNIDADES'!$C$10:$D$18,2,FALSE),"")</f>
        <v/>
      </c>
    </row>
    <row r="158">
      <c r="N158" s="12">
        <f>IF(N159&lt;&gt;""," -O","")</f>
        <v/>
      </c>
      <c r="P158" s="12">
        <f>IF(P159&lt;&gt;""," -O","")</f>
        <v/>
      </c>
      <c r="R158" s="12">
        <f>IF(R159&lt;&gt;""," -O","")</f>
        <v/>
      </c>
      <c r="T158" s="12">
        <f>IF(T159&lt;&gt;""," -O","")</f>
        <v/>
      </c>
      <c r="V158" s="12">
        <f>IF(V159&lt;&gt;""," -O","")</f>
        <v/>
      </c>
      <c r="X158" s="12">
        <f>IF(X159&lt;&gt;""," -O","")</f>
        <v/>
      </c>
      <c r="Z158" s="12">
        <f>IF(Z159&lt;&gt;""," -O","")</f>
        <v/>
      </c>
      <c r="AB158" s="12">
        <f>IF(AB159&lt;&gt;""," -O","")</f>
        <v/>
      </c>
      <c r="AD158" s="12">
        <f>IF(AD159&lt;&gt;""," -O","")</f>
        <v/>
      </c>
      <c r="AF158" s="12">
        <f>IF(AF159&lt;&gt;""," -O","")</f>
        <v/>
      </c>
      <c r="AH158" s="12">
        <f>IF(AH159&lt;&gt;""," -O","")</f>
        <v/>
      </c>
      <c r="AJ158" s="12">
        <f>IF(AJ159&lt;&gt;""," -O","")</f>
        <v/>
      </c>
      <c r="AL158" s="12">
        <f>IF(AL159&lt;&gt;""," -O","")</f>
        <v/>
      </c>
      <c r="AN158" s="12">
        <f>IF(AN159&lt;&gt;""," -O","")</f>
        <v/>
      </c>
      <c r="AP158" s="12">
        <f>IF(AP159&lt;&gt;""," -O","")</f>
        <v/>
      </c>
      <c r="AR158" s="12">
        <f>IF(AR159&lt;&gt;""," -O","")</f>
        <v/>
      </c>
      <c r="AT158" s="12">
        <f>IF(AT159&lt;&gt;""," -O","")</f>
        <v/>
      </c>
      <c r="AV158" s="12">
        <f>IF(AV159&lt;&gt;""," -O","")</f>
        <v/>
      </c>
      <c r="AX158" s="12">
        <f>IF(AX159&lt;&gt;""," -O","")</f>
        <v/>
      </c>
      <c r="AZ158" s="12">
        <f>IF(AZ159&lt;&gt;""," -O","")</f>
        <v/>
      </c>
      <c r="BB158" s="12">
        <f>IF(BB159&lt;&gt;""," -O","")</f>
        <v/>
      </c>
      <c r="BD158" s="12">
        <f>IF(BD159&lt;&gt;""," -O","")</f>
        <v/>
      </c>
      <c r="BF158" s="12">
        <f>IF(BF159&lt;&gt;""," -O","")</f>
        <v/>
      </c>
      <c r="BH158" s="12">
        <f>IF(BH159&lt;&gt;""," -O","")</f>
        <v/>
      </c>
      <c r="BJ158" s="12">
        <f>IF(BJ159&lt;&gt;""," -O","")</f>
        <v/>
      </c>
    </row>
    <row r="159">
      <c r="M159" s="12" t="n">
        <v>1.76</v>
      </c>
      <c r="N159" s="12">
        <f>IFERROR(VLOOKUP(M159,'CRUCE OPORTUNIDADES'!$C$10:$D$18,2,FALSE),"")</f>
        <v/>
      </c>
      <c r="O159" s="12" t="n">
        <v>2.76000000000002</v>
      </c>
      <c r="P159" s="12">
        <f>IFERROR(VLOOKUP(O159,'CRUCE OPORTUNIDADES'!$C$10:$D$18,2,FALSE),"")</f>
        <v/>
      </c>
      <c r="Q159" s="12" t="n">
        <v>3.76000000000004</v>
      </c>
      <c r="R159" s="12">
        <f>IFERROR(VLOOKUP(Q159,'CRUCE OPORTUNIDADES'!$C$10:$D$18,2,FALSE),"")</f>
        <v/>
      </c>
      <c r="S159" s="12" t="n">
        <v>4.76000000000006</v>
      </c>
      <c r="T159" s="12">
        <f>IFERROR(VLOOKUP(S159,'CRUCE OPORTUNIDADES'!$C$10:$D$18,2,FALSE),"")</f>
        <v/>
      </c>
      <c r="U159" s="12" t="n">
        <v>5.76000000000008</v>
      </c>
      <c r="V159" s="12">
        <f>IFERROR(VLOOKUP(U159,'CRUCE OPORTUNIDADES'!$C$10:$D$18,2,FALSE),"")</f>
        <v/>
      </c>
      <c r="W159" s="12" t="n">
        <v>6.7600000000001</v>
      </c>
      <c r="X159" s="12">
        <f>IFERROR(VLOOKUP(W159,'CRUCE OPORTUNIDADES'!$C$10:$D$18,2,FALSE),"")</f>
        <v/>
      </c>
      <c r="Y159" s="12" t="n">
        <v>7.76000000000012</v>
      </c>
      <c r="Z159" s="12">
        <f>IFERROR(VLOOKUP(Y159,'CRUCE OPORTUNIDADES'!$C$10:$D$18,2,FALSE),"")</f>
        <v/>
      </c>
      <c r="AA159" s="12" t="n">
        <v>8.76000000000014</v>
      </c>
      <c r="AB159" s="12">
        <f>IFERROR(VLOOKUP(AA159,'CRUCE OPORTUNIDADES'!$C$10:$D$18,2,FALSE),"")</f>
        <v/>
      </c>
      <c r="AC159" s="12" t="n">
        <v>9.76000000000016</v>
      </c>
      <c r="AD159" s="12">
        <f>IFERROR(VLOOKUP(AC159,'CRUCE OPORTUNIDADES'!$C$10:$D$18,2,FALSE),"")</f>
        <v/>
      </c>
      <c r="AE159" s="12" t="n">
        <v>10.7600000000002</v>
      </c>
      <c r="AF159" s="12">
        <f>IFERROR(VLOOKUP(AE159,'CRUCE OPORTUNIDADES'!$C$10:$D$18,2,FALSE),"")</f>
        <v/>
      </c>
      <c r="AG159" s="12" t="n">
        <v>11.7600000000002</v>
      </c>
      <c r="AH159" s="12">
        <f>IFERROR(VLOOKUP(AG159,'CRUCE OPORTUNIDADES'!$C$10:$D$18,2,FALSE),"")</f>
        <v/>
      </c>
      <c r="AI159" s="12" t="n">
        <v>12.7600000000002</v>
      </c>
      <c r="AJ159" s="12">
        <f>IFERROR(VLOOKUP(AI159,'CRUCE OPORTUNIDADES'!$C$10:$D$18,2,FALSE),"")</f>
        <v/>
      </c>
      <c r="AK159" s="12" t="n">
        <v>13.7600000000002</v>
      </c>
      <c r="AL159" s="12">
        <f>IFERROR(VLOOKUP(AK159,'CRUCE OPORTUNIDADES'!$C$10:$D$18,2,FALSE),"")</f>
        <v/>
      </c>
      <c r="AM159" s="12" t="n">
        <v>14.7600000000003</v>
      </c>
      <c r="AN159" s="12">
        <f>IFERROR(VLOOKUP(AM159,'CRUCE OPORTUNIDADES'!$C$10:$D$18,2,FALSE),"")</f>
        <v/>
      </c>
      <c r="AO159" s="12" t="n">
        <v>15.7600000000003</v>
      </c>
      <c r="AP159" s="12">
        <f>IFERROR(VLOOKUP(AO159,'CRUCE OPORTUNIDADES'!$C$10:$D$18,2,FALSE),"")</f>
        <v/>
      </c>
      <c r="AQ159" s="12" t="n">
        <v>16.7600000000003</v>
      </c>
      <c r="AR159" s="12">
        <f>IFERROR(VLOOKUP(AQ159,'CRUCE OPORTUNIDADES'!$C$10:$D$18,2,FALSE),"")</f>
        <v/>
      </c>
      <c r="AS159" s="12" t="n">
        <v>17.7600000000003</v>
      </c>
      <c r="AT159" s="12">
        <f>IFERROR(VLOOKUP(AS159,'CRUCE OPORTUNIDADES'!$C$10:$D$18,2,FALSE),"")</f>
        <v/>
      </c>
      <c r="AU159" s="12" t="n">
        <v>18.7600000000003</v>
      </c>
      <c r="AV159" s="12">
        <f>IFERROR(VLOOKUP(AU159,'CRUCE OPORTUNIDADES'!$C$10:$D$18,2,FALSE),"")</f>
        <v/>
      </c>
      <c r="AW159" s="12" t="n">
        <v>19.7600000000004</v>
      </c>
      <c r="AX159" s="12">
        <f>IFERROR(VLOOKUP(AW159,'CRUCE OPORTUNIDADES'!$C$10:$D$18,2,FALSE),"")</f>
        <v/>
      </c>
      <c r="AY159" s="12" t="n">
        <v>20.7600000000004</v>
      </c>
      <c r="AZ159" s="12">
        <f>IFERROR(VLOOKUP(AY159,'CRUCE OPORTUNIDADES'!$C$10:$D$18,2,FALSE),"")</f>
        <v/>
      </c>
      <c r="BA159" s="12" t="n">
        <v>21.7600000000004</v>
      </c>
      <c r="BB159" s="12">
        <f>IFERROR(VLOOKUP(BA159,'CRUCE OPORTUNIDADES'!$C$10:$D$18,2,FALSE),"")</f>
        <v/>
      </c>
      <c r="BC159" s="12" t="n">
        <v>22.7600000000004</v>
      </c>
      <c r="BD159" s="12">
        <f>IFERROR(VLOOKUP(BC159,'CRUCE OPORTUNIDADES'!$C$10:$D$18,2,FALSE),"")</f>
        <v/>
      </c>
      <c r="BE159" s="12" t="n">
        <v>23.7600000000004</v>
      </c>
      <c r="BF159" s="12">
        <f>IFERROR(VLOOKUP(BE159,'CRUCE OPORTUNIDADES'!$C$10:$D$18,2,FALSE),"")</f>
        <v/>
      </c>
      <c r="BG159" s="12" t="n">
        <v>24.7600000000005</v>
      </c>
      <c r="BH159" s="12">
        <f>IFERROR(VLOOKUP(BG159,'CRUCE OPORTUNIDADES'!$C$10:$D$18,2,FALSE),"")</f>
        <v/>
      </c>
      <c r="BI159" s="12" t="n">
        <v>25.7600000000005</v>
      </c>
      <c r="BJ159" s="12">
        <f>IFERROR(VLOOKUP(BI159,'CRUCE OPORTUNIDADES'!$C$10:$D$18,2,FALSE),"")</f>
        <v/>
      </c>
    </row>
    <row r="160">
      <c r="N160" s="12">
        <f>IF(N161&lt;&gt;""," -O","")</f>
        <v/>
      </c>
      <c r="P160" s="12">
        <f>IF(P161&lt;&gt;""," -O","")</f>
        <v/>
      </c>
      <c r="R160" s="12">
        <f>IF(R161&lt;&gt;""," -O","")</f>
        <v/>
      </c>
      <c r="T160" s="12">
        <f>IF(T161&lt;&gt;""," -O","")</f>
        <v/>
      </c>
      <c r="V160" s="12">
        <f>IF(V161&lt;&gt;""," -O","")</f>
        <v/>
      </c>
      <c r="X160" s="12">
        <f>IF(X161&lt;&gt;""," -O","")</f>
        <v/>
      </c>
      <c r="Z160" s="12">
        <f>IF(Z161&lt;&gt;""," -O","")</f>
        <v/>
      </c>
      <c r="AB160" s="12">
        <f>IF(AB161&lt;&gt;""," -O","")</f>
        <v/>
      </c>
      <c r="AD160" s="12">
        <f>IF(AD161&lt;&gt;""," -O","")</f>
        <v/>
      </c>
      <c r="AF160" s="12">
        <f>IF(AF161&lt;&gt;""," -O","")</f>
        <v/>
      </c>
      <c r="AH160" s="12">
        <f>IF(AH161&lt;&gt;""," -O","")</f>
        <v/>
      </c>
      <c r="AJ160" s="12">
        <f>IF(AJ161&lt;&gt;""," -O","")</f>
        <v/>
      </c>
      <c r="AL160" s="12">
        <f>IF(AL161&lt;&gt;""," -O","")</f>
        <v/>
      </c>
      <c r="AN160" s="12">
        <f>IF(AN161&lt;&gt;""," -O","")</f>
        <v/>
      </c>
      <c r="AP160" s="12">
        <f>IF(AP161&lt;&gt;""," -O","")</f>
        <v/>
      </c>
      <c r="AR160" s="12">
        <f>IF(AR161&lt;&gt;""," -O","")</f>
        <v/>
      </c>
      <c r="AT160" s="12">
        <f>IF(AT161&lt;&gt;""," -O","")</f>
        <v/>
      </c>
      <c r="AV160" s="12">
        <f>IF(AV161&lt;&gt;""," -O","")</f>
        <v/>
      </c>
      <c r="AX160" s="12">
        <f>IF(AX161&lt;&gt;""," -O","")</f>
        <v/>
      </c>
      <c r="AZ160" s="12">
        <f>IF(AZ161&lt;&gt;""," -O","")</f>
        <v/>
      </c>
      <c r="BB160" s="12">
        <f>IF(BB161&lt;&gt;""," -O","")</f>
        <v/>
      </c>
      <c r="BD160" s="12">
        <f>IF(BD161&lt;&gt;""," -O","")</f>
        <v/>
      </c>
      <c r="BF160" s="12">
        <f>IF(BF161&lt;&gt;""," -O","")</f>
        <v/>
      </c>
      <c r="BH160" s="12">
        <f>IF(BH161&lt;&gt;""," -O","")</f>
        <v/>
      </c>
      <c r="BJ160" s="12">
        <f>IF(BJ161&lt;&gt;""," -O","")</f>
        <v/>
      </c>
    </row>
    <row r="161">
      <c r="M161" s="12" t="n">
        <v>1.77</v>
      </c>
      <c r="N161" s="12">
        <f>IFERROR(VLOOKUP(M161,'CRUCE OPORTUNIDADES'!$C$10:$D$18,2,FALSE),"")</f>
        <v/>
      </c>
      <c r="O161" s="12" t="n">
        <v>2.77000000000002</v>
      </c>
      <c r="P161" s="12">
        <f>IFERROR(VLOOKUP(O161,'CRUCE OPORTUNIDADES'!$C$10:$D$18,2,FALSE),"")</f>
        <v/>
      </c>
      <c r="Q161" s="12" t="n">
        <v>3.77000000000004</v>
      </c>
      <c r="R161" s="12">
        <f>IFERROR(VLOOKUP(Q161,'CRUCE OPORTUNIDADES'!$C$10:$D$18,2,FALSE),"")</f>
        <v/>
      </c>
      <c r="S161" s="12" t="n">
        <v>4.77000000000006</v>
      </c>
      <c r="T161" s="12">
        <f>IFERROR(VLOOKUP(S161,'CRUCE OPORTUNIDADES'!$C$10:$D$18,2,FALSE),"")</f>
        <v/>
      </c>
      <c r="U161" s="12" t="n">
        <v>5.77000000000008</v>
      </c>
      <c r="V161" s="12">
        <f>IFERROR(VLOOKUP(U161,'CRUCE OPORTUNIDADES'!$C$10:$D$18,2,FALSE),"")</f>
        <v/>
      </c>
      <c r="W161" s="12" t="n">
        <v>6.7700000000001</v>
      </c>
      <c r="X161" s="12">
        <f>IFERROR(VLOOKUP(W161,'CRUCE OPORTUNIDADES'!$C$10:$D$18,2,FALSE),"")</f>
        <v/>
      </c>
      <c r="Y161" s="12" t="n">
        <v>7.77000000000012</v>
      </c>
      <c r="Z161" s="12">
        <f>IFERROR(VLOOKUP(Y161,'CRUCE OPORTUNIDADES'!$C$10:$D$18,2,FALSE),"")</f>
        <v/>
      </c>
      <c r="AA161" s="12" t="n">
        <v>8.77000000000014</v>
      </c>
      <c r="AB161" s="12">
        <f>IFERROR(VLOOKUP(AA161,'CRUCE OPORTUNIDADES'!$C$10:$D$18,2,FALSE),"")</f>
        <v/>
      </c>
      <c r="AC161" s="12" t="n">
        <v>9.770000000000159</v>
      </c>
      <c r="AD161" s="12">
        <f>IFERROR(VLOOKUP(AC161,'CRUCE OPORTUNIDADES'!$C$10:$D$18,2,FALSE),"")</f>
        <v/>
      </c>
      <c r="AE161" s="12" t="n">
        <v>10.7700000000002</v>
      </c>
      <c r="AF161" s="12">
        <f>IFERROR(VLOOKUP(AE161,'CRUCE OPORTUNIDADES'!$C$10:$D$18,2,FALSE),"")</f>
        <v/>
      </c>
      <c r="AG161" s="12" t="n">
        <v>11.7700000000002</v>
      </c>
      <c r="AH161" s="12">
        <f>IFERROR(VLOOKUP(AG161,'CRUCE OPORTUNIDADES'!$C$10:$D$18,2,FALSE),"")</f>
        <v/>
      </c>
      <c r="AI161" s="12" t="n">
        <v>12.7700000000002</v>
      </c>
      <c r="AJ161" s="12">
        <f>IFERROR(VLOOKUP(AI161,'CRUCE OPORTUNIDADES'!$C$10:$D$18,2,FALSE),"")</f>
        <v/>
      </c>
      <c r="AK161" s="12" t="n">
        <v>13.7700000000002</v>
      </c>
      <c r="AL161" s="12">
        <f>IFERROR(VLOOKUP(AK161,'CRUCE OPORTUNIDADES'!$C$10:$D$18,2,FALSE),"")</f>
        <v/>
      </c>
      <c r="AM161" s="12" t="n">
        <v>14.7700000000003</v>
      </c>
      <c r="AN161" s="12">
        <f>IFERROR(VLOOKUP(AM161,'CRUCE OPORTUNIDADES'!$C$10:$D$18,2,FALSE),"")</f>
        <v/>
      </c>
      <c r="AO161" s="12" t="n">
        <v>15.7700000000003</v>
      </c>
      <c r="AP161" s="12">
        <f>IFERROR(VLOOKUP(AO161,'CRUCE OPORTUNIDADES'!$C$10:$D$18,2,FALSE),"")</f>
        <v/>
      </c>
      <c r="AQ161" s="12" t="n">
        <v>16.7700000000003</v>
      </c>
      <c r="AR161" s="12">
        <f>IFERROR(VLOOKUP(AQ161,'CRUCE OPORTUNIDADES'!$C$10:$D$18,2,FALSE),"")</f>
        <v/>
      </c>
      <c r="AS161" s="12" t="n">
        <v>17.7700000000003</v>
      </c>
      <c r="AT161" s="12">
        <f>IFERROR(VLOOKUP(AS161,'CRUCE OPORTUNIDADES'!$C$10:$D$18,2,FALSE),"")</f>
        <v/>
      </c>
      <c r="AU161" s="12" t="n">
        <v>18.7700000000003</v>
      </c>
      <c r="AV161" s="12">
        <f>IFERROR(VLOOKUP(AU161,'CRUCE OPORTUNIDADES'!$C$10:$D$18,2,FALSE),"")</f>
        <v/>
      </c>
      <c r="AW161" s="12" t="n">
        <v>19.7700000000004</v>
      </c>
      <c r="AX161" s="12">
        <f>IFERROR(VLOOKUP(AW161,'CRUCE OPORTUNIDADES'!$C$10:$D$18,2,FALSE),"")</f>
        <v/>
      </c>
      <c r="AY161" s="12" t="n">
        <v>20.7700000000004</v>
      </c>
      <c r="AZ161" s="12">
        <f>IFERROR(VLOOKUP(AY161,'CRUCE OPORTUNIDADES'!$C$10:$D$18,2,FALSE),"")</f>
        <v/>
      </c>
      <c r="BA161" s="12" t="n">
        <v>21.7700000000004</v>
      </c>
      <c r="BB161" s="12">
        <f>IFERROR(VLOOKUP(BA161,'CRUCE OPORTUNIDADES'!$C$10:$D$18,2,FALSE),"")</f>
        <v/>
      </c>
      <c r="BC161" s="12" t="n">
        <v>22.7700000000004</v>
      </c>
      <c r="BD161" s="12">
        <f>IFERROR(VLOOKUP(BC161,'CRUCE OPORTUNIDADES'!$C$10:$D$18,2,FALSE),"")</f>
        <v/>
      </c>
      <c r="BE161" s="12" t="n">
        <v>23.7700000000004</v>
      </c>
      <c r="BF161" s="12">
        <f>IFERROR(VLOOKUP(BE161,'CRUCE OPORTUNIDADES'!$C$10:$D$18,2,FALSE),"")</f>
        <v/>
      </c>
      <c r="BG161" s="12" t="n">
        <v>24.7700000000005</v>
      </c>
      <c r="BH161" s="12">
        <f>IFERROR(VLOOKUP(BG161,'CRUCE OPORTUNIDADES'!$C$10:$D$18,2,FALSE),"")</f>
        <v/>
      </c>
      <c r="BI161" s="12" t="n">
        <v>25.7700000000005</v>
      </c>
      <c r="BJ161" s="12">
        <f>IFERROR(VLOOKUP(BI161,'CRUCE OPORTUNIDADES'!$C$10:$D$18,2,FALSE),"")</f>
        <v/>
      </c>
    </row>
    <row r="162">
      <c r="N162" s="12">
        <f>IF(N163&lt;&gt;""," -O","")</f>
        <v/>
      </c>
      <c r="P162" s="12">
        <f>IF(P163&lt;&gt;""," -O","")</f>
        <v/>
      </c>
      <c r="R162" s="12">
        <f>IF(R163&lt;&gt;""," -O","")</f>
        <v/>
      </c>
      <c r="T162" s="12">
        <f>IF(T163&lt;&gt;""," -O","")</f>
        <v/>
      </c>
      <c r="V162" s="12">
        <f>IF(V163&lt;&gt;""," -O","")</f>
        <v/>
      </c>
      <c r="X162" s="12">
        <f>IF(X163&lt;&gt;""," -O","")</f>
        <v/>
      </c>
      <c r="Z162" s="12">
        <f>IF(Z163&lt;&gt;""," -O","")</f>
        <v/>
      </c>
      <c r="AB162" s="12">
        <f>IF(AB163&lt;&gt;""," -O","")</f>
        <v/>
      </c>
      <c r="AD162" s="12">
        <f>IF(AD163&lt;&gt;""," -O","")</f>
        <v/>
      </c>
      <c r="AF162" s="12">
        <f>IF(AF163&lt;&gt;""," -O","")</f>
        <v/>
      </c>
      <c r="AH162" s="12">
        <f>IF(AH163&lt;&gt;""," -O","")</f>
        <v/>
      </c>
      <c r="AJ162" s="12">
        <f>IF(AJ163&lt;&gt;""," -O","")</f>
        <v/>
      </c>
      <c r="AL162" s="12">
        <f>IF(AL163&lt;&gt;""," -O","")</f>
        <v/>
      </c>
      <c r="AN162" s="12">
        <f>IF(AN163&lt;&gt;""," -O","")</f>
        <v/>
      </c>
      <c r="AP162" s="12">
        <f>IF(AP163&lt;&gt;""," -O","")</f>
        <v/>
      </c>
      <c r="AR162" s="12">
        <f>IF(AR163&lt;&gt;""," -O","")</f>
        <v/>
      </c>
      <c r="AT162" s="12">
        <f>IF(AT163&lt;&gt;""," -O","")</f>
        <v/>
      </c>
      <c r="AV162" s="12">
        <f>IF(AV163&lt;&gt;""," -O","")</f>
        <v/>
      </c>
      <c r="AX162" s="12">
        <f>IF(AX163&lt;&gt;""," -O","")</f>
        <v/>
      </c>
      <c r="AZ162" s="12">
        <f>IF(AZ163&lt;&gt;""," -O","")</f>
        <v/>
      </c>
      <c r="BB162" s="12">
        <f>IF(BB163&lt;&gt;""," -O","")</f>
        <v/>
      </c>
      <c r="BD162" s="12">
        <f>IF(BD163&lt;&gt;""," -O","")</f>
        <v/>
      </c>
      <c r="BF162" s="12">
        <f>IF(BF163&lt;&gt;""," -O","")</f>
        <v/>
      </c>
      <c r="BH162" s="12">
        <f>IF(BH163&lt;&gt;""," -O","")</f>
        <v/>
      </c>
      <c r="BJ162" s="12">
        <f>IF(BJ163&lt;&gt;""," -O","")</f>
        <v/>
      </c>
    </row>
    <row r="163">
      <c r="M163" s="12" t="n">
        <v>1.78</v>
      </c>
      <c r="N163" s="12">
        <f>IFERROR(VLOOKUP(M163,'CRUCE OPORTUNIDADES'!$C$10:$D$18,2,FALSE),"")</f>
        <v/>
      </c>
      <c r="O163" s="12" t="n">
        <v>2.78000000000002</v>
      </c>
      <c r="P163" s="12">
        <f>IFERROR(VLOOKUP(O163,'CRUCE OPORTUNIDADES'!$C$10:$D$18,2,FALSE),"")</f>
        <v/>
      </c>
      <c r="Q163" s="12" t="n">
        <v>3.78000000000004</v>
      </c>
      <c r="R163" s="12">
        <f>IFERROR(VLOOKUP(Q163,'CRUCE OPORTUNIDADES'!$C$10:$D$18,2,FALSE),"")</f>
        <v/>
      </c>
      <c r="S163" s="12" t="n">
        <v>4.78000000000006</v>
      </c>
      <c r="T163" s="12">
        <f>IFERROR(VLOOKUP(S163,'CRUCE OPORTUNIDADES'!$C$10:$D$18,2,FALSE),"")</f>
        <v/>
      </c>
      <c r="U163" s="12" t="n">
        <v>5.78000000000008</v>
      </c>
      <c r="V163" s="12">
        <f>IFERROR(VLOOKUP(U163,'CRUCE OPORTUNIDADES'!$C$10:$D$18,2,FALSE),"")</f>
        <v/>
      </c>
      <c r="W163" s="12" t="n">
        <v>6.7800000000001</v>
      </c>
      <c r="X163" s="12">
        <f>IFERROR(VLOOKUP(W163,'CRUCE OPORTUNIDADES'!$C$10:$D$18,2,FALSE),"")</f>
        <v/>
      </c>
      <c r="Y163" s="12" t="n">
        <v>7.78000000000012</v>
      </c>
      <c r="Z163" s="12">
        <f>IFERROR(VLOOKUP(Y163,'CRUCE OPORTUNIDADES'!$C$10:$D$18,2,FALSE),"")</f>
        <v/>
      </c>
      <c r="AA163" s="12" t="n">
        <v>8.78000000000014</v>
      </c>
      <c r="AB163" s="12">
        <f>IFERROR(VLOOKUP(AA163,'CRUCE OPORTUNIDADES'!$C$10:$D$18,2,FALSE),"")</f>
        <v/>
      </c>
      <c r="AC163" s="12" t="n">
        <v>9.780000000000159</v>
      </c>
      <c r="AD163" s="12">
        <f>IFERROR(VLOOKUP(AC163,'CRUCE OPORTUNIDADES'!$C$10:$D$18,2,FALSE),"")</f>
        <v/>
      </c>
      <c r="AE163" s="12" t="n">
        <v>10.7800000000002</v>
      </c>
      <c r="AF163" s="12">
        <f>IFERROR(VLOOKUP(AE163,'CRUCE OPORTUNIDADES'!$C$10:$D$18,2,FALSE),"")</f>
        <v/>
      </c>
      <c r="AG163" s="12" t="n">
        <v>11.7800000000002</v>
      </c>
      <c r="AH163" s="12">
        <f>IFERROR(VLOOKUP(AG163,'CRUCE OPORTUNIDADES'!$C$10:$D$18,2,FALSE),"")</f>
        <v/>
      </c>
      <c r="AI163" s="12" t="n">
        <v>12.7800000000002</v>
      </c>
      <c r="AJ163" s="12">
        <f>IFERROR(VLOOKUP(AI163,'CRUCE OPORTUNIDADES'!$C$10:$D$18,2,FALSE),"")</f>
        <v/>
      </c>
      <c r="AK163" s="12" t="n">
        <v>13.7800000000002</v>
      </c>
      <c r="AL163" s="12">
        <f>IFERROR(VLOOKUP(AK163,'CRUCE OPORTUNIDADES'!$C$10:$D$18,2,FALSE),"")</f>
        <v/>
      </c>
      <c r="AM163" s="12" t="n">
        <v>14.7800000000003</v>
      </c>
      <c r="AN163" s="12">
        <f>IFERROR(VLOOKUP(AM163,'CRUCE OPORTUNIDADES'!$C$10:$D$18,2,FALSE),"")</f>
        <v/>
      </c>
      <c r="AO163" s="12" t="n">
        <v>15.7800000000003</v>
      </c>
      <c r="AP163" s="12">
        <f>IFERROR(VLOOKUP(AO163,'CRUCE OPORTUNIDADES'!$C$10:$D$18,2,FALSE),"")</f>
        <v/>
      </c>
      <c r="AQ163" s="12" t="n">
        <v>16.7800000000003</v>
      </c>
      <c r="AR163" s="12">
        <f>IFERROR(VLOOKUP(AQ163,'CRUCE OPORTUNIDADES'!$C$10:$D$18,2,FALSE),"")</f>
        <v/>
      </c>
      <c r="AS163" s="12" t="n">
        <v>17.7800000000003</v>
      </c>
      <c r="AT163" s="12">
        <f>IFERROR(VLOOKUP(AS163,'CRUCE OPORTUNIDADES'!$C$10:$D$18,2,FALSE),"")</f>
        <v/>
      </c>
      <c r="AU163" s="12" t="n">
        <v>18.7800000000003</v>
      </c>
      <c r="AV163" s="12">
        <f>IFERROR(VLOOKUP(AU163,'CRUCE OPORTUNIDADES'!$C$10:$D$18,2,FALSE),"")</f>
        <v/>
      </c>
      <c r="AW163" s="12" t="n">
        <v>19.7800000000004</v>
      </c>
      <c r="AX163" s="12">
        <f>IFERROR(VLOOKUP(AW163,'CRUCE OPORTUNIDADES'!$C$10:$D$18,2,FALSE),"")</f>
        <v/>
      </c>
      <c r="AY163" s="12" t="n">
        <v>20.7800000000004</v>
      </c>
      <c r="AZ163" s="12">
        <f>IFERROR(VLOOKUP(AY163,'CRUCE OPORTUNIDADES'!$C$10:$D$18,2,FALSE),"")</f>
        <v/>
      </c>
      <c r="BA163" s="12" t="n">
        <v>21.7800000000004</v>
      </c>
      <c r="BB163" s="12">
        <f>IFERROR(VLOOKUP(BA163,'CRUCE OPORTUNIDADES'!$C$10:$D$18,2,FALSE),"")</f>
        <v/>
      </c>
      <c r="BC163" s="12" t="n">
        <v>22.7800000000004</v>
      </c>
      <c r="BD163" s="12">
        <f>IFERROR(VLOOKUP(BC163,'CRUCE OPORTUNIDADES'!$C$10:$D$18,2,FALSE),"")</f>
        <v/>
      </c>
      <c r="BE163" s="12" t="n">
        <v>23.7800000000004</v>
      </c>
      <c r="BF163" s="12">
        <f>IFERROR(VLOOKUP(BE163,'CRUCE OPORTUNIDADES'!$C$10:$D$18,2,FALSE),"")</f>
        <v/>
      </c>
      <c r="BG163" s="12" t="n">
        <v>24.7800000000005</v>
      </c>
      <c r="BH163" s="12">
        <f>IFERROR(VLOOKUP(BG163,'CRUCE OPORTUNIDADES'!$C$10:$D$18,2,FALSE),"")</f>
        <v/>
      </c>
      <c r="BI163" s="12" t="n">
        <v>25.7800000000005</v>
      </c>
      <c r="BJ163" s="12">
        <f>IFERROR(VLOOKUP(BI163,'CRUCE OPORTUNIDADES'!$C$10:$D$18,2,FALSE),"")</f>
        <v/>
      </c>
    </row>
    <row r="164">
      <c r="N164" s="12">
        <f>IF(N165&lt;&gt;""," -O","")</f>
        <v/>
      </c>
      <c r="P164" s="12">
        <f>IF(P165&lt;&gt;""," -O","")</f>
        <v/>
      </c>
      <c r="R164" s="12">
        <f>IF(R165&lt;&gt;""," -O","")</f>
        <v/>
      </c>
      <c r="T164" s="12">
        <f>IF(T165&lt;&gt;""," -O","")</f>
        <v/>
      </c>
      <c r="V164" s="12">
        <f>IF(V165&lt;&gt;""," -O","")</f>
        <v/>
      </c>
      <c r="X164" s="12">
        <f>IF(X165&lt;&gt;""," -O","")</f>
        <v/>
      </c>
      <c r="Z164" s="12">
        <f>IF(Z165&lt;&gt;""," -O","")</f>
        <v/>
      </c>
      <c r="AB164" s="12">
        <f>IF(AB165&lt;&gt;""," -O","")</f>
        <v/>
      </c>
      <c r="AD164" s="12">
        <f>IF(AD165&lt;&gt;""," -O","")</f>
        <v/>
      </c>
      <c r="AF164" s="12">
        <f>IF(AF165&lt;&gt;""," -O","")</f>
        <v/>
      </c>
      <c r="AH164" s="12">
        <f>IF(AH165&lt;&gt;""," -O","")</f>
        <v/>
      </c>
      <c r="AJ164" s="12">
        <f>IF(AJ165&lt;&gt;""," -O","")</f>
        <v/>
      </c>
      <c r="AL164" s="12">
        <f>IF(AL165&lt;&gt;""," -O","")</f>
        <v/>
      </c>
      <c r="AN164" s="12">
        <f>IF(AN165&lt;&gt;""," -O","")</f>
        <v/>
      </c>
      <c r="AP164" s="12">
        <f>IF(AP165&lt;&gt;""," -O","")</f>
        <v/>
      </c>
      <c r="AR164" s="12">
        <f>IF(AR165&lt;&gt;""," -O","")</f>
        <v/>
      </c>
      <c r="AT164" s="12">
        <f>IF(AT165&lt;&gt;""," -O","")</f>
        <v/>
      </c>
      <c r="AV164" s="12">
        <f>IF(AV165&lt;&gt;""," -O","")</f>
        <v/>
      </c>
      <c r="AX164" s="12">
        <f>IF(AX165&lt;&gt;""," -O","")</f>
        <v/>
      </c>
      <c r="AZ164" s="12">
        <f>IF(AZ165&lt;&gt;""," -O","")</f>
        <v/>
      </c>
      <c r="BB164" s="12">
        <f>IF(BB165&lt;&gt;""," -O","")</f>
        <v/>
      </c>
      <c r="BD164" s="12">
        <f>IF(BD165&lt;&gt;""," -O","")</f>
        <v/>
      </c>
      <c r="BF164" s="12">
        <f>IF(BF165&lt;&gt;""," -O","")</f>
        <v/>
      </c>
      <c r="BH164" s="12">
        <f>IF(BH165&lt;&gt;""," -O","")</f>
        <v/>
      </c>
      <c r="BJ164" s="12">
        <f>IF(BJ165&lt;&gt;""," -O","")</f>
        <v/>
      </c>
    </row>
    <row r="165">
      <c r="M165" s="12" t="n">
        <v>1.79</v>
      </c>
      <c r="N165" s="12">
        <f>IFERROR(VLOOKUP(M165,'CRUCE OPORTUNIDADES'!$C$10:$D$18,2,FALSE),"")</f>
        <v/>
      </c>
      <c r="O165" s="12" t="n">
        <v>2.79000000000002</v>
      </c>
      <c r="P165" s="12">
        <f>IFERROR(VLOOKUP(O165,'CRUCE OPORTUNIDADES'!$C$10:$D$18,2,FALSE),"")</f>
        <v/>
      </c>
      <c r="Q165" s="12" t="n">
        <v>3.79000000000004</v>
      </c>
      <c r="R165" s="12">
        <f>IFERROR(VLOOKUP(Q165,'CRUCE OPORTUNIDADES'!$C$10:$D$18,2,FALSE),"")</f>
        <v/>
      </c>
      <c r="S165" s="12" t="n">
        <v>4.79000000000006</v>
      </c>
      <c r="T165" s="12">
        <f>IFERROR(VLOOKUP(S165,'CRUCE OPORTUNIDADES'!$C$10:$D$18,2,FALSE),"")</f>
        <v/>
      </c>
      <c r="U165" s="12" t="n">
        <v>5.79000000000008</v>
      </c>
      <c r="V165" s="12">
        <f>IFERROR(VLOOKUP(U165,'CRUCE OPORTUNIDADES'!$C$10:$D$18,2,FALSE),"")</f>
        <v/>
      </c>
      <c r="W165" s="12" t="n">
        <v>6.7900000000001</v>
      </c>
      <c r="X165" s="12">
        <f>IFERROR(VLOOKUP(W165,'CRUCE OPORTUNIDADES'!$C$10:$D$18,2,FALSE),"")</f>
        <v/>
      </c>
      <c r="Y165" s="12" t="n">
        <v>7.79000000000012</v>
      </c>
      <c r="Z165" s="12">
        <f>IFERROR(VLOOKUP(Y165,'CRUCE OPORTUNIDADES'!$C$10:$D$18,2,FALSE),"")</f>
        <v/>
      </c>
      <c r="AA165" s="12" t="n">
        <v>8.790000000000139</v>
      </c>
      <c r="AB165" s="12">
        <f>IFERROR(VLOOKUP(AA165,'CRUCE OPORTUNIDADES'!$C$10:$D$18,2,FALSE),"")</f>
        <v/>
      </c>
      <c r="AC165" s="12" t="n">
        <v>9.790000000000161</v>
      </c>
      <c r="AD165" s="12">
        <f>IFERROR(VLOOKUP(AC165,'CRUCE OPORTUNIDADES'!$C$10:$D$18,2,FALSE),"")</f>
        <v/>
      </c>
      <c r="AE165" s="12" t="n">
        <v>10.7900000000002</v>
      </c>
      <c r="AF165" s="12">
        <f>IFERROR(VLOOKUP(AE165,'CRUCE OPORTUNIDADES'!$C$10:$D$18,2,FALSE),"")</f>
        <v/>
      </c>
      <c r="AG165" s="12" t="n">
        <v>11.7900000000002</v>
      </c>
      <c r="AH165" s="12">
        <f>IFERROR(VLOOKUP(AG165,'CRUCE OPORTUNIDADES'!$C$10:$D$18,2,FALSE),"")</f>
        <v/>
      </c>
      <c r="AI165" s="12" t="n">
        <v>12.7900000000002</v>
      </c>
      <c r="AJ165" s="12">
        <f>IFERROR(VLOOKUP(AI165,'CRUCE OPORTUNIDADES'!$C$10:$D$18,2,FALSE),"")</f>
        <v/>
      </c>
      <c r="AK165" s="12" t="n">
        <v>13.7900000000002</v>
      </c>
      <c r="AL165" s="12">
        <f>IFERROR(VLOOKUP(AK165,'CRUCE OPORTUNIDADES'!$C$10:$D$18,2,FALSE),"")</f>
        <v/>
      </c>
      <c r="AM165" s="12" t="n">
        <v>14.7900000000003</v>
      </c>
      <c r="AN165" s="12">
        <f>IFERROR(VLOOKUP(AM165,'CRUCE OPORTUNIDADES'!$C$10:$D$18,2,FALSE),"")</f>
        <v/>
      </c>
      <c r="AO165" s="12" t="n">
        <v>15.7900000000003</v>
      </c>
      <c r="AP165" s="12">
        <f>IFERROR(VLOOKUP(AO165,'CRUCE OPORTUNIDADES'!$C$10:$D$18,2,FALSE),"")</f>
        <v/>
      </c>
      <c r="AQ165" s="12" t="n">
        <v>16.7900000000003</v>
      </c>
      <c r="AR165" s="12">
        <f>IFERROR(VLOOKUP(AQ165,'CRUCE OPORTUNIDADES'!$C$10:$D$18,2,FALSE),"")</f>
        <v/>
      </c>
      <c r="AS165" s="12" t="n">
        <v>17.7900000000003</v>
      </c>
      <c r="AT165" s="12">
        <f>IFERROR(VLOOKUP(AS165,'CRUCE OPORTUNIDADES'!$C$10:$D$18,2,FALSE),"")</f>
        <v/>
      </c>
      <c r="AU165" s="12" t="n">
        <v>18.7900000000003</v>
      </c>
      <c r="AV165" s="12">
        <f>IFERROR(VLOOKUP(AU165,'CRUCE OPORTUNIDADES'!$C$10:$D$18,2,FALSE),"")</f>
        <v/>
      </c>
      <c r="AW165" s="12" t="n">
        <v>19.7900000000004</v>
      </c>
      <c r="AX165" s="12">
        <f>IFERROR(VLOOKUP(AW165,'CRUCE OPORTUNIDADES'!$C$10:$D$18,2,FALSE),"")</f>
        <v/>
      </c>
      <c r="AY165" s="12" t="n">
        <v>20.7900000000004</v>
      </c>
      <c r="AZ165" s="12">
        <f>IFERROR(VLOOKUP(AY165,'CRUCE OPORTUNIDADES'!$C$10:$D$18,2,FALSE),"")</f>
        <v/>
      </c>
      <c r="BA165" s="12" t="n">
        <v>21.7900000000004</v>
      </c>
      <c r="BB165" s="12">
        <f>IFERROR(VLOOKUP(BA165,'CRUCE OPORTUNIDADES'!$C$10:$D$18,2,FALSE),"")</f>
        <v/>
      </c>
      <c r="BC165" s="12" t="n">
        <v>22.7900000000004</v>
      </c>
      <c r="BD165" s="12">
        <f>IFERROR(VLOOKUP(BC165,'CRUCE OPORTUNIDADES'!$C$10:$D$18,2,FALSE),"")</f>
        <v/>
      </c>
      <c r="BE165" s="12" t="n">
        <v>23.7900000000004</v>
      </c>
      <c r="BF165" s="12">
        <f>IFERROR(VLOOKUP(BE165,'CRUCE OPORTUNIDADES'!$C$10:$D$18,2,FALSE),"")</f>
        <v/>
      </c>
      <c r="BG165" s="12" t="n">
        <v>24.7900000000005</v>
      </c>
      <c r="BH165" s="12">
        <f>IFERROR(VLOOKUP(BG165,'CRUCE OPORTUNIDADES'!$C$10:$D$18,2,FALSE),"")</f>
        <v/>
      </c>
      <c r="BI165" s="12" t="n">
        <v>25.7900000000005</v>
      </c>
      <c r="BJ165" s="12">
        <f>IFERROR(VLOOKUP(BI165,'CRUCE OPORTUNIDADES'!$C$10:$D$18,2,FALSE),"")</f>
        <v/>
      </c>
    </row>
    <row r="166">
      <c r="N166" s="12">
        <f>IF(N167&lt;&gt;""," -O","")</f>
        <v/>
      </c>
      <c r="P166" s="12">
        <f>IF(P167&lt;&gt;""," -O","")</f>
        <v/>
      </c>
      <c r="R166" s="12">
        <f>IF(R167&lt;&gt;""," -O","")</f>
        <v/>
      </c>
      <c r="T166" s="12">
        <f>IF(T167&lt;&gt;""," -O","")</f>
        <v/>
      </c>
      <c r="V166" s="12">
        <f>IF(V167&lt;&gt;""," -O","")</f>
        <v/>
      </c>
      <c r="X166" s="12">
        <f>IF(X167&lt;&gt;""," -O","")</f>
        <v/>
      </c>
      <c r="Z166" s="12">
        <f>IF(Z167&lt;&gt;""," -O","")</f>
        <v/>
      </c>
      <c r="AB166" s="12">
        <f>IF(AB167&lt;&gt;""," -O","")</f>
        <v/>
      </c>
      <c r="AD166" s="12">
        <f>IF(AD167&lt;&gt;""," -O","")</f>
        <v/>
      </c>
      <c r="AF166" s="12">
        <f>IF(AF167&lt;&gt;""," -O","")</f>
        <v/>
      </c>
      <c r="AH166" s="12">
        <f>IF(AH167&lt;&gt;""," -O","")</f>
        <v/>
      </c>
      <c r="AJ166" s="12">
        <f>IF(AJ167&lt;&gt;""," -O","")</f>
        <v/>
      </c>
      <c r="AL166" s="12">
        <f>IF(AL167&lt;&gt;""," -O","")</f>
        <v/>
      </c>
      <c r="AN166" s="12">
        <f>IF(AN167&lt;&gt;""," -O","")</f>
        <v/>
      </c>
      <c r="AP166" s="12">
        <f>IF(AP167&lt;&gt;""," -O","")</f>
        <v/>
      </c>
      <c r="AR166" s="12">
        <f>IF(AR167&lt;&gt;""," -O","")</f>
        <v/>
      </c>
      <c r="AT166" s="12">
        <f>IF(AT167&lt;&gt;""," -O","")</f>
        <v/>
      </c>
      <c r="AV166" s="12">
        <f>IF(AV167&lt;&gt;""," -O","")</f>
        <v/>
      </c>
      <c r="AX166" s="12">
        <f>IF(AX167&lt;&gt;""," -O","")</f>
        <v/>
      </c>
      <c r="AZ166" s="12">
        <f>IF(AZ167&lt;&gt;""," -O","")</f>
        <v/>
      </c>
      <c r="BB166" s="12">
        <f>IF(BB167&lt;&gt;""," -O","")</f>
        <v/>
      </c>
      <c r="BD166" s="12">
        <f>IF(BD167&lt;&gt;""," -O","")</f>
        <v/>
      </c>
      <c r="BF166" s="12">
        <f>IF(BF167&lt;&gt;""," -O","")</f>
        <v/>
      </c>
      <c r="BH166" s="12">
        <f>IF(BH167&lt;&gt;""," -O","")</f>
        <v/>
      </c>
      <c r="BJ166" s="12">
        <f>IF(BJ167&lt;&gt;""," -O","")</f>
        <v/>
      </c>
    </row>
    <row r="167">
      <c r="M167" s="12" t="n">
        <v>1.8</v>
      </c>
      <c r="N167" s="12">
        <f>IFERROR(VLOOKUP(M167,'CRUCE OPORTUNIDADES'!$C$10:$D$18,2,FALSE),"")</f>
        <v/>
      </c>
      <c r="O167" s="12" t="n">
        <v>2.80000000000002</v>
      </c>
      <c r="P167" s="12">
        <f>IFERROR(VLOOKUP(O167,'CRUCE OPORTUNIDADES'!$C$10:$D$18,2,FALSE),"")</f>
        <v/>
      </c>
      <c r="Q167" s="12" t="n">
        <v>3.80000000000004</v>
      </c>
      <c r="R167" s="12">
        <f>IFERROR(VLOOKUP(Q167,'CRUCE OPORTUNIDADES'!$C$10:$D$18,2,FALSE),"")</f>
        <v/>
      </c>
      <c r="S167" s="12" t="n">
        <v>4.80000000000006</v>
      </c>
      <c r="T167" s="12">
        <f>IFERROR(VLOOKUP(S167,'CRUCE OPORTUNIDADES'!$C$10:$D$18,2,FALSE),"")</f>
        <v/>
      </c>
      <c r="U167" s="12" t="n">
        <v>5.80000000000008</v>
      </c>
      <c r="V167" s="12">
        <f>IFERROR(VLOOKUP(U167,'CRUCE OPORTUNIDADES'!$C$10:$D$18,2,FALSE),"")</f>
        <v/>
      </c>
      <c r="W167" s="12" t="n">
        <v>6.8000000000001</v>
      </c>
      <c r="X167" s="12">
        <f>IFERROR(VLOOKUP(W167,'CRUCE OPORTUNIDADES'!$C$10:$D$18,2,FALSE),"")</f>
        <v/>
      </c>
      <c r="Y167" s="12" t="n">
        <v>7.80000000000012</v>
      </c>
      <c r="Z167" s="12">
        <f>IFERROR(VLOOKUP(Y167,'CRUCE OPORTUNIDADES'!$C$10:$D$18,2,FALSE),"")</f>
        <v/>
      </c>
      <c r="AA167" s="12" t="n">
        <v>8.800000000000139</v>
      </c>
      <c r="AB167" s="12">
        <f>IFERROR(VLOOKUP(AA167,'CRUCE OPORTUNIDADES'!$C$10:$D$18,2,FALSE),"")</f>
        <v/>
      </c>
      <c r="AC167" s="12" t="n">
        <v>9.800000000000161</v>
      </c>
      <c r="AD167" s="12">
        <f>IFERROR(VLOOKUP(AC167,'CRUCE OPORTUNIDADES'!$C$10:$D$18,2,FALSE),"")</f>
        <v/>
      </c>
      <c r="AE167" s="12" t="n">
        <v>10.8000000000002</v>
      </c>
      <c r="AF167" s="12">
        <f>IFERROR(VLOOKUP(AE167,'CRUCE OPORTUNIDADES'!$C$10:$D$18,2,FALSE),"")</f>
        <v/>
      </c>
      <c r="AG167" s="12" t="n">
        <v>11.8000000000002</v>
      </c>
      <c r="AH167" s="12">
        <f>IFERROR(VLOOKUP(AG167,'CRUCE OPORTUNIDADES'!$C$10:$D$18,2,FALSE),"")</f>
        <v/>
      </c>
      <c r="AI167" s="12" t="n">
        <v>12.8000000000002</v>
      </c>
      <c r="AJ167" s="12">
        <f>IFERROR(VLOOKUP(AI167,'CRUCE OPORTUNIDADES'!$C$10:$D$18,2,FALSE),"")</f>
        <v/>
      </c>
      <c r="AK167" s="12" t="n">
        <v>13.8000000000002</v>
      </c>
      <c r="AL167" s="12">
        <f>IFERROR(VLOOKUP(AK167,'CRUCE OPORTUNIDADES'!$C$10:$D$18,2,FALSE),"")</f>
        <v/>
      </c>
      <c r="AM167" s="12" t="n">
        <v>14.8000000000003</v>
      </c>
      <c r="AN167" s="12">
        <f>IFERROR(VLOOKUP(AM167,'CRUCE OPORTUNIDADES'!$C$10:$D$18,2,FALSE),"")</f>
        <v/>
      </c>
      <c r="AO167" s="12" t="n">
        <v>15.8000000000003</v>
      </c>
      <c r="AP167" s="12">
        <f>IFERROR(VLOOKUP(AO167,'CRUCE OPORTUNIDADES'!$C$10:$D$18,2,FALSE),"")</f>
        <v/>
      </c>
      <c r="AQ167" s="12" t="n">
        <v>16.8000000000003</v>
      </c>
      <c r="AR167" s="12">
        <f>IFERROR(VLOOKUP(AQ167,'CRUCE OPORTUNIDADES'!$C$10:$D$18,2,FALSE),"")</f>
        <v/>
      </c>
      <c r="AS167" s="12" t="n">
        <v>17.8000000000003</v>
      </c>
      <c r="AT167" s="12">
        <f>IFERROR(VLOOKUP(AS167,'CRUCE OPORTUNIDADES'!$C$10:$D$18,2,FALSE),"")</f>
        <v/>
      </c>
      <c r="AU167" s="12" t="n">
        <v>18.8000000000003</v>
      </c>
      <c r="AV167" s="12">
        <f>IFERROR(VLOOKUP(AU167,'CRUCE OPORTUNIDADES'!$C$10:$D$18,2,FALSE),"")</f>
        <v/>
      </c>
      <c r="AW167" s="12" t="n">
        <v>19.8000000000004</v>
      </c>
      <c r="AX167" s="12">
        <f>IFERROR(VLOOKUP(AW167,'CRUCE OPORTUNIDADES'!$C$10:$D$18,2,FALSE),"")</f>
        <v/>
      </c>
      <c r="AY167" s="12" t="n">
        <v>20.8000000000004</v>
      </c>
      <c r="AZ167" s="12">
        <f>IFERROR(VLOOKUP(AY167,'CRUCE OPORTUNIDADES'!$C$10:$D$18,2,FALSE),"")</f>
        <v/>
      </c>
      <c r="BA167" s="12" t="n">
        <v>21.8000000000004</v>
      </c>
      <c r="BB167" s="12">
        <f>IFERROR(VLOOKUP(BA167,'CRUCE OPORTUNIDADES'!$C$10:$D$18,2,FALSE),"")</f>
        <v/>
      </c>
      <c r="BC167" s="12" t="n">
        <v>22.8000000000004</v>
      </c>
      <c r="BD167" s="12">
        <f>IFERROR(VLOOKUP(BC167,'CRUCE OPORTUNIDADES'!$C$10:$D$18,2,FALSE),"")</f>
        <v/>
      </c>
      <c r="BE167" s="12" t="n">
        <v>23.8000000000004</v>
      </c>
      <c r="BF167" s="12">
        <f>IFERROR(VLOOKUP(BE167,'CRUCE OPORTUNIDADES'!$C$10:$D$18,2,FALSE),"")</f>
        <v/>
      </c>
      <c r="BG167" s="12" t="n">
        <v>24.8000000000005</v>
      </c>
      <c r="BH167" s="12">
        <f>IFERROR(VLOOKUP(BG167,'CRUCE OPORTUNIDADES'!$C$10:$D$18,2,FALSE),"")</f>
        <v/>
      </c>
      <c r="BI167" s="12" t="n">
        <v>25.8000000000005</v>
      </c>
      <c r="BJ167" s="12">
        <f>IFERROR(VLOOKUP(BI167,'CRUCE OPORTUNIDADES'!$C$10:$D$18,2,FALSE),"")</f>
        <v/>
      </c>
    </row>
    <row r="168">
      <c r="N168" s="12">
        <f>IF(N169&lt;&gt;""," -O","")</f>
        <v/>
      </c>
      <c r="P168" s="12">
        <f>IF(P169&lt;&gt;""," -O","")</f>
        <v/>
      </c>
      <c r="R168" s="12">
        <f>IF(R169&lt;&gt;""," -O","")</f>
        <v/>
      </c>
      <c r="T168" s="12">
        <f>IF(T169&lt;&gt;""," -O","")</f>
        <v/>
      </c>
      <c r="V168" s="12">
        <f>IF(V169&lt;&gt;""," -O","")</f>
        <v/>
      </c>
      <c r="X168" s="12">
        <f>IF(X169&lt;&gt;""," -O","")</f>
        <v/>
      </c>
      <c r="Z168" s="12">
        <f>IF(Z169&lt;&gt;""," -O","")</f>
        <v/>
      </c>
      <c r="AB168" s="12">
        <f>IF(AB169&lt;&gt;""," -O","")</f>
        <v/>
      </c>
      <c r="AD168" s="12">
        <f>IF(AD169&lt;&gt;""," -O","")</f>
        <v/>
      </c>
      <c r="AF168" s="12">
        <f>IF(AF169&lt;&gt;""," -O","")</f>
        <v/>
      </c>
      <c r="AH168" s="12">
        <f>IF(AH169&lt;&gt;""," -O","")</f>
        <v/>
      </c>
      <c r="AJ168" s="12">
        <f>IF(AJ169&lt;&gt;""," -O","")</f>
        <v/>
      </c>
      <c r="AL168" s="12">
        <f>IF(AL169&lt;&gt;""," -O","")</f>
        <v/>
      </c>
      <c r="AN168" s="12">
        <f>IF(AN169&lt;&gt;""," -O","")</f>
        <v/>
      </c>
      <c r="AP168" s="12">
        <f>IF(AP169&lt;&gt;""," -O","")</f>
        <v/>
      </c>
      <c r="AR168" s="12">
        <f>IF(AR169&lt;&gt;""," -O","")</f>
        <v/>
      </c>
      <c r="AT168" s="12">
        <f>IF(AT169&lt;&gt;""," -O","")</f>
        <v/>
      </c>
      <c r="AV168" s="12">
        <f>IF(AV169&lt;&gt;""," -O","")</f>
        <v/>
      </c>
      <c r="AX168" s="12">
        <f>IF(AX169&lt;&gt;""," -O","")</f>
        <v/>
      </c>
      <c r="AZ168" s="12">
        <f>IF(AZ169&lt;&gt;""," -O","")</f>
        <v/>
      </c>
      <c r="BB168" s="12">
        <f>IF(BB169&lt;&gt;""," -O","")</f>
        <v/>
      </c>
      <c r="BD168" s="12">
        <f>IF(BD169&lt;&gt;""," -O","")</f>
        <v/>
      </c>
      <c r="BF168" s="12">
        <f>IF(BF169&lt;&gt;""," -O","")</f>
        <v/>
      </c>
      <c r="BH168" s="12">
        <f>IF(BH169&lt;&gt;""," -O","")</f>
        <v/>
      </c>
      <c r="BJ168" s="12">
        <f>IF(BJ169&lt;&gt;""," -O","")</f>
        <v/>
      </c>
    </row>
    <row r="169">
      <c r="M169" s="12" t="n">
        <v>1.81</v>
      </c>
      <c r="N169" s="12">
        <f>IFERROR(VLOOKUP(M169,'CRUCE OPORTUNIDADES'!$C$10:$D$18,2,FALSE),"")</f>
        <v/>
      </c>
      <c r="O169" s="12" t="n">
        <v>2.81000000000002</v>
      </c>
      <c r="P169" s="12">
        <f>IFERROR(VLOOKUP(O169,'CRUCE OPORTUNIDADES'!$C$10:$D$18,2,FALSE),"")</f>
        <v/>
      </c>
      <c r="Q169" s="12" t="n">
        <v>3.81000000000004</v>
      </c>
      <c r="R169" s="12">
        <f>IFERROR(VLOOKUP(Q169,'CRUCE OPORTUNIDADES'!$C$10:$D$18,2,FALSE),"")</f>
        <v/>
      </c>
      <c r="S169" s="12" t="n">
        <v>4.81000000000006</v>
      </c>
      <c r="T169" s="12">
        <f>IFERROR(VLOOKUP(S169,'CRUCE OPORTUNIDADES'!$C$10:$D$18,2,FALSE),"")</f>
        <v/>
      </c>
      <c r="U169" s="12" t="n">
        <v>5.81000000000008</v>
      </c>
      <c r="V169" s="12">
        <f>IFERROR(VLOOKUP(U169,'CRUCE OPORTUNIDADES'!$C$10:$D$18,2,FALSE),"")</f>
        <v/>
      </c>
      <c r="W169" s="12" t="n">
        <v>6.8100000000001</v>
      </c>
      <c r="X169" s="12">
        <f>IFERROR(VLOOKUP(W169,'CRUCE OPORTUNIDADES'!$C$10:$D$18,2,FALSE),"")</f>
        <v/>
      </c>
      <c r="Y169" s="12" t="n">
        <v>7.81000000000012</v>
      </c>
      <c r="Z169" s="12">
        <f>IFERROR(VLOOKUP(Y169,'CRUCE OPORTUNIDADES'!$C$10:$D$18,2,FALSE),"")</f>
        <v/>
      </c>
      <c r="AA169" s="12" t="n">
        <v>8.810000000000141</v>
      </c>
      <c r="AB169" s="12">
        <f>IFERROR(VLOOKUP(AA169,'CRUCE OPORTUNIDADES'!$C$10:$D$18,2,FALSE),"")</f>
        <v/>
      </c>
      <c r="AC169" s="12" t="n">
        <v>9.81000000000016</v>
      </c>
      <c r="AD169" s="12">
        <f>IFERROR(VLOOKUP(AC169,'CRUCE OPORTUNIDADES'!$C$10:$D$18,2,FALSE),"")</f>
        <v/>
      </c>
      <c r="AE169" s="12" t="n">
        <v>10.8100000000002</v>
      </c>
      <c r="AF169" s="12">
        <f>IFERROR(VLOOKUP(AE169,'CRUCE OPORTUNIDADES'!$C$10:$D$18,2,FALSE),"")</f>
        <v/>
      </c>
      <c r="AG169" s="12" t="n">
        <v>11.8100000000002</v>
      </c>
      <c r="AH169" s="12">
        <f>IFERROR(VLOOKUP(AG169,'CRUCE OPORTUNIDADES'!$C$10:$D$18,2,FALSE),"")</f>
        <v/>
      </c>
      <c r="AI169" s="12" t="n">
        <v>12.8100000000002</v>
      </c>
      <c r="AJ169" s="12">
        <f>IFERROR(VLOOKUP(AI169,'CRUCE OPORTUNIDADES'!$C$10:$D$18,2,FALSE),"")</f>
        <v/>
      </c>
      <c r="AK169" s="12" t="n">
        <v>13.8100000000002</v>
      </c>
      <c r="AL169" s="12">
        <f>IFERROR(VLOOKUP(AK169,'CRUCE OPORTUNIDADES'!$C$10:$D$18,2,FALSE),"")</f>
        <v/>
      </c>
      <c r="AM169" s="12" t="n">
        <v>14.8100000000003</v>
      </c>
      <c r="AN169" s="12">
        <f>IFERROR(VLOOKUP(AM169,'CRUCE OPORTUNIDADES'!$C$10:$D$18,2,FALSE),"")</f>
        <v/>
      </c>
      <c r="AO169" s="12" t="n">
        <v>15.8100000000003</v>
      </c>
      <c r="AP169" s="12">
        <f>IFERROR(VLOOKUP(AO169,'CRUCE OPORTUNIDADES'!$C$10:$D$18,2,FALSE),"")</f>
        <v/>
      </c>
      <c r="AQ169" s="12" t="n">
        <v>16.8100000000003</v>
      </c>
      <c r="AR169" s="12">
        <f>IFERROR(VLOOKUP(AQ169,'CRUCE OPORTUNIDADES'!$C$10:$D$18,2,FALSE),"")</f>
        <v/>
      </c>
      <c r="AS169" s="12" t="n">
        <v>17.8100000000003</v>
      </c>
      <c r="AT169" s="12">
        <f>IFERROR(VLOOKUP(AS169,'CRUCE OPORTUNIDADES'!$C$10:$D$18,2,FALSE),"")</f>
        <v/>
      </c>
      <c r="AU169" s="12" t="n">
        <v>18.8100000000003</v>
      </c>
      <c r="AV169" s="12">
        <f>IFERROR(VLOOKUP(AU169,'CRUCE OPORTUNIDADES'!$C$10:$D$18,2,FALSE),"")</f>
        <v/>
      </c>
      <c r="AW169" s="12" t="n">
        <v>19.8100000000004</v>
      </c>
      <c r="AX169" s="12">
        <f>IFERROR(VLOOKUP(AW169,'CRUCE OPORTUNIDADES'!$C$10:$D$18,2,FALSE),"")</f>
        <v/>
      </c>
      <c r="AY169" s="12" t="n">
        <v>20.8100000000004</v>
      </c>
      <c r="AZ169" s="12">
        <f>IFERROR(VLOOKUP(AY169,'CRUCE OPORTUNIDADES'!$C$10:$D$18,2,FALSE),"")</f>
        <v/>
      </c>
      <c r="BA169" s="12" t="n">
        <v>21.8100000000004</v>
      </c>
      <c r="BB169" s="12">
        <f>IFERROR(VLOOKUP(BA169,'CRUCE OPORTUNIDADES'!$C$10:$D$18,2,FALSE),"")</f>
        <v/>
      </c>
      <c r="BC169" s="12" t="n">
        <v>22.8100000000004</v>
      </c>
      <c r="BD169" s="12">
        <f>IFERROR(VLOOKUP(BC169,'CRUCE OPORTUNIDADES'!$C$10:$D$18,2,FALSE),"")</f>
        <v/>
      </c>
      <c r="BE169" s="12" t="n">
        <v>23.8100000000004</v>
      </c>
      <c r="BF169" s="12">
        <f>IFERROR(VLOOKUP(BE169,'CRUCE OPORTUNIDADES'!$C$10:$D$18,2,FALSE),"")</f>
        <v/>
      </c>
      <c r="BG169" s="12" t="n">
        <v>24.8100000000005</v>
      </c>
      <c r="BH169" s="12">
        <f>IFERROR(VLOOKUP(BG169,'CRUCE OPORTUNIDADES'!$C$10:$D$18,2,FALSE),"")</f>
        <v/>
      </c>
      <c r="BI169" s="12" t="n">
        <v>25.8100000000005</v>
      </c>
      <c r="BJ169" s="12">
        <f>IFERROR(VLOOKUP(BI169,'CRUCE OPORTUNIDADES'!$C$10:$D$18,2,FALSE),"")</f>
        <v/>
      </c>
    </row>
    <row r="170">
      <c r="N170" s="12">
        <f>IF(N171&lt;&gt;""," -O","")</f>
        <v/>
      </c>
      <c r="P170" s="12">
        <f>IF(P171&lt;&gt;""," -O","")</f>
        <v/>
      </c>
      <c r="R170" s="12">
        <f>IF(R171&lt;&gt;""," -O","")</f>
        <v/>
      </c>
      <c r="T170" s="12">
        <f>IF(T171&lt;&gt;""," -O","")</f>
        <v/>
      </c>
      <c r="V170" s="12">
        <f>IF(V171&lt;&gt;""," -O","")</f>
        <v/>
      </c>
      <c r="X170" s="12">
        <f>IF(X171&lt;&gt;""," -O","")</f>
        <v/>
      </c>
      <c r="Z170" s="12">
        <f>IF(Z171&lt;&gt;""," -O","")</f>
        <v/>
      </c>
      <c r="AB170" s="12">
        <f>IF(AB171&lt;&gt;""," -O","")</f>
        <v/>
      </c>
      <c r="AD170" s="12">
        <f>IF(AD171&lt;&gt;""," -O","")</f>
        <v/>
      </c>
      <c r="AF170" s="12">
        <f>IF(AF171&lt;&gt;""," -O","")</f>
        <v/>
      </c>
      <c r="AH170" s="12">
        <f>IF(AH171&lt;&gt;""," -O","")</f>
        <v/>
      </c>
      <c r="AJ170" s="12">
        <f>IF(AJ171&lt;&gt;""," -O","")</f>
        <v/>
      </c>
      <c r="AL170" s="12">
        <f>IF(AL171&lt;&gt;""," -O","")</f>
        <v/>
      </c>
      <c r="AN170" s="12">
        <f>IF(AN171&lt;&gt;""," -O","")</f>
        <v/>
      </c>
      <c r="AP170" s="12">
        <f>IF(AP171&lt;&gt;""," -O","")</f>
        <v/>
      </c>
      <c r="AR170" s="12">
        <f>IF(AR171&lt;&gt;""," -O","")</f>
        <v/>
      </c>
      <c r="AT170" s="12">
        <f>IF(AT171&lt;&gt;""," -O","")</f>
        <v/>
      </c>
      <c r="AV170" s="12">
        <f>IF(AV171&lt;&gt;""," -O","")</f>
        <v/>
      </c>
      <c r="AX170" s="12">
        <f>IF(AX171&lt;&gt;""," -O","")</f>
        <v/>
      </c>
      <c r="AZ170" s="12">
        <f>IF(AZ171&lt;&gt;""," -O","")</f>
        <v/>
      </c>
      <c r="BB170" s="12">
        <f>IF(BB171&lt;&gt;""," -O","")</f>
        <v/>
      </c>
      <c r="BD170" s="12">
        <f>IF(BD171&lt;&gt;""," -O","")</f>
        <v/>
      </c>
      <c r="BF170" s="12">
        <f>IF(BF171&lt;&gt;""," -O","")</f>
        <v/>
      </c>
      <c r="BH170" s="12">
        <f>IF(BH171&lt;&gt;""," -O","")</f>
        <v/>
      </c>
      <c r="BJ170" s="12">
        <f>IF(BJ171&lt;&gt;""," -O","")</f>
        <v/>
      </c>
    </row>
    <row r="171">
      <c r="M171" s="12" t="n">
        <v>1.82</v>
      </c>
      <c r="N171" s="12">
        <f>IFERROR(VLOOKUP(M171,'CRUCE OPORTUNIDADES'!$C$10:$D$18,2,FALSE),"")</f>
        <v/>
      </c>
      <c r="O171" s="12" t="n">
        <v>2.82000000000002</v>
      </c>
      <c r="P171" s="12">
        <f>IFERROR(VLOOKUP(O171,'CRUCE OPORTUNIDADES'!$C$10:$D$18,2,FALSE),"")</f>
        <v/>
      </c>
      <c r="Q171" s="12" t="n">
        <v>3.82000000000004</v>
      </c>
      <c r="R171" s="12">
        <f>IFERROR(VLOOKUP(Q171,'CRUCE OPORTUNIDADES'!$C$10:$D$18,2,FALSE),"")</f>
        <v/>
      </c>
      <c r="S171" s="12" t="n">
        <v>4.82000000000006</v>
      </c>
      <c r="T171" s="12">
        <f>IFERROR(VLOOKUP(S171,'CRUCE OPORTUNIDADES'!$C$10:$D$18,2,FALSE),"")</f>
        <v/>
      </c>
      <c r="U171" s="12" t="n">
        <v>5.82000000000008</v>
      </c>
      <c r="V171" s="12">
        <f>IFERROR(VLOOKUP(U171,'CRUCE OPORTUNIDADES'!$C$10:$D$18,2,FALSE),"")</f>
        <v/>
      </c>
      <c r="W171" s="12" t="n">
        <v>6.8200000000001</v>
      </c>
      <c r="X171" s="12">
        <f>IFERROR(VLOOKUP(W171,'CRUCE OPORTUNIDADES'!$C$10:$D$18,2,FALSE),"")</f>
        <v/>
      </c>
      <c r="Y171" s="12" t="n">
        <v>7.82000000000012</v>
      </c>
      <c r="Z171" s="12">
        <f>IFERROR(VLOOKUP(Y171,'CRUCE OPORTUNIDADES'!$C$10:$D$18,2,FALSE),"")</f>
        <v/>
      </c>
      <c r="AA171" s="12" t="n">
        <v>8.820000000000141</v>
      </c>
      <c r="AB171" s="12">
        <f>IFERROR(VLOOKUP(AA171,'CRUCE OPORTUNIDADES'!$C$10:$D$18,2,FALSE),"")</f>
        <v/>
      </c>
      <c r="AC171" s="12" t="n">
        <v>9.82000000000016</v>
      </c>
      <c r="AD171" s="12">
        <f>IFERROR(VLOOKUP(AC171,'CRUCE OPORTUNIDADES'!$C$10:$D$18,2,FALSE),"")</f>
        <v/>
      </c>
      <c r="AE171" s="12" t="n">
        <v>10.8200000000002</v>
      </c>
      <c r="AF171" s="12">
        <f>IFERROR(VLOOKUP(AE171,'CRUCE OPORTUNIDADES'!$C$10:$D$18,2,FALSE),"")</f>
        <v/>
      </c>
      <c r="AG171" s="12" t="n">
        <v>11.8200000000002</v>
      </c>
      <c r="AH171" s="12">
        <f>IFERROR(VLOOKUP(AG171,'CRUCE OPORTUNIDADES'!$C$10:$D$18,2,FALSE),"")</f>
        <v/>
      </c>
      <c r="AI171" s="12" t="n">
        <v>12.8200000000002</v>
      </c>
      <c r="AJ171" s="12">
        <f>IFERROR(VLOOKUP(AI171,'CRUCE OPORTUNIDADES'!$C$10:$D$18,2,FALSE),"")</f>
        <v/>
      </c>
      <c r="AK171" s="12" t="n">
        <v>13.8200000000002</v>
      </c>
      <c r="AL171" s="12">
        <f>IFERROR(VLOOKUP(AK171,'CRUCE OPORTUNIDADES'!$C$10:$D$18,2,FALSE),"")</f>
        <v/>
      </c>
      <c r="AM171" s="12" t="n">
        <v>14.8200000000003</v>
      </c>
      <c r="AN171" s="12">
        <f>IFERROR(VLOOKUP(AM171,'CRUCE OPORTUNIDADES'!$C$10:$D$18,2,FALSE),"")</f>
        <v/>
      </c>
      <c r="AO171" s="12" t="n">
        <v>15.8200000000003</v>
      </c>
      <c r="AP171" s="12">
        <f>IFERROR(VLOOKUP(AO171,'CRUCE OPORTUNIDADES'!$C$10:$D$18,2,FALSE),"")</f>
        <v/>
      </c>
      <c r="AQ171" s="12" t="n">
        <v>16.8200000000003</v>
      </c>
      <c r="AR171" s="12">
        <f>IFERROR(VLOOKUP(AQ171,'CRUCE OPORTUNIDADES'!$C$10:$D$18,2,FALSE),"")</f>
        <v/>
      </c>
      <c r="AS171" s="12" t="n">
        <v>17.8200000000003</v>
      </c>
      <c r="AT171" s="12">
        <f>IFERROR(VLOOKUP(AS171,'CRUCE OPORTUNIDADES'!$C$10:$D$18,2,FALSE),"")</f>
        <v/>
      </c>
      <c r="AU171" s="12" t="n">
        <v>18.8200000000003</v>
      </c>
      <c r="AV171" s="12">
        <f>IFERROR(VLOOKUP(AU171,'CRUCE OPORTUNIDADES'!$C$10:$D$18,2,FALSE),"")</f>
        <v/>
      </c>
      <c r="AW171" s="12" t="n">
        <v>19.8200000000004</v>
      </c>
      <c r="AX171" s="12">
        <f>IFERROR(VLOOKUP(AW171,'CRUCE OPORTUNIDADES'!$C$10:$D$18,2,FALSE),"")</f>
        <v/>
      </c>
      <c r="AY171" s="12" t="n">
        <v>20.8200000000004</v>
      </c>
      <c r="AZ171" s="12">
        <f>IFERROR(VLOOKUP(AY171,'CRUCE OPORTUNIDADES'!$C$10:$D$18,2,FALSE),"")</f>
        <v/>
      </c>
      <c r="BA171" s="12" t="n">
        <v>21.8200000000004</v>
      </c>
      <c r="BB171" s="12">
        <f>IFERROR(VLOOKUP(BA171,'CRUCE OPORTUNIDADES'!$C$10:$D$18,2,FALSE),"")</f>
        <v/>
      </c>
      <c r="BC171" s="12" t="n">
        <v>22.8200000000004</v>
      </c>
      <c r="BD171" s="12">
        <f>IFERROR(VLOOKUP(BC171,'CRUCE OPORTUNIDADES'!$C$10:$D$18,2,FALSE),"")</f>
        <v/>
      </c>
      <c r="BE171" s="12" t="n">
        <v>23.8200000000004</v>
      </c>
      <c r="BF171" s="12">
        <f>IFERROR(VLOOKUP(BE171,'CRUCE OPORTUNIDADES'!$C$10:$D$18,2,FALSE),"")</f>
        <v/>
      </c>
      <c r="BG171" s="12" t="n">
        <v>24.8200000000005</v>
      </c>
      <c r="BH171" s="12">
        <f>IFERROR(VLOOKUP(BG171,'CRUCE OPORTUNIDADES'!$C$10:$D$18,2,FALSE),"")</f>
        <v/>
      </c>
      <c r="BI171" s="12" t="n">
        <v>25.8200000000005</v>
      </c>
      <c r="BJ171" s="12">
        <f>IFERROR(VLOOKUP(BI171,'CRUCE OPORTUNIDADES'!$C$10:$D$18,2,FALSE),"")</f>
        <v/>
      </c>
    </row>
    <row r="172">
      <c r="N172" s="12">
        <f>IF(N173&lt;&gt;""," -O","")</f>
        <v/>
      </c>
      <c r="P172" s="12">
        <f>IF(P173&lt;&gt;""," -O","")</f>
        <v/>
      </c>
      <c r="R172" s="12">
        <f>IF(R173&lt;&gt;""," -O","")</f>
        <v/>
      </c>
      <c r="T172" s="12">
        <f>IF(T173&lt;&gt;""," -O","")</f>
        <v/>
      </c>
      <c r="V172" s="12">
        <f>IF(V173&lt;&gt;""," -O","")</f>
        <v/>
      </c>
      <c r="X172" s="12">
        <f>IF(X173&lt;&gt;""," -O","")</f>
        <v/>
      </c>
      <c r="Z172" s="12">
        <f>IF(Z173&lt;&gt;""," -O","")</f>
        <v/>
      </c>
      <c r="AB172" s="12">
        <f>IF(AB173&lt;&gt;""," -O","")</f>
        <v/>
      </c>
      <c r="AD172" s="12">
        <f>IF(AD173&lt;&gt;""," -O","")</f>
        <v/>
      </c>
      <c r="AF172" s="12">
        <f>IF(AF173&lt;&gt;""," -O","")</f>
        <v/>
      </c>
      <c r="AH172" s="12">
        <f>IF(AH173&lt;&gt;""," -O","")</f>
        <v/>
      </c>
      <c r="AJ172" s="12">
        <f>IF(AJ173&lt;&gt;""," -O","")</f>
        <v/>
      </c>
      <c r="AL172" s="12">
        <f>IF(AL173&lt;&gt;""," -O","")</f>
        <v/>
      </c>
      <c r="AN172" s="12">
        <f>IF(AN173&lt;&gt;""," -O","")</f>
        <v/>
      </c>
      <c r="AP172" s="12">
        <f>IF(AP173&lt;&gt;""," -O","")</f>
        <v/>
      </c>
      <c r="AR172" s="12">
        <f>IF(AR173&lt;&gt;""," -O","")</f>
        <v/>
      </c>
      <c r="AT172" s="12">
        <f>IF(AT173&lt;&gt;""," -O","")</f>
        <v/>
      </c>
      <c r="AV172" s="12">
        <f>IF(AV173&lt;&gt;""," -O","")</f>
        <v/>
      </c>
      <c r="AX172" s="12">
        <f>IF(AX173&lt;&gt;""," -O","")</f>
        <v/>
      </c>
      <c r="AZ172" s="12">
        <f>IF(AZ173&lt;&gt;""," -O","")</f>
        <v/>
      </c>
      <c r="BB172" s="12">
        <f>IF(BB173&lt;&gt;""," -O","")</f>
        <v/>
      </c>
      <c r="BD172" s="12">
        <f>IF(BD173&lt;&gt;""," -O","")</f>
        <v/>
      </c>
      <c r="BF172" s="12">
        <f>IF(BF173&lt;&gt;""," -O","")</f>
        <v/>
      </c>
      <c r="BH172" s="12">
        <f>IF(BH173&lt;&gt;""," -O","")</f>
        <v/>
      </c>
      <c r="BJ172" s="12">
        <f>IF(BJ173&lt;&gt;""," -O","")</f>
        <v/>
      </c>
    </row>
    <row r="173">
      <c r="M173" s="12" t="n">
        <v>1.83</v>
      </c>
      <c r="N173" s="12">
        <f>IFERROR(VLOOKUP(M173,'CRUCE OPORTUNIDADES'!$C$10:$D$18,2,FALSE),"")</f>
        <v/>
      </c>
      <c r="O173" s="12" t="n">
        <v>2.83000000000002</v>
      </c>
      <c r="P173" s="12">
        <f>IFERROR(VLOOKUP(O173,'CRUCE OPORTUNIDADES'!$C$10:$D$18,2,FALSE),"")</f>
        <v/>
      </c>
      <c r="Q173" s="12" t="n">
        <v>3.83000000000004</v>
      </c>
      <c r="R173" s="12">
        <f>IFERROR(VLOOKUP(Q173,'CRUCE OPORTUNIDADES'!$C$10:$D$18,2,FALSE),"")</f>
        <v/>
      </c>
      <c r="S173" s="12" t="n">
        <v>4.83000000000006</v>
      </c>
      <c r="T173" s="12">
        <f>IFERROR(VLOOKUP(S173,'CRUCE OPORTUNIDADES'!$C$10:$D$18,2,FALSE),"")</f>
        <v/>
      </c>
      <c r="U173" s="12" t="n">
        <v>5.83000000000008</v>
      </c>
      <c r="V173" s="12">
        <f>IFERROR(VLOOKUP(U173,'CRUCE OPORTUNIDADES'!$C$10:$D$18,2,FALSE),"")</f>
        <v/>
      </c>
      <c r="W173" s="12" t="n">
        <v>6.8300000000001</v>
      </c>
      <c r="X173" s="12">
        <f>IFERROR(VLOOKUP(W173,'CRUCE OPORTUNIDADES'!$C$10:$D$18,2,FALSE),"")</f>
        <v/>
      </c>
      <c r="Y173" s="12" t="n">
        <v>7.83000000000012</v>
      </c>
      <c r="Z173" s="12">
        <f>IFERROR(VLOOKUP(Y173,'CRUCE OPORTUNIDADES'!$C$10:$D$18,2,FALSE),"")</f>
        <v/>
      </c>
      <c r="AA173" s="12" t="n">
        <v>8.83000000000014</v>
      </c>
      <c r="AB173" s="12">
        <f>IFERROR(VLOOKUP(AA173,'CRUCE OPORTUNIDADES'!$C$10:$D$18,2,FALSE),"")</f>
        <v/>
      </c>
      <c r="AC173" s="12" t="n">
        <v>9.83000000000016</v>
      </c>
      <c r="AD173" s="12">
        <f>IFERROR(VLOOKUP(AC173,'CRUCE OPORTUNIDADES'!$C$10:$D$18,2,FALSE),"")</f>
        <v/>
      </c>
      <c r="AE173" s="12" t="n">
        <v>10.8300000000002</v>
      </c>
      <c r="AF173" s="12">
        <f>IFERROR(VLOOKUP(AE173,'CRUCE OPORTUNIDADES'!$C$10:$D$18,2,FALSE),"")</f>
        <v/>
      </c>
      <c r="AG173" s="12" t="n">
        <v>11.8300000000002</v>
      </c>
      <c r="AH173" s="12">
        <f>IFERROR(VLOOKUP(AG173,'CRUCE OPORTUNIDADES'!$C$10:$D$18,2,FALSE),"")</f>
        <v/>
      </c>
      <c r="AI173" s="12" t="n">
        <v>12.8300000000002</v>
      </c>
      <c r="AJ173" s="12">
        <f>IFERROR(VLOOKUP(AI173,'CRUCE OPORTUNIDADES'!$C$10:$D$18,2,FALSE),"")</f>
        <v/>
      </c>
      <c r="AK173" s="12" t="n">
        <v>13.8300000000002</v>
      </c>
      <c r="AL173" s="12">
        <f>IFERROR(VLOOKUP(AK173,'CRUCE OPORTUNIDADES'!$C$10:$D$18,2,FALSE),"")</f>
        <v/>
      </c>
      <c r="AM173" s="12" t="n">
        <v>14.8300000000003</v>
      </c>
      <c r="AN173" s="12">
        <f>IFERROR(VLOOKUP(AM173,'CRUCE OPORTUNIDADES'!$C$10:$D$18,2,FALSE),"")</f>
        <v/>
      </c>
      <c r="AO173" s="12" t="n">
        <v>15.8300000000003</v>
      </c>
      <c r="AP173" s="12">
        <f>IFERROR(VLOOKUP(AO173,'CRUCE OPORTUNIDADES'!$C$10:$D$18,2,FALSE),"")</f>
        <v/>
      </c>
      <c r="AQ173" s="12" t="n">
        <v>16.8300000000003</v>
      </c>
      <c r="AR173" s="12">
        <f>IFERROR(VLOOKUP(AQ173,'CRUCE OPORTUNIDADES'!$C$10:$D$18,2,FALSE),"")</f>
        <v/>
      </c>
      <c r="AS173" s="12" t="n">
        <v>17.8300000000003</v>
      </c>
      <c r="AT173" s="12">
        <f>IFERROR(VLOOKUP(AS173,'CRUCE OPORTUNIDADES'!$C$10:$D$18,2,FALSE),"")</f>
        <v/>
      </c>
      <c r="AU173" s="12" t="n">
        <v>18.8300000000003</v>
      </c>
      <c r="AV173" s="12">
        <f>IFERROR(VLOOKUP(AU173,'CRUCE OPORTUNIDADES'!$C$10:$D$18,2,FALSE),"")</f>
        <v/>
      </c>
      <c r="AW173" s="12" t="n">
        <v>19.8300000000004</v>
      </c>
      <c r="AX173" s="12">
        <f>IFERROR(VLOOKUP(AW173,'CRUCE OPORTUNIDADES'!$C$10:$D$18,2,FALSE),"")</f>
        <v/>
      </c>
      <c r="AY173" s="12" t="n">
        <v>20.8300000000004</v>
      </c>
      <c r="AZ173" s="12">
        <f>IFERROR(VLOOKUP(AY173,'CRUCE OPORTUNIDADES'!$C$10:$D$18,2,FALSE),"")</f>
        <v/>
      </c>
      <c r="BA173" s="12" t="n">
        <v>21.8300000000004</v>
      </c>
      <c r="BB173" s="12">
        <f>IFERROR(VLOOKUP(BA173,'CRUCE OPORTUNIDADES'!$C$10:$D$18,2,FALSE),"")</f>
        <v/>
      </c>
      <c r="BC173" s="12" t="n">
        <v>22.8300000000004</v>
      </c>
      <c r="BD173" s="12">
        <f>IFERROR(VLOOKUP(BC173,'CRUCE OPORTUNIDADES'!$C$10:$D$18,2,FALSE),"")</f>
        <v/>
      </c>
      <c r="BE173" s="12" t="n">
        <v>23.8300000000004</v>
      </c>
      <c r="BF173" s="12">
        <f>IFERROR(VLOOKUP(BE173,'CRUCE OPORTUNIDADES'!$C$10:$D$18,2,FALSE),"")</f>
        <v/>
      </c>
      <c r="BG173" s="12" t="n">
        <v>24.8300000000005</v>
      </c>
      <c r="BH173" s="12">
        <f>IFERROR(VLOOKUP(BG173,'CRUCE OPORTUNIDADES'!$C$10:$D$18,2,FALSE),"")</f>
        <v/>
      </c>
      <c r="BI173" s="12" t="n">
        <v>25.8300000000005</v>
      </c>
      <c r="BJ173" s="12">
        <f>IFERROR(VLOOKUP(BI173,'CRUCE OPORTUNIDADES'!$C$10:$D$18,2,FALSE),"")</f>
        <v/>
      </c>
    </row>
    <row r="174">
      <c r="N174" s="12">
        <f>IF(N175&lt;&gt;""," -O","")</f>
        <v/>
      </c>
      <c r="P174" s="12">
        <f>IF(P175&lt;&gt;""," -O","")</f>
        <v/>
      </c>
      <c r="R174" s="12">
        <f>IF(R175&lt;&gt;""," -O","")</f>
        <v/>
      </c>
      <c r="T174" s="12">
        <f>IF(T175&lt;&gt;""," -O","")</f>
        <v/>
      </c>
      <c r="V174" s="12">
        <f>IF(V175&lt;&gt;""," -O","")</f>
        <v/>
      </c>
      <c r="X174" s="12">
        <f>IF(X175&lt;&gt;""," -O","")</f>
        <v/>
      </c>
      <c r="Z174" s="12">
        <f>IF(Z175&lt;&gt;""," -O","")</f>
        <v/>
      </c>
      <c r="AB174" s="12">
        <f>IF(AB175&lt;&gt;""," -O","")</f>
        <v/>
      </c>
      <c r="AD174" s="12">
        <f>IF(AD175&lt;&gt;""," -O","")</f>
        <v/>
      </c>
      <c r="AF174" s="12">
        <f>IF(AF175&lt;&gt;""," -O","")</f>
        <v/>
      </c>
      <c r="AH174" s="12">
        <f>IF(AH175&lt;&gt;""," -O","")</f>
        <v/>
      </c>
      <c r="AJ174" s="12">
        <f>IF(AJ175&lt;&gt;""," -O","")</f>
        <v/>
      </c>
      <c r="AL174" s="12">
        <f>IF(AL175&lt;&gt;""," -O","")</f>
        <v/>
      </c>
      <c r="AN174" s="12">
        <f>IF(AN175&lt;&gt;""," -O","")</f>
        <v/>
      </c>
      <c r="AP174" s="12">
        <f>IF(AP175&lt;&gt;""," -O","")</f>
        <v/>
      </c>
      <c r="AR174" s="12">
        <f>IF(AR175&lt;&gt;""," -O","")</f>
        <v/>
      </c>
      <c r="AT174" s="12">
        <f>IF(AT175&lt;&gt;""," -O","")</f>
        <v/>
      </c>
      <c r="AV174" s="12">
        <f>IF(AV175&lt;&gt;""," -O","")</f>
        <v/>
      </c>
      <c r="AX174" s="12">
        <f>IF(AX175&lt;&gt;""," -O","")</f>
        <v/>
      </c>
      <c r="AZ174" s="12">
        <f>IF(AZ175&lt;&gt;""," -O","")</f>
        <v/>
      </c>
      <c r="BB174" s="12">
        <f>IF(BB175&lt;&gt;""," -O","")</f>
        <v/>
      </c>
      <c r="BD174" s="12">
        <f>IF(BD175&lt;&gt;""," -O","")</f>
        <v/>
      </c>
      <c r="BF174" s="12">
        <f>IF(BF175&lt;&gt;""," -O","")</f>
        <v/>
      </c>
      <c r="BH174" s="12">
        <f>IF(BH175&lt;&gt;""," -O","")</f>
        <v/>
      </c>
      <c r="BJ174" s="12">
        <f>IF(BJ175&lt;&gt;""," -O","")</f>
        <v/>
      </c>
    </row>
    <row r="175">
      <c r="M175" s="12" t="n">
        <v>1.84</v>
      </c>
      <c r="N175" s="12">
        <f>IFERROR(VLOOKUP(M175,'CRUCE OPORTUNIDADES'!$C$10:$D$18,2,FALSE),"")</f>
        <v/>
      </c>
      <c r="O175" s="12" t="n">
        <v>2.84000000000002</v>
      </c>
      <c r="P175" s="12">
        <f>IFERROR(VLOOKUP(O175,'CRUCE OPORTUNIDADES'!$C$10:$D$18,2,FALSE),"")</f>
        <v/>
      </c>
      <c r="Q175" s="12" t="n">
        <v>3.84000000000004</v>
      </c>
      <c r="R175" s="12">
        <f>IFERROR(VLOOKUP(Q175,'CRUCE OPORTUNIDADES'!$C$10:$D$18,2,FALSE),"")</f>
        <v/>
      </c>
      <c r="S175" s="12" t="n">
        <v>4.84000000000006</v>
      </c>
      <c r="T175" s="12">
        <f>IFERROR(VLOOKUP(S175,'CRUCE OPORTUNIDADES'!$C$10:$D$18,2,FALSE),"")</f>
        <v/>
      </c>
      <c r="U175" s="12" t="n">
        <v>5.84000000000008</v>
      </c>
      <c r="V175" s="12">
        <f>IFERROR(VLOOKUP(U175,'CRUCE OPORTUNIDADES'!$C$10:$D$18,2,FALSE),"")</f>
        <v/>
      </c>
      <c r="W175" s="12" t="n">
        <v>6.8400000000001</v>
      </c>
      <c r="X175" s="12">
        <f>IFERROR(VLOOKUP(W175,'CRUCE OPORTUNIDADES'!$C$10:$D$18,2,FALSE),"")</f>
        <v/>
      </c>
      <c r="Y175" s="12" t="n">
        <v>7.84000000000012</v>
      </c>
      <c r="Z175" s="12">
        <f>IFERROR(VLOOKUP(Y175,'CRUCE OPORTUNIDADES'!$C$10:$D$18,2,FALSE),"")</f>
        <v/>
      </c>
      <c r="AA175" s="12" t="n">
        <v>8.84000000000014</v>
      </c>
      <c r="AB175" s="12">
        <f>IFERROR(VLOOKUP(AA175,'CRUCE OPORTUNIDADES'!$C$10:$D$18,2,FALSE),"")</f>
        <v/>
      </c>
      <c r="AC175" s="12" t="n">
        <v>9.84000000000016</v>
      </c>
      <c r="AD175" s="12">
        <f>IFERROR(VLOOKUP(AC175,'CRUCE OPORTUNIDADES'!$C$10:$D$18,2,FALSE),"")</f>
        <v/>
      </c>
      <c r="AE175" s="12" t="n">
        <v>10.8400000000002</v>
      </c>
      <c r="AF175" s="12">
        <f>IFERROR(VLOOKUP(AE175,'CRUCE OPORTUNIDADES'!$C$10:$D$18,2,FALSE),"")</f>
        <v/>
      </c>
      <c r="AG175" s="12" t="n">
        <v>11.8400000000002</v>
      </c>
      <c r="AH175" s="12">
        <f>IFERROR(VLOOKUP(AG175,'CRUCE OPORTUNIDADES'!$C$10:$D$18,2,FALSE),"")</f>
        <v/>
      </c>
      <c r="AI175" s="12" t="n">
        <v>12.8400000000002</v>
      </c>
      <c r="AJ175" s="12">
        <f>IFERROR(VLOOKUP(AI175,'CRUCE OPORTUNIDADES'!$C$10:$D$18,2,FALSE),"")</f>
        <v/>
      </c>
      <c r="AK175" s="12" t="n">
        <v>13.8400000000002</v>
      </c>
      <c r="AL175" s="12">
        <f>IFERROR(VLOOKUP(AK175,'CRUCE OPORTUNIDADES'!$C$10:$D$18,2,FALSE),"")</f>
        <v/>
      </c>
      <c r="AM175" s="12" t="n">
        <v>14.8400000000003</v>
      </c>
      <c r="AN175" s="12">
        <f>IFERROR(VLOOKUP(AM175,'CRUCE OPORTUNIDADES'!$C$10:$D$18,2,FALSE),"")</f>
        <v/>
      </c>
      <c r="AO175" s="12" t="n">
        <v>15.8400000000003</v>
      </c>
      <c r="AP175" s="12">
        <f>IFERROR(VLOOKUP(AO175,'CRUCE OPORTUNIDADES'!$C$10:$D$18,2,FALSE),"")</f>
        <v/>
      </c>
      <c r="AQ175" s="12" t="n">
        <v>16.8400000000003</v>
      </c>
      <c r="AR175" s="12">
        <f>IFERROR(VLOOKUP(AQ175,'CRUCE OPORTUNIDADES'!$C$10:$D$18,2,FALSE),"")</f>
        <v/>
      </c>
      <c r="AS175" s="12" t="n">
        <v>17.8400000000003</v>
      </c>
      <c r="AT175" s="12">
        <f>IFERROR(VLOOKUP(AS175,'CRUCE OPORTUNIDADES'!$C$10:$D$18,2,FALSE),"")</f>
        <v/>
      </c>
      <c r="AU175" s="12" t="n">
        <v>18.8400000000003</v>
      </c>
      <c r="AV175" s="12">
        <f>IFERROR(VLOOKUP(AU175,'CRUCE OPORTUNIDADES'!$C$10:$D$18,2,FALSE),"")</f>
        <v/>
      </c>
      <c r="AW175" s="12" t="n">
        <v>19.8400000000004</v>
      </c>
      <c r="AX175" s="12">
        <f>IFERROR(VLOOKUP(AW175,'CRUCE OPORTUNIDADES'!$C$10:$D$18,2,FALSE),"")</f>
        <v/>
      </c>
      <c r="AY175" s="12" t="n">
        <v>20.8400000000004</v>
      </c>
      <c r="AZ175" s="12">
        <f>IFERROR(VLOOKUP(AY175,'CRUCE OPORTUNIDADES'!$C$10:$D$18,2,FALSE),"")</f>
        <v/>
      </c>
      <c r="BA175" s="12" t="n">
        <v>21.8400000000004</v>
      </c>
      <c r="BB175" s="12">
        <f>IFERROR(VLOOKUP(BA175,'CRUCE OPORTUNIDADES'!$C$10:$D$18,2,FALSE),"")</f>
        <v/>
      </c>
      <c r="BC175" s="12" t="n">
        <v>22.8400000000004</v>
      </c>
      <c r="BD175" s="12">
        <f>IFERROR(VLOOKUP(BC175,'CRUCE OPORTUNIDADES'!$C$10:$D$18,2,FALSE),"")</f>
        <v/>
      </c>
      <c r="BE175" s="12" t="n">
        <v>23.8400000000004</v>
      </c>
      <c r="BF175" s="12">
        <f>IFERROR(VLOOKUP(BE175,'CRUCE OPORTUNIDADES'!$C$10:$D$18,2,FALSE),"")</f>
        <v/>
      </c>
      <c r="BG175" s="12" t="n">
        <v>24.8400000000005</v>
      </c>
      <c r="BH175" s="12">
        <f>IFERROR(VLOOKUP(BG175,'CRUCE OPORTUNIDADES'!$C$10:$D$18,2,FALSE),"")</f>
        <v/>
      </c>
      <c r="BI175" s="12" t="n">
        <v>25.8400000000005</v>
      </c>
      <c r="BJ175" s="12">
        <f>IFERROR(VLOOKUP(BI175,'CRUCE OPORTUNIDADES'!$C$10:$D$18,2,FALSE),"")</f>
        <v/>
      </c>
    </row>
    <row r="176">
      <c r="N176" s="12">
        <f>IF(N177&lt;&gt;""," -O","")</f>
        <v/>
      </c>
      <c r="P176" s="12">
        <f>IF(P177&lt;&gt;""," -O","")</f>
        <v/>
      </c>
      <c r="R176" s="12">
        <f>IF(R177&lt;&gt;""," -O","")</f>
        <v/>
      </c>
      <c r="T176" s="12">
        <f>IF(T177&lt;&gt;""," -O","")</f>
        <v/>
      </c>
      <c r="V176" s="12">
        <f>IF(V177&lt;&gt;""," -O","")</f>
        <v/>
      </c>
      <c r="X176" s="12">
        <f>IF(X177&lt;&gt;""," -O","")</f>
        <v/>
      </c>
      <c r="Z176" s="12">
        <f>IF(Z177&lt;&gt;""," -O","")</f>
        <v/>
      </c>
      <c r="AB176" s="12">
        <f>IF(AB177&lt;&gt;""," -O","")</f>
        <v/>
      </c>
      <c r="AD176" s="12">
        <f>IF(AD177&lt;&gt;""," -O","")</f>
        <v/>
      </c>
      <c r="AF176" s="12">
        <f>IF(AF177&lt;&gt;""," -O","")</f>
        <v/>
      </c>
      <c r="AH176" s="12">
        <f>IF(AH177&lt;&gt;""," -O","")</f>
        <v/>
      </c>
      <c r="AJ176" s="12">
        <f>IF(AJ177&lt;&gt;""," -O","")</f>
        <v/>
      </c>
      <c r="AL176" s="12">
        <f>IF(AL177&lt;&gt;""," -O","")</f>
        <v/>
      </c>
      <c r="AN176" s="12">
        <f>IF(AN177&lt;&gt;""," -O","")</f>
        <v/>
      </c>
      <c r="AP176" s="12">
        <f>IF(AP177&lt;&gt;""," -O","")</f>
        <v/>
      </c>
      <c r="AR176" s="12">
        <f>IF(AR177&lt;&gt;""," -O","")</f>
        <v/>
      </c>
      <c r="AT176" s="12">
        <f>IF(AT177&lt;&gt;""," -O","")</f>
        <v/>
      </c>
      <c r="AV176" s="12">
        <f>IF(AV177&lt;&gt;""," -O","")</f>
        <v/>
      </c>
      <c r="AX176" s="12">
        <f>IF(AX177&lt;&gt;""," -O","")</f>
        <v/>
      </c>
      <c r="AZ176" s="12">
        <f>IF(AZ177&lt;&gt;""," -O","")</f>
        <v/>
      </c>
      <c r="BB176" s="12">
        <f>IF(BB177&lt;&gt;""," -O","")</f>
        <v/>
      </c>
      <c r="BD176" s="12">
        <f>IF(BD177&lt;&gt;""," -O","")</f>
        <v/>
      </c>
      <c r="BF176" s="12">
        <f>IF(BF177&lt;&gt;""," -O","")</f>
        <v/>
      </c>
      <c r="BH176" s="12">
        <f>IF(BH177&lt;&gt;""," -O","")</f>
        <v/>
      </c>
      <c r="BJ176" s="12">
        <f>IF(BJ177&lt;&gt;""," -O","")</f>
        <v/>
      </c>
    </row>
    <row r="177">
      <c r="M177" s="12" t="n">
        <v>1.85</v>
      </c>
      <c r="N177" s="12">
        <f>IFERROR(VLOOKUP(M177,'CRUCE OPORTUNIDADES'!$C$10:$D$18,2,FALSE),"")</f>
        <v/>
      </c>
      <c r="O177" s="12" t="n">
        <v>2.85000000000002</v>
      </c>
      <c r="P177" s="12">
        <f>IFERROR(VLOOKUP(O177,'CRUCE OPORTUNIDADES'!$C$10:$D$18,2,FALSE),"")</f>
        <v/>
      </c>
      <c r="Q177" s="12" t="n">
        <v>3.85000000000004</v>
      </c>
      <c r="R177" s="12">
        <f>IFERROR(VLOOKUP(Q177,'CRUCE OPORTUNIDADES'!$C$10:$D$18,2,FALSE),"")</f>
        <v/>
      </c>
      <c r="S177" s="12" t="n">
        <v>4.85000000000006</v>
      </c>
      <c r="T177" s="12">
        <f>IFERROR(VLOOKUP(S177,'CRUCE OPORTUNIDADES'!$C$10:$D$18,2,FALSE),"")</f>
        <v/>
      </c>
      <c r="U177" s="12" t="n">
        <v>5.85000000000008</v>
      </c>
      <c r="V177" s="12">
        <f>IFERROR(VLOOKUP(U177,'CRUCE OPORTUNIDADES'!$C$10:$D$18,2,FALSE),"")</f>
        <v/>
      </c>
      <c r="W177" s="12" t="n">
        <v>6.8500000000001</v>
      </c>
      <c r="X177" s="12">
        <f>IFERROR(VLOOKUP(W177,'CRUCE OPORTUNIDADES'!$C$10:$D$18,2,FALSE),"")</f>
        <v/>
      </c>
      <c r="Y177" s="12" t="n">
        <v>7.85000000000012</v>
      </c>
      <c r="Z177" s="12">
        <f>IFERROR(VLOOKUP(Y177,'CRUCE OPORTUNIDADES'!$C$10:$D$18,2,FALSE),"")</f>
        <v/>
      </c>
      <c r="AA177" s="12" t="n">
        <v>8.85000000000014</v>
      </c>
      <c r="AB177" s="12">
        <f>IFERROR(VLOOKUP(AA177,'CRUCE OPORTUNIDADES'!$C$10:$D$18,2,FALSE),"")</f>
        <v/>
      </c>
      <c r="AC177" s="12" t="n">
        <v>9.85000000000016</v>
      </c>
      <c r="AD177" s="12">
        <f>IFERROR(VLOOKUP(AC177,'CRUCE OPORTUNIDADES'!$C$10:$D$18,2,FALSE),"")</f>
        <v/>
      </c>
      <c r="AE177" s="12" t="n">
        <v>10.8500000000002</v>
      </c>
      <c r="AF177" s="12">
        <f>IFERROR(VLOOKUP(AE177,'CRUCE OPORTUNIDADES'!$C$10:$D$18,2,FALSE),"")</f>
        <v/>
      </c>
      <c r="AG177" s="12" t="n">
        <v>11.8500000000002</v>
      </c>
      <c r="AH177" s="12">
        <f>IFERROR(VLOOKUP(AG177,'CRUCE OPORTUNIDADES'!$C$10:$D$18,2,FALSE),"")</f>
        <v/>
      </c>
      <c r="AI177" s="12" t="n">
        <v>12.8500000000002</v>
      </c>
      <c r="AJ177" s="12">
        <f>IFERROR(VLOOKUP(AI177,'CRUCE OPORTUNIDADES'!$C$10:$D$18,2,FALSE),"")</f>
        <v/>
      </c>
      <c r="AK177" s="12" t="n">
        <v>13.8500000000002</v>
      </c>
      <c r="AL177" s="12">
        <f>IFERROR(VLOOKUP(AK177,'CRUCE OPORTUNIDADES'!$C$10:$D$18,2,FALSE),"")</f>
        <v/>
      </c>
      <c r="AM177" s="12" t="n">
        <v>14.8500000000003</v>
      </c>
      <c r="AN177" s="12">
        <f>IFERROR(VLOOKUP(AM177,'CRUCE OPORTUNIDADES'!$C$10:$D$18,2,FALSE),"")</f>
        <v/>
      </c>
      <c r="AO177" s="12" t="n">
        <v>15.8500000000003</v>
      </c>
      <c r="AP177" s="12">
        <f>IFERROR(VLOOKUP(AO177,'CRUCE OPORTUNIDADES'!$C$10:$D$18,2,FALSE),"")</f>
        <v/>
      </c>
      <c r="AQ177" s="12" t="n">
        <v>16.8500000000003</v>
      </c>
      <c r="AR177" s="12">
        <f>IFERROR(VLOOKUP(AQ177,'CRUCE OPORTUNIDADES'!$C$10:$D$18,2,FALSE),"")</f>
        <v/>
      </c>
      <c r="AS177" s="12" t="n">
        <v>17.8500000000003</v>
      </c>
      <c r="AT177" s="12">
        <f>IFERROR(VLOOKUP(AS177,'CRUCE OPORTUNIDADES'!$C$10:$D$18,2,FALSE),"")</f>
        <v/>
      </c>
      <c r="AU177" s="12" t="n">
        <v>18.8500000000003</v>
      </c>
      <c r="AV177" s="12">
        <f>IFERROR(VLOOKUP(AU177,'CRUCE OPORTUNIDADES'!$C$10:$D$18,2,FALSE),"")</f>
        <v/>
      </c>
      <c r="AW177" s="12" t="n">
        <v>19.8500000000004</v>
      </c>
      <c r="AX177" s="12">
        <f>IFERROR(VLOOKUP(AW177,'CRUCE OPORTUNIDADES'!$C$10:$D$18,2,FALSE),"")</f>
        <v/>
      </c>
      <c r="AY177" s="12" t="n">
        <v>20.8500000000004</v>
      </c>
      <c r="AZ177" s="12">
        <f>IFERROR(VLOOKUP(AY177,'CRUCE OPORTUNIDADES'!$C$10:$D$18,2,FALSE),"")</f>
        <v/>
      </c>
      <c r="BA177" s="12" t="n">
        <v>21.8500000000004</v>
      </c>
      <c r="BB177" s="12">
        <f>IFERROR(VLOOKUP(BA177,'CRUCE OPORTUNIDADES'!$C$10:$D$18,2,FALSE),"")</f>
        <v/>
      </c>
      <c r="BC177" s="12" t="n">
        <v>22.8500000000004</v>
      </c>
      <c r="BD177" s="12">
        <f>IFERROR(VLOOKUP(BC177,'CRUCE OPORTUNIDADES'!$C$10:$D$18,2,FALSE),"")</f>
        <v/>
      </c>
      <c r="BE177" s="12" t="n">
        <v>23.8500000000004</v>
      </c>
      <c r="BF177" s="12">
        <f>IFERROR(VLOOKUP(BE177,'CRUCE OPORTUNIDADES'!$C$10:$D$18,2,FALSE),"")</f>
        <v/>
      </c>
      <c r="BG177" s="12" t="n">
        <v>24.8500000000005</v>
      </c>
      <c r="BH177" s="12">
        <f>IFERROR(VLOOKUP(BG177,'CRUCE OPORTUNIDADES'!$C$10:$D$18,2,FALSE),"")</f>
        <v/>
      </c>
      <c r="BI177" s="12" t="n">
        <v>25.8500000000005</v>
      </c>
      <c r="BJ177" s="12">
        <f>IFERROR(VLOOKUP(BI177,'CRUCE OPORTUNIDADES'!$C$10:$D$18,2,FALSE),"")</f>
        <v/>
      </c>
    </row>
    <row r="178">
      <c r="N178" s="12">
        <f>IF(N179&lt;&gt;""," -O","")</f>
        <v/>
      </c>
      <c r="P178" s="12">
        <f>IF(P179&lt;&gt;""," -O","")</f>
        <v/>
      </c>
      <c r="R178" s="12">
        <f>IF(R179&lt;&gt;""," -O","")</f>
        <v/>
      </c>
      <c r="T178" s="12">
        <f>IF(T179&lt;&gt;""," -O","")</f>
        <v/>
      </c>
      <c r="V178" s="12">
        <f>IF(V179&lt;&gt;""," -O","")</f>
        <v/>
      </c>
      <c r="X178" s="12">
        <f>IF(X179&lt;&gt;""," -O","")</f>
        <v/>
      </c>
      <c r="Z178" s="12">
        <f>IF(Z179&lt;&gt;""," -O","")</f>
        <v/>
      </c>
      <c r="AB178" s="12">
        <f>IF(AB179&lt;&gt;""," -O","")</f>
        <v/>
      </c>
      <c r="AD178" s="12">
        <f>IF(AD179&lt;&gt;""," -O","")</f>
        <v/>
      </c>
      <c r="AF178" s="12">
        <f>IF(AF179&lt;&gt;""," -O","")</f>
        <v/>
      </c>
      <c r="AH178" s="12">
        <f>IF(AH179&lt;&gt;""," -O","")</f>
        <v/>
      </c>
      <c r="AJ178" s="12">
        <f>IF(AJ179&lt;&gt;""," -O","")</f>
        <v/>
      </c>
      <c r="AL178" s="12">
        <f>IF(AL179&lt;&gt;""," -O","")</f>
        <v/>
      </c>
      <c r="AN178" s="12">
        <f>IF(AN179&lt;&gt;""," -O","")</f>
        <v/>
      </c>
      <c r="AP178" s="12">
        <f>IF(AP179&lt;&gt;""," -O","")</f>
        <v/>
      </c>
      <c r="AR178" s="12">
        <f>IF(AR179&lt;&gt;""," -O","")</f>
        <v/>
      </c>
      <c r="AT178" s="12">
        <f>IF(AT179&lt;&gt;""," -O","")</f>
        <v/>
      </c>
      <c r="AV178" s="12">
        <f>IF(AV179&lt;&gt;""," -O","")</f>
        <v/>
      </c>
      <c r="AX178" s="12">
        <f>IF(AX179&lt;&gt;""," -O","")</f>
        <v/>
      </c>
      <c r="AZ178" s="12">
        <f>IF(AZ179&lt;&gt;""," -O","")</f>
        <v/>
      </c>
      <c r="BB178" s="12">
        <f>IF(BB179&lt;&gt;""," -O","")</f>
        <v/>
      </c>
      <c r="BD178" s="12">
        <f>IF(BD179&lt;&gt;""," -O","")</f>
        <v/>
      </c>
      <c r="BF178" s="12">
        <f>IF(BF179&lt;&gt;""," -O","")</f>
        <v/>
      </c>
      <c r="BH178" s="12">
        <f>IF(BH179&lt;&gt;""," -O","")</f>
        <v/>
      </c>
      <c r="BJ178" s="12">
        <f>IF(BJ179&lt;&gt;""," -O","")</f>
        <v/>
      </c>
    </row>
    <row r="179">
      <c r="M179" s="12" t="n">
        <v>1.86</v>
      </c>
      <c r="N179" s="12">
        <f>IFERROR(VLOOKUP(M179,'CRUCE OPORTUNIDADES'!$C$10:$D$18,2,FALSE),"")</f>
        <v/>
      </c>
      <c r="O179" s="12" t="n">
        <v>2.86000000000002</v>
      </c>
      <c r="P179" s="12">
        <f>IFERROR(VLOOKUP(O179,'CRUCE OPORTUNIDADES'!$C$10:$D$18,2,FALSE),"")</f>
        <v/>
      </c>
      <c r="Q179" s="12" t="n">
        <v>3.86000000000004</v>
      </c>
      <c r="R179" s="12">
        <f>IFERROR(VLOOKUP(Q179,'CRUCE OPORTUNIDADES'!$C$10:$D$18,2,FALSE),"")</f>
        <v/>
      </c>
      <c r="S179" s="12" t="n">
        <v>4.86000000000006</v>
      </c>
      <c r="T179" s="12">
        <f>IFERROR(VLOOKUP(S179,'CRUCE OPORTUNIDADES'!$C$10:$D$18,2,FALSE),"")</f>
        <v/>
      </c>
      <c r="U179" s="12" t="n">
        <v>5.86000000000008</v>
      </c>
      <c r="V179" s="12">
        <f>IFERROR(VLOOKUP(U179,'CRUCE OPORTUNIDADES'!$C$10:$D$18,2,FALSE),"")</f>
        <v/>
      </c>
      <c r="W179" s="12" t="n">
        <v>6.8600000000001</v>
      </c>
      <c r="X179" s="12">
        <f>IFERROR(VLOOKUP(W179,'CRUCE OPORTUNIDADES'!$C$10:$D$18,2,FALSE),"")</f>
        <v/>
      </c>
      <c r="Y179" s="12" t="n">
        <v>7.86000000000012</v>
      </c>
      <c r="Z179" s="12">
        <f>IFERROR(VLOOKUP(Y179,'CRUCE OPORTUNIDADES'!$C$10:$D$18,2,FALSE),"")</f>
        <v/>
      </c>
      <c r="AA179" s="12" t="n">
        <v>8.86000000000014</v>
      </c>
      <c r="AB179" s="12">
        <f>IFERROR(VLOOKUP(AA179,'CRUCE OPORTUNIDADES'!$C$10:$D$18,2,FALSE),"")</f>
        <v/>
      </c>
      <c r="AC179" s="12" t="n">
        <v>9.860000000000159</v>
      </c>
      <c r="AD179" s="12">
        <f>IFERROR(VLOOKUP(AC179,'CRUCE OPORTUNIDADES'!$C$10:$D$18,2,FALSE),"")</f>
        <v/>
      </c>
      <c r="AE179" s="12" t="n">
        <v>10.8600000000002</v>
      </c>
      <c r="AF179" s="12">
        <f>IFERROR(VLOOKUP(AE179,'CRUCE OPORTUNIDADES'!$C$10:$D$18,2,FALSE),"")</f>
        <v/>
      </c>
      <c r="AG179" s="12" t="n">
        <v>11.8600000000002</v>
      </c>
      <c r="AH179" s="12">
        <f>IFERROR(VLOOKUP(AG179,'CRUCE OPORTUNIDADES'!$C$10:$D$18,2,FALSE),"")</f>
        <v/>
      </c>
      <c r="AI179" s="12" t="n">
        <v>12.8600000000002</v>
      </c>
      <c r="AJ179" s="12">
        <f>IFERROR(VLOOKUP(AI179,'CRUCE OPORTUNIDADES'!$C$10:$D$18,2,FALSE),"")</f>
        <v/>
      </c>
      <c r="AK179" s="12" t="n">
        <v>13.8600000000002</v>
      </c>
      <c r="AL179" s="12">
        <f>IFERROR(VLOOKUP(AK179,'CRUCE OPORTUNIDADES'!$C$10:$D$18,2,FALSE),"")</f>
        <v/>
      </c>
      <c r="AM179" s="12" t="n">
        <v>14.8600000000003</v>
      </c>
      <c r="AN179" s="12">
        <f>IFERROR(VLOOKUP(AM179,'CRUCE OPORTUNIDADES'!$C$10:$D$18,2,FALSE),"")</f>
        <v/>
      </c>
      <c r="AO179" s="12" t="n">
        <v>15.8600000000003</v>
      </c>
      <c r="AP179" s="12">
        <f>IFERROR(VLOOKUP(AO179,'CRUCE OPORTUNIDADES'!$C$10:$D$18,2,FALSE),"")</f>
        <v/>
      </c>
      <c r="AQ179" s="12" t="n">
        <v>16.8600000000003</v>
      </c>
      <c r="AR179" s="12">
        <f>IFERROR(VLOOKUP(AQ179,'CRUCE OPORTUNIDADES'!$C$10:$D$18,2,FALSE),"")</f>
        <v/>
      </c>
      <c r="AS179" s="12" t="n">
        <v>17.8600000000003</v>
      </c>
      <c r="AT179" s="12">
        <f>IFERROR(VLOOKUP(AS179,'CRUCE OPORTUNIDADES'!$C$10:$D$18,2,FALSE),"")</f>
        <v/>
      </c>
      <c r="AU179" s="12" t="n">
        <v>18.8600000000003</v>
      </c>
      <c r="AV179" s="12">
        <f>IFERROR(VLOOKUP(AU179,'CRUCE OPORTUNIDADES'!$C$10:$D$18,2,FALSE),"")</f>
        <v/>
      </c>
      <c r="AW179" s="12" t="n">
        <v>19.8600000000004</v>
      </c>
      <c r="AX179" s="12">
        <f>IFERROR(VLOOKUP(AW179,'CRUCE OPORTUNIDADES'!$C$10:$D$18,2,FALSE),"")</f>
        <v/>
      </c>
      <c r="AY179" s="12" t="n">
        <v>20.8600000000004</v>
      </c>
      <c r="AZ179" s="12">
        <f>IFERROR(VLOOKUP(AY179,'CRUCE OPORTUNIDADES'!$C$10:$D$18,2,FALSE),"")</f>
        <v/>
      </c>
      <c r="BA179" s="12" t="n">
        <v>21.8600000000004</v>
      </c>
      <c r="BB179" s="12">
        <f>IFERROR(VLOOKUP(BA179,'CRUCE OPORTUNIDADES'!$C$10:$D$18,2,FALSE),"")</f>
        <v/>
      </c>
      <c r="BC179" s="12" t="n">
        <v>22.8600000000004</v>
      </c>
      <c r="BD179" s="12">
        <f>IFERROR(VLOOKUP(BC179,'CRUCE OPORTUNIDADES'!$C$10:$D$18,2,FALSE),"")</f>
        <v/>
      </c>
      <c r="BE179" s="12" t="n">
        <v>23.8600000000004</v>
      </c>
      <c r="BF179" s="12">
        <f>IFERROR(VLOOKUP(BE179,'CRUCE OPORTUNIDADES'!$C$10:$D$18,2,FALSE),"")</f>
        <v/>
      </c>
      <c r="BG179" s="12" t="n">
        <v>24.8600000000005</v>
      </c>
      <c r="BH179" s="12">
        <f>IFERROR(VLOOKUP(BG179,'CRUCE OPORTUNIDADES'!$C$10:$D$18,2,FALSE),"")</f>
        <v/>
      </c>
      <c r="BI179" s="12" t="n">
        <v>25.8600000000005</v>
      </c>
      <c r="BJ179" s="12">
        <f>IFERROR(VLOOKUP(BI179,'CRUCE OPORTUNIDADES'!$C$10:$D$18,2,FALSE),"")</f>
        <v/>
      </c>
    </row>
    <row r="180">
      <c r="N180" s="12">
        <f>IF(N181&lt;&gt;""," -O","")</f>
        <v/>
      </c>
      <c r="P180" s="12">
        <f>IF(P181&lt;&gt;""," -O","")</f>
        <v/>
      </c>
      <c r="R180" s="12">
        <f>IF(R181&lt;&gt;""," -O","")</f>
        <v/>
      </c>
      <c r="T180" s="12">
        <f>IF(T181&lt;&gt;""," -O","")</f>
        <v/>
      </c>
      <c r="V180" s="12">
        <f>IF(V181&lt;&gt;""," -O","")</f>
        <v/>
      </c>
      <c r="X180" s="12">
        <f>IF(X181&lt;&gt;""," -O","")</f>
        <v/>
      </c>
      <c r="Z180" s="12">
        <f>IF(Z181&lt;&gt;""," -O","")</f>
        <v/>
      </c>
      <c r="AB180" s="12">
        <f>IF(AB181&lt;&gt;""," -O","")</f>
        <v/>
      </c>
      <c r="AD180" s="12">
        <f>IF(AD181&lt;&gt;""," -O","")</f>
        <v/>
      </c>
      <c r="AF180" s="12">
        <f>IF(AF181&lt;&gt;""," -O","")</f>
        <v/>
      </c>
      <c r="AH180" s="12">
        <f>IF(AH181&lt;&gt;""," -O","")</f>
        <v/>
      </c>
      <c r="AJ180" s="12">
        <f>IF(AJ181&lt;&gt;""," -O","")</f>
        <v/>
      </c>
      <c r="AL180" s="12">
        <f>IF(AL181&lt;&gt;""," -O","")</f>
        <v/>
      </c>
      <c r="AN180" s="12">
        <f>IF(AN181&lt;&gt;""," -O","")</f>
        <v/>
      </c>
      <c r="AP180" s="12">
        <f>IF(AP181&lt;&gt;""," -O","")</f>
        <v/>
      </c>
      <c r="AR180" s="12">
        <f>IF(AR181&lt;&gt;""," -O","")</f>
        <v/>
      </c>
      <c r="AT180" s="12">
        <f>IF(AT181&lt;&gt;""," -O","")</f>
        <v/>
      </c>
      <c r="AV180" s="12">
        <f>IF(AV181&lt;&gt;""," -O","")</f>
        <v/>
      </c>
      <c r="AX180" s="12">
        <f>IF(AX181&lt;&gt;""," -O","")</f>
        <v/>
      </c>
      <c r="AZ180" s="12">
        <f>IF(AZ181&lt;&gt;""," -O","")</f>
        <v/>
      </c>
      <c r="BB180" s="12">
        <f>IF(BB181&lt;&gt;""," -O","")</f>
        <v/>
      </c>
      <c r="BD180" s="12">
        <f>IF(BD181&lt;&gt;""," -O","")</f>
        <v/>
      </c>
      <c r="BF180" s="12">
        <f>IF(BF181&lt;&gt;""," -O","")</f>
        <v/>
      </c>
      <c r="BH180" s="12">
        <f>IF(BH181&lt;&gt;""," -O","")</f>
        <v/>
      </c>
      <c r="BJ180" s="12">
        <f>IF(BJ181&lt;&gt;""," -O","")</f>
        <v/>
      </c>
    </row>
    <row r="181">
      <c r="M181" s="12" t="n">
        <v>1.87</v>
      </c>
      <c r="N181" s="12">
        <f>IFERROR(VLOOKUP(M181,'CRUCE OPORTUNIDADES'!$C$10:$D$18,2,FALSE),"")</f>
        <v/>
      </c>
      <c r="O181" s="12" t="n">
        <v>2.87000000000002</v>
      </c>
      <c r="P181" s="12">
        <f>IFERROR(VLOOKUP(O181,'CRUCE OPORTUNIDADES'!$C$10:$D$18,2,FALSE),"")</f>
        <v/>
      </c>
      <c r="Q181" s="12" t="n">
        <v>3.87000000000004</v>
      </c>
      <c r="R181" s="12">
        <f>IFERROR(VLOOKUP(Q181,'CRUCE OPORTUNIDADES'!$C$10:$D$18,2,FALSE),"")</f>
        <v/>
      </c>
      <c r="S181" s="12" t="n">
        <v>4.87000000000006</v>
      </c>
      <c r="T181" s="12">
        <f>IFERROR(VLOOKUP(S181,'CRUCE OPORTUNIDADES'!$C$10:$D$18,2,FALSE),"")</f>
        <v/>
      </c>
      <c r="U181" s="12" t="n">
        <v>5.87000000000008</v>
      </c>
      <c r="V181" s="12">
        <f>IFERROR(VLOOKUP(U181,'CRUCE OPORTUNIDADES'!$C$10:$D$18,2,FALSE),"")</f>
        <v/>
      </c>
      <c r="W181" s="12" t="n">
        <v>6.8700000000001</v>
      </c>
      <c r="X181" s="12">
        <f>IFERROR(VLOOKUP(W181,'CRUCE OPORTUNIDADES'!$C$10:$D$18,2,FALSE),"")</f>
        <v/>
      </c>
      <c r="Y181" s="12" t="n">
        <v>7.87000000000012</v>
      </c>
      <c r="Z181" s="12">
        <f>IFERROR(VLOOKUP(Y181,'CRUCE OPORTUNIDADES'!$C$10:$D$18,2,FALSE),"")</f>
        <v/>
      </c>
      <c r="AA181" s="12" t="n">
        <v>8.87000000000014</v>
      </c>
      <c r="AB181" s="12">
        <f>IFERROR(VLOOKUP(AA181,'CRUCE OPORTUNIDADES'!$C$10:$D$18,2,FALSE),"")</f>
        <v/>
      </c>
      <c r="AC181" s="12" t="n">
        <v>9.870000000000161</v>
      </c>
      <c r="AD181" s="12">
        <f>IFERROR(VLOOKUP(AC181,'CRUCE OPORTUNIDADES'!$C$10:$D$18,2,FALSE),"")</f>
        <v/>
      </c>
      <c r="AE181" s="12" t="n">
        <v>10.8700000000002</v>
      </c>
      <c r="AF181" s="12">
        <f>IFERROR(VLOOKUP(AE181,'CRUCE OPORTUNIDADES'!$C$10:$D$18,2,FALSE),"")</f>
        <v/>
      </c>
      <c r="AG181" s="12" t="n">
        <v>11.8700000000002</v>
      </c>
      <c r="AH181" s="12">
        <f>IFERROR(VLOOKUP(AG181,'CRUCE OPORTUNIDADES'!$C$10:$D$18,2,FALSE),"")</f>
        <v/>
      </c>
      <c r="AI181" s="12" t="n">
        <v>12.8700000000002</v>
      </c>
      <c r="AJ181" s="12">
        <f>IFERROR(VLOOKUP(AI181,'CRUCE OPORTUNIDADES'!$C$10:$D$18,2,FALSE),"")</f>
        <v/>
      </c>
      <c r="AK181" s="12" t="n">
        <v>13.8700000000002</v>
      </c>
      <c r="AL181" s="12">
        <f>IFERROR(VLOOKUP(AK181,'CRUCE OPORTUNIDADES'!$C$10:$D$18,2,FALSE),"")</f>
        <v/>
      </c>
      <c r="AM181" s="12" t="n">
        <v>14.8700000000003</v>
      </c>
      <c r="AN181" s="12">
        <f>IFERROR(VLOOKUP(AM181,'CRUCE OPORTUNIDADES'!$C$10:$D$18,2,FALSE),"")</f>
        <v/>
      </c>
      <c r="AO181" s="12" t="n">
        <v>15.8700000000003</v>
      </c>
      <c r="AP181" s="12">
        <f>IFERROR(VLOOKUP(AO181,'CRUCE OPORTUNIDADES'!$C$10:$D$18,2,FALSE),"")</f>
        <v/>
      </c>
      <c r="AQ181" s="12" t="n">
        <v>16.8700000000003</v>
      </c>
      <c r="AR181" s="12">
        <f>IFERROR(VLOOKUP(AQ181,'CRUCE OPORTUNIDADES'!$C$10:$D$18,2,FALSE),"")</f>
        <v/>
      </c>
      <c r="AS181" s="12" t="n">
        <v>17.8700000000003</v>
      </c>
      <c r="AT181" s="12">
        <f>IFERROR(VLOOKUP(AS181,'CRUCE OPORTUNIDADES'!$C$10:$D$18,2,FALSE),"")</f>
        <v/>
      </c>
      <c r="AU181" s="12" t="n">
        <v>18.8700000000003</v>
      </c>
      <c r="AV181" s="12">
        <f>IFERROR(VLOOKUP(AU181,'CRUCE OPORTUNIDADES'!$C$10:$D$18,2,FALSE),"")</f>
        <v/>
      </c>
      <c r="AW181" s="12" t="n">
        <v>19.8700000000004</v>
      </c>
      <c r="AX181" s="12">
        <f>IFERROR(VLOOKUP(AW181,'CRUCE OPORTUNIDADES'!$C$10:$D$18,2,FALSE),"")</f>
        <v/>
      </c>
      <c r="AY181" s="12" t="n">
        <v>20.8700000000004</v>
      </c>
      <c r="AZ181" s="12">
        <f>IFERROR(VLOOKUP(AY181,'CRUCE OPORTUNIDADES'!$C$10:$D$18,2,FALSE),"")</f>
        <v/>
      </c>
      <c r="BA181" s="12" t="n">
        <v>21.8700000000004</v>
      </c>
      <c r="BB181" s="12">
        <f>IFERROR(VLOOKUP(BA181,'CRUCE OPORTUNIDADES'!$C$10:$D$18,2,FALSE),"")</f>
        <v/>
      </c>
      <c r="BC181" s="12" t="n">
        <v>22.8700000000004</v>
      </c>
      <c r="BD181" s="12">
        <f>IFERROR(VLOOKUP(BC181,'CRUCE OPORTUNIDADES'!$C$10:$D$18,2,FALSE),"")</f>
        <v/>
      </c>
      <c r="BE181" s="12" t="n">
        <v>23.8700000000004</v>
      </c>
      <c r="BF181" s="12">
        <f>IFERROR(VLOOKUP(BE181,'CRUCE OPORTUNIDADES'!$C$10:$D$18,2,FALSE),"")</f>
        <v/>
      </c>
      <c r="BG181" s="12" t="n">
        <v>24.8700000000005</v>
      </c>
      <c r="BH181" s="12">
        <f>IFERROR(VLOOKUP(BG181,'CRUCE OPORTUNIDADES'!$C$10:$D$18,2,FALSE),"")</f>
        <v/>
      </c>
      <c r="BI181" s="12" t="n">
        <v>25.8700000000005</v>
      </c>
      <c r="BJ181" s="12">
        <f>IFERROR(VLOOKUP(BI181,'CRUCE OPORTUNIDADES'!$C$10:$D$18,2,FALSE),"")</f>
        <v/>
      </c>
    </row>
    <row r="182">
      <c r="N182" s="12">
        <f>IF(N183&lt;&gt;""," -O","")</f>
        <v/>
      </c>
      <c r="P182" s="12">
        <f>IF(P183&lt;&gt;""," -O","")</f>
        <v/>
      </c>
      <c r="R182" s="12">
        <f>IF(R183&lt;&gt;""," -O","")</f>
        <v/>
      </c>
      <c r="T182" s="12">
        <f>IF(T183&lt;&gt;""," -O","")</f>
        <v/>
      </c>
      <c r="V182" s="12">
        <f>IF(V183&lt;&gt;""," -O","")</f>
        <v/>
      </c>
      <c r="X182" s="12">
        <f>IF(X183&lt;&gt;""," -O","")</f>
        <v/>
      </c>
      <c r="Z182" s="12">
        <f>IF(Z183&lt;&gt;""," -O","")</f>
        <v/>
      </c>
      <c r="AB182" s="12">
        <f>IF(AB183&lt;&gt;""," -O","")</f>
        <v/>
      </c>
      <c r="AD182" s="12">
        <f>IF(AD183&lt;&gt;""," -O","")</f>
        <v/>
      </c>
      <c r="AF182" s="12">
        <f>IF(AF183&lt;&gt;""," -O","")</f>
        <v/>
      </c>
      <c r="AH182" s="12">
        <f>IF(AH183&lt;&gt;""," -O","")</f>
        <v/>
      </c>
      <c r="AJ182" s="12">
        <f>IF(AJ183&lt;&gt;""," -O","")</f>
        <v/>
      </c>
      <c r="AL182" s="12">
        <f>IF(AL183&lt;&gt;""," -O","")</f>
        <v/>
      </c>
      <c r="AN182" s="12">
        <f>IF(AN183&lt;&gt;""," -O","")</f>
        <v/>
      </c>
      <c r="AP182" s="12">
        <f>IF(AP183&lt;&gt;""," -O","")</f>
        <v/>
      </c>
      <c r="AR182" s="12">
        <f>IF(AR183&lt;&gt;""," -O","")</f>
        <v/>
      </c>
      <c r="AT182" s="12">
        <f>IF(AT183&lt;&gt;""," -O","")</f>
        <v/>
      </c>
      <c r="AV182" s="12">
        <f>IF(AV183&lt;&gt;""," -O","")</f>
        <v/>
      </c>
      <c r="AX182" s="12">
        <f>IF(AX183&lt;&gt;""," -O","")</f>
        <v/>
      </c>
      <c r="AZ182" s="12">
        <f>IF(AZ183&lt;&gt;""," -O","")</f>
        <v/>
      </c>
      <c r="BB182" s="12">
        <f>IF(BB183&lt;&gt;""," -O","")</f>
        <v/>
      </c>
      <c r="BD182" s="12">
        <f>IF(BD183&lt;&gt;""," -O","")</f>
        <v/>
      </c>
      <c r="BF182" s="12">
        <f>IF(BF183&lt;&gt;""," -O","")</f>
        <v/>
      </c>
      <c r="BH182" s="12">
        <f>IF(BH183&lt;&gt;""," -O","")</f>
        <v/>
      </c>
      <c r="BJ182" s="12">
        <f>IF(BJ183&lt;&gt;""," -O","")</f>
        <v/>
      </c>
    </row>
    <row r="183">
      <c r="M183" s="12" t="n">
        <v>1.88</v>
      </c>
      <c r="N183" s="12">
        <f>IFERROR(VLOOKUP(M183,'CRUCE OPORTUNIDADES'!$C$10:$D$18,2,FALSE),"")</f>
        <v/>
      </c>
      <c r="O183" s="12" t="n">
        <v>2.88000000000002</v>
      </c>
      <c r="P183" s="12">
        <f>IFERROR(VLOOKUP(O183,'CRUCE OPORTUNIDADES'!$C$10:$D$18,2,FALSE),"")</f>
        <v/>
      </c>
      <c r="Q183" s="12" t="n">
        <v>3.88000000000004</v>
      </c>
      <c r="R183" s="12">
        <f>IFERROR(VLOOKUP(Q183,'CRUCE OPORTUNIDADES'!$C$10:$D$18,2,FALSE),"")</f>
        <v/>
      </c>
      <c r="S183" s="12" t="n">
        <v>4.88000000000006</v>
      </c>
      <c r="T183" s="12">
        <f>IFERROR(VLOOKUP(S183,'CRUCE OPORTUNIDADES'!$C$10:$D$18,2,FALSE),"")</f>
        <v/>
      </c>
      <c r="U183" s="12" t="n">
        <v>5.88000000000008</v>
      </c>
      <c r="V183" s="12">
        <f>IFERROR(VLOOKUP(U183,'CRUCE OPORTUNIDADES'!$C$10:$D$18,2,FALSE),"")</f>
        <v/>
      </c>
      <c r="W183" s="12" t="n">
        <v>6.8800000000001</v>
      </c>
      <c r="X183" s="12">
        <f>IFERROR(VLOOKUP(W183,'CRUCE OPORTUNIDADES'!$C$10:$D$18,2,FALSE),"")</f>
        <v/>
      </c>
      <c r="Y183" s="12" t="n">
        <v>7.88000000000012</v>
      </c>
      <c r="Z183" s="12">
        <f>IFERROR(VLOOKUP(Y183,'CRUCE OPORTUNIDADES'!$C$10:$D$18,2,FALSE),"")</f>
        <v/>
      </c>
      <c r="AA183" s="12" t="n">
        <v>8.880000000000139</v>
      </c>
      <c r="AB183" s="12">
        <f>IFERROR(VLOOKUP(AA183,'CRUCE OPORTUNIDADES'!$C$10:$D$18,2,FALSE),"")</f>
        <v/>
      </c>
      <c r="AC183" s="12" t="n">
        <v>9.880000000000161</v>
      </c>
      <c r="AD183" s="12">
        <f>IFERROR(VLOOKUP(AC183,'CRUCE OPORTUNIDADES'!$C$10:$D$18,2,FALSE),"")</f>
        <v/>
      </c>
      <c r="AE183" s="12" t="n">
        <v>10.8800000000002</v>
      </c>
      <c r="AF183" s="12">
        <f>IFERROR(VLOOKUP(AE183,'CRUCE OPORTUNIDADES'!$C$10:$D$18,2,FALSE),"")</f>
        <v/>
      </c>
      <c r="AG183" s="12" t="n">
        <v>11.8800000000002</v>
      </c>
      <c r="AH183" s="12">
        <f>IFERROR(VLOOKUP(AG183,'CRUCE OPORTUNIDADES'!$C$10:$D$18,2,FALSE),"")</f>
        <v/>
      </c>
      <c r="AI183" s="12" t="n">
        <v>12.8800000000002</v>
      </c>
      <c r="AJ183" s="12">
        <f>IFERROR(VLOOKUP(AI183,'CRUCE OPORTUNIDADES'!$C$10:$D$18,2,FALSE),"")</f>
        <v/>
      </c>
      <c r="AK183" s="12" t="n">
        <v>13.8800000000002</v>
      </c>
      <c r="AL183" s="12">
        <f>IFERROR(VLOOKUP(AK183,'CRUCE OPORTUNIDADES'!$C$10:$D$18,2,FALSE),"")</f>
        <v/>
      </c>
      <c r="AM183" s="12" t="n">
        <v>14.8800000000003</v>
      </c>
      <c r="AN183" s="12">
        <f>IFERROR(VLOOKUP(AM183,'CRUCE OPORTUNIDADES'!$C$10:$D$18,2,FALSE),"")</f>
        <v/>
      </c>
      <c r="AO183" s="12" t="n">
        <v>15.8800000000003</v>
      </c>
      <c r="AP183" s="12">
        <f>IFERROR(VLOOKUP(AO183,'CRUCE OPORTUNIDADES'!$C$10:$D$18,2,FALSE),"")</f>
        <v/>
      </c>
      <c r="AQ183" s="12" t="n">
        <v>16.8800000000003</v>
      </c>
      <c r="AR183" s="12">
        <f>IFERROR(VLOOKUP(AQ183,'CRUCE OPORTUNIDADES'!$C$10:$D$18,2,FALSE),"")</f>
        <v/>
      </c>
      <c r="AS183" s="12" t="n">
        <v>17.8800000000003</v>
      </c>
      <c r="AT183" s="12">
        <f>IFERROR(VLOOKUP(AS183,'CRUCE OPORTUNIDADES'!$C$10:$D$18,2,FALSE),"")</f>
        <v/>
      </c>
      <c r="AU183" s="12" t="n">
        <v>18.8800000000003</v>
      </c>
      <c r="AV183" s="12">
        <f>IFERROR(VLOOKUP(AU183,'CRUCE OPORTUNIDADES'!$C$10:$D$18,2,FALSE),"")</f>
        <v/>
      </c>
      <c r="AW183" s="12" t="n">
        <v>19.8800000000004</v>
      </c>
      <c r="AX183" s="12">
        <f>IFERROR(VLOOKUP(AW183,'CRUCE OPORTUNIDADES'!$C$10:$D$18,2,FALSE),"")</f>
        <v/>
      </c>
      <c r="AY183" s="12" t="n">
        <v>20.8800000000004</v>
      </c>
      <c r="AZ183" s="12">
        <f>IFERROR(VLOOKUP(AY183,'CRUCE OPORTUNIDADES'!$C$10:$D$18,2,FALSE),"")</f>
        <v/>
      </c>
      <c r="BA183" s="12" t="n">
        <v>21.8800000000004</v>
      </c>
      <c r="BB183" s="12">
        <f>IFERROR(VLOOKUP(BA183,'CRUCE OPORTUNIDADES'!$C$10:$D$18,2,FALSE),"")</f>
        <v/>
      </c>
      <c r="BC183" s="12" t="n">
        <v>22.8800000000004</v>
      </c>
      <c r="BD183" s="12">
        <f>IFERROR(VLOOKUP(BC183,'CRUCE OPORTUNIDADES'!$C$10:$D$18,2,FALSE),"")</f>
        <v/>
      </c>
      <c r="BE183" s="12" t="n">
        <v>23.8800000000004</v>
      </c>
      <c r="BF183" s="12">
        <f>IFERROR(VLOOKUP(BE183,'CRUCE OPORTUNIDADES'!$C$10:$D$18,2,FALSE),"")</f>
        <v/>
      </c>
      <c r="BG183" s="12" t="n">
        <v>24.8800000000005</v>
      </c>
      <c r="BH183" s="12">
        <f>IFERROR(VLOOKUP(BG183,'CRUCE OPORTUNIDADES'!$C$10:$D$18,2,FALSE),"")</f>
        <v/>
      </c>
      <c r="BI183" s="12" t="n">
        <v>25.8800000000005</v>
      </c>
      <c r="BJ183" s="12">
        <f>IFERROR(VLOOKUP(BI183,'CRUCE OPORTUNIDADES'!$C$10:$D$18,2,FALSE),"")</f>
        <v/>
      </c>
    </row>
    <row r="184">
      <c r="N184" s="12">
        <f>IF(N185&lt;&gt;""," -O","")</f>
        <v/>
      </c>
      <c r="P184" s="12">
        <f>IF(P185&lt;&gt;""," -O","")</f>
        <v/>
      </c>
      <c r="R184" s="12">
        <f>IF(R185&lt;&gt;""," -O","")</f>
        <v/>
      </c>
      <c r="T184" s="12">
        <f>IF(T185&lt;&gt;""," -O","")</f>
        <v/>
      </c>
      <c r="V184" s="12">
        <f>IF(V185&lt;&gt;""," -O","")</f>
        <v/>
      </c>
      <c r="X184" s="12">
        <f>IF(X185&lt;&gt;""," -O","")</f>
        <v/>
      </c>
      <c r="Z184" s="12">
        <f>IF(Z185&lt;&gt;""," -O","")</f>
        <v/>
      </c>
      <c r="AB184" s="12">
        <f>IF(AB185&lt;&gt;""," -O","")</f>
        <v/>
      </c>
      <c r="AD184" s="12">
        <f>IF(AD185&lt;&gt;""," -O","")</f>
        <v/>
      </c>
      <c r="AF184" s="12">
        <f>IF(AF185&lt;&gt;""," -O","")</f>
        <v/>
      </c>
      <c r="AH184" s="12">
        <f>IF(AH185&lt;&gt;""," -O","")</f>
        <v/>
      </c>
      <c r="AJ184" s="12">
        <f>IF(AJ185&lt;&gt;""," -O","")</f>
        <v/>
      </c>
      <c r="AL184" s="12">
        <f>IF(AL185&lt;&gt;""," -O","")</f>
        <v/>
      </c>
      <c r="AN184" s="12">
        <f>IF(AN185&lt;&gt;""," -O","")</f>
        <v/>
      </c>
      <c r="AP184" s="12">
        <f>IF(AP185&lt;&gt;""," -O","")</f>
        <v/>
      </c>
      <c r="AR184" s="12">
        <f>IF(AR185&lt;&gt;""," -O","")</f>
        <v/>
      </c>
      <c r="AT184" s="12">
        <f>IF(AT185&lt;&gt;""," -O","")</f>
        <v/>
      </c>
      <c r="AV184" s="12">
        <f>IF(AV185&lt;&gt;""," -O","")</f>
        <v/>
      </c>
      <c r="AX184" s="12">
        <f>IF(AX185&lt;&gt;""," -O","")</f>
        <v/>
      </c>
      <c r="AZ184" s="12">
        <f>IF(AZ185&lt;&gt;""," -O","")</f>
        <v/>
      </c>
      <c r="BB184" s="12">
        <f>IF(BB185&lt;&gt;""," -O","")</f>
        <v/>
      </c>
      <c r="BD184" s="12">
        <f>IF(BD185&lt;&gt;""," -O","")</f>
        <v/>
      </c>
      <c r="BF184" s="12">
        <f>IF(BF185&lt;&gt;""," -O","")</f>
        <v/>
      </c>
      <c r="BH184" s="12">
        <f>IF(BH185&lt;&gt;""," -O","")</f>
        <v/>
      </c>
      <c r="BJ184" s="12">
        <f>IF(BJ185&lt;&gt;""," -O","")</f>
        <v/>
      </c>
    </row>
    <row r="185">
      <c r="M185" s="12" t="n">
        <v>1.89</v>
      </c>
      <c r="N185" s="12">
        <f>IFERROR(VLOOKUP(M185,'CRUCE OPORTUNIDADES'!$C$10:$D$18,2,FALSE),"")</f>
        <v/>
      </c>
      <c r="O185" s="12" t="n">
        <v>2.89000000000002</v>
      </c>
      <c r="P185" s="12">
        <f>IFERROR(VLOOKUP(O185,'CRUCE OPORTUNIDADES'!$C$10:$D$18,2,FALSE),"")</f>
        <v/>
      </c>
      <c r="Q185" s="12" t="n">
        <v>3.89000000000004</v>
      </c>
      <c r="R185" s="12">
        <f>IFERROR(VLOOKUP(Q185,'CRUCE OPORTUNIDADES'!$C$10:$D$18,2,FALSE),"")</f>
        <v/>
      </c>
      <c r="S185" s="12" t="n">
        <v>4.89000000000006</v>
      </c>
      <c r="T185" s="12">
        <f>IFERROR(VLOOKUP(S185,'CRUCE OPORTUNIDADES'!$C$10:$D$18,2,FALSE),"")</f>
        <v/>
      </c>
      <c r="U185" s="12" t="n">
        <v>5.89000000000008</v>
      </c>
      <c r="V185" s="12">
        <f>IFERROR(VLOOKUP(U185,'CRUCE OPORTUNIDADES'!$C$10:$D$18,2,FALSE),"")</f>
        <v/>
      </c>
      <c r="W185" s="12" t="n">
        <v>6.8900000000001</v>
      </c>
      <c r="X185" s="12">
        <f>IFERROR(VLOOKUP(W185,'CRUCE OPORTUNIDADES'!$C$10:$D$18,2,FALSE),"")</f>
        <v/>
      </c>
      <c r="Y185" s="12" t="n">
        <v>7.89000000000012</v>
      </c>
      <c r="Z185" s="12">
        <f>IFERROR(VLOOKUP(Y185,'CRUCE OPORTUNIDADES'!$C$10:$D$18,2,FALSE),"")</f>
        <v/>
      </c>
      <c r="AA185" s="12" t="n">
        <v>8.890000000000139</v>
      </c>
      <c r="AB185" s="12">
        <f>IFERROR(VLOOKUP(AA185,'CRUCE OPORTUNIDADES'!$C$10:$D$18,2,FALSE),"")</f>
        <v/>
      </c>
      <c r="AC185" s="12" t="n">
        <v>9.89000000000016</v>
      </c>
      <c r="AD185" s="12">
        <f>IFERROR(VLOOKUP(AC185,'CRUCE OPORTUNIDADES'!$C$10:$D$18,2,FALSE),"")</f>
        <v/>
      </c>
      <c r="AE185" s="12" t="n">
        <v>10.8900000000002</v>
      </c>
      <c r="AF185" s="12">
        <f>IFERROR(VLOOKUP(AE185,'CRUCE OPORTUNIDADES'!$C$10:$D$18,2,FALSE),"")</f>
        <v/>
      </c>
      <c r="AG185" s="12" t="n">
        <v>11.8900000000002</v>
      </c>
      <c r="AH185" s="12">
        <f>IFERROR(VLOOKUP(AG185,'CRUCE OPORTUNIDADES'!$C$10:$D$18,2,FALSE),"")</f>
        <v/>
      </c>
      <c r="AI185" s="12" t="n">
        <v>12.8900000000002</v>
      </c>
      <c r="AJ185" s="12">
        <f>IFERROR(VLOOKUP(AI185,'CRUCE OPORTUNIDADES'!$C$10:$D$18,2,FALSE),"")</f>
        <v/>
      </c>
      <c r="AK185" s="12" t="n">
        <v>13.8900000000002</v>
      </c>
      <c r="AL185" s="12">
        <f>IFERROR(VLOOKUP(AK185,'CRUCE OPORTUNIDADES'!$C$10:$D$18,2,FALSE),"")</f>
        <v/>
      </c>
      <c r="AM185" s="12" t="n">
        <v>14.8900000000003</v>
      </c>
      <c r="AN185" s="12">
        <f>IFERROR(VLOOKUP(AM185,'CRUCE OPORTUNIDADES'!$C$10:$D$18,2,FALSE),"")</f>
        <v/>
      </c>
      <c r="AO185" s="12" t="n">
        <v>15.8900000000003</v>
      </c>
      <c r="AP185" s="12">
        <f>IFERROR(VLOOKUP(AO185,'CRUCE OPORTUNIDADES'!$C$10:$D$18,2,FALSE),"")</f>
        <v/>
      </c>
      <c r="AQ185" s="12" t="n">
        <v>16.8900000000003</v>
      </c>
      <c r="AR185" s="12">
        <f>IFERROR(VLOOKUP(AQ185,'CRUCE OPORTUNIDADES'!$C$10:$D$18,2,FALSE),"")</f>
        <v/>
      </c>
      <c r="AS185" s="12" t="n">
        <v>17.8900000000003</v>
      </c>
      <c r="AT185" s="12">
        <f>IFERROR(VLOOKUP(AS185,'CRUCE OPORTUNIDADES'!$C$10:$D$18,2,FALSE),"")</f>
        <v/>
      </c>
      <c r="AU185" s="12" t="n">
        <v>18.8900000000003</v>
      </c>
      <c r="AV185" s="12">
        <f>IFERROR(VLOOKUP(AU185,'CRUCE OPORTUNIDADES'!$C$10:$D$18,2,FALSE),"")</f>
        <v/>
      </c>
      <c r="AW185" s="12" t="n">
        <v>19.8900000000004</v>
      </c>
      <c r="AX185" s="12">
        <f>IFERROR(VLOOKUP(AW185,'CRUCE OPORTUNIDADES'!$C$10:$D$18,2,FALSE),"")</f>
        <v/>
      </c>
      <c r="AY185" s="12" t="n">
        <v>20.8900000000004</v>
      </c>
      <c r="AZ185" s="12">
        <f>IFERROR(VLOOKUP(AY185,'CRUCE OPORTUNIDADES'!$C$10:$D$18,2,FALSE),"")</f>
        <v/>
      </c>
      <c r="BA185" s="12" t="n">
        <v>21.8900000000004</v>
      </c>
      <c r="BB185" s="12">
        <f>IFERROR(VLOOKUP(BA185,'CRUCE OPORTUNIDADES'!$C$10:$D$18,2,FALSE),"")</f>
        <v/>
      </c>
      <c r="BC185" s="12" t="n">
        <v>22.8900000000004</v>
      </c>
      <c r="BD185" s="12">
        <f>IFERROR(VLOOKUP(BC185,'CRUCE OPORTUNIDADES'!$C$10:$D$18,2,FALSE),"")</f>
        <v/>
      </c>
      <c r="BE185" s="12" t="n">
        <v>23.8900000000004</v>
      </c>
      <c r="BF185" s="12">
        <f>IFERROR(VLOOKUP(BE185,'CRUCE OPORTUNIDADES'!$C$10:$D$18,2,FALSE),"")</f>
        <v/>
      </c>
      <c r="BG185" s="12" t="n">
        <v>24.8900000000005</v>
      </c>
      <c r="BH185" s="12">
        <f>IFERROR(VLOOKUP(BG185,'CRUCE OPORTUNIDADES'!$C$10:$D$18,2,FALSE),"")</f>
        <v/>
      </c>
      <c r="BI185" s="12" t="n">
        <v>25.8900000000005</v>
      </c>
      <c r="BJ185" s="12">
        <f>IFERROR(VLOOKUP(BI185,'CRUCE OPORTUNIDADES'!$C$10:$D$18,2,FALSE),"")</f>
        <v/>
      </c>
    </row>
    <row r="186">
      <c r="N186" s="12">
        <f>IF(N187&lt;&gt;""," -O","")</f>
        <v/>
      </c>
      <c r="P186" s="12">
        <f>IF(P187&lt;&gt;""," -O","")</f>
        <v/>
      </c>
      <c r="R186" s="12">
        <f>IF(R187&lt;&gt;""," -O","")</f>
        <v/>
      </c>
      <c r="T186" s="12">
        <f>IF(T187&lt;&gt;""," -O","")</f>
        <v/>
      </c>
      <c r="V186" s="12">
        <f>IF(V187&lt;&gt;""," -O","")</f>
        <v/>
      </c>
      <c r="X186" s="12">
        <f>IF(X187&lt;&gt;""," -O","")</f>
        <v/>
      </c>
      <c r="Z186" s="12">
        <f>IF(Z187&lt;&gt;""," -O","")</f>
        <v/>
      </c>
      <c r="AB186" s="12">
        <f>IF(AB187&lt;&gt;""," -O","")</f>
        <v/>
      </c>
      <c r="AD186" s="12">
        <f>IF(AD187&lt;&gt;""," -O","")</f>
        <v/>
      </c>
      <c r="AF186" s="12">
        <f>IF(AF187&lt;&gt;""," -O","")</f>
        <v/>
      </c>
      <c r="AH186" s="12">
        <f>IF(AH187&lt;&gt;""," -O","")</f>
        <v/>
      </c>
      <c r="AJ186" s="12">
        <f>IF(AJ187&lt;&gt;""," -O","")</f>
        <v/>
      </c>
      <c r="AL186" s="12">
        <f>IF(AL187&lt;&gt;""," -O","")</f>
        <v/>
      </c>
      <c r="AN186" s="12">
        <f>IF(AN187&lt;&gt;""," -O","")</f>
        <v/>
      </c>
      <c r="AP186" s="12">
        <f>IF(AP187&lt;&gt;""," -O","")</f>
        <v/>
      </c>
      <c r="AR186" s="12">
        <f>IF(AR187&lt;&gt;""," -O","")</f>
        <v/>
      </c>
      <c r="AT186" s="12">
        <f>IF(AT187&lt;&gt;""," -O","")</f>
        <v/>
      </c>
      <c r="AV186" s="12">
        <f>IF(AV187&lt;&gt;""," -O","")</f>
        <v/>
      </c>
      <c r="AX186" s="12">
        <f>IF(AX187&lt;&gt;""," -O","")</f>
        <v/>
      </c>
      <c r="AZ186" s="12">
        <f>IF(AZ187&lt;&gt;""," -O","")</f>
        <v/>
      </c>
      <c r="BB186" s="12">
        <f>IF(BB187&lt;&gt;""," -O","")</f>
        <v/>
      </c>
      <c r="BD186" s="12">
        <f>IF(BD187&lt;&gt;""," -O","")</f>
        <v/>
      </c>
      <c r="BF186" s="12">
        <f>IF(BF187&lt;&gt;""," -O","")</f>
        <v/>
      </c>
      <c r="BH186" s="12">
        <f>IF(BH187&lt;&gt;""," -O","")</f>
        <v/>
      </c>
      <c r="BJ186" s="12">
        <f>IF(BJ187&lt;&gt;""," -O","")</f>
        <v/>
      </c>
    </row>
    <row r="187">
      <c r="M187" s="12" t="n">
        <v>1.9</v>
      </c>
      <c r="N187" s="12">
        <f>IFERROR(VLOOKUP(M187,'CRUCE OPORTUNIDADES'!$C$10:$D$18,2,FALSE),"")</f>
        <v/>
      </c>
      <c r="O187" s="12" t="n">
        <v>2.90000000000002</v>
      </c>
      <c r="P187" s="12">
        <f>IFERROR(VLOOKUP(O187,'CRUCE OPORTUNIDADES'!$C$10:$D$18,2,FALSE),"")</f>
        <v/>
      </c>
      <c r="Q187" s="12" t="n">
        <v>3.90000000000004</v>
      </c>
      <c r="R187" s="12">
        <f>IFERROR(VLOOKUP(Q187,'CRUCE OPORTUNIDADES'!$C$10:$D$18,2,FALSE),"")</f>
        <v/>
      </c>
      <c r="S187" s="12" t="n">
        <v>4.90000000000006</v>
      </c>
      <c r="T187" s="12">
        <f>IFERROR(VLOOKUP(S187,'CRUCE OPORTUNIDADES'!$C$10:$D$18,2,FALSE),"")</f>
        <v/>
      </c>
      <c r="U187" s="12" t="n">
        <v>5.90000000000008</v>
      </c>
      <c r="V187" s="12">
        <f>IFERROR(VLOOKUP(U187,'CRUCE OPORTUNIDADES'!$C$10:$D$18,2,FALSE),"")</f>
        <v/>
      </c>
      <c r="W187" s="12" t="n">
        <v>6.9000000000001</v>
      </c>
      <c r="X187" s="12">
        <f>IFERROR(VLOOKUP(W187,'CRUCE OPORTUNIDADES'!$C$10:$D$18,2,FALSE),"")</f>
        <v/>
      </c>
      <c r="Y187" s="12" t="n">
        <v>7.90000000000012</v>
      </c>
      <c r="Z187" s="12">
        <f>IFERROR(VLOOKUP(Y187,'CRUCE OPORTUNIDADES'!$C$10:$D$18,2,FALSE),"")</f>
        <v/>
      </c>
      <c r="AA187" s="12" t="n">
        <v>8.900000000000141</v>
      </c>
      <c r="AB187" s="12">
        <f>IFERROR(VLOOKUP(AA187,'CRUCE OPORTUNIDADES'!$C$10:$D$18,2,FALSE),"")</f>
        <v/>
      </c>
      <c r="AC187" s="12" t="n">
        <v>9.90000000000016</v>
      </c>
      <c r="AD187" s="12">
        <f>IFERROR(VLOOKUP(AC187,'CRUCE OPORTUNIDADES'!$C$10:$D$18,2,FALSE),"")</f>
        <v/>
      </c>
      <c r="AE187" s="12" t="n">
        <v>10.9000000000002</v>
      </c>
      <c r="AF187" s="12">
        <f>IFERROR(VLOOKUP(AE187,'CRUCE OPORTUNIDADES'!$C$10:$D$18,2,FALSE),"")</f>
        <v/>
      </c>
      <c r="AG187" s="12" t="n">
        <v>11.9000000000002</v>
      </c>
      <c r="AH187" s="12">
        <f>IFERROR(VLOOKUP(AG187,'CRUCE OPORTUNIDADES'!$C$10:$D$18,2,FALSE),"")</f>
        <v/>
      </c>
      <c r="AI187" s="12" t="n">
        <v>12.9000000000002</v>
      </c>
      <c r="AJ187" s="12">
        <f>IFERROR(VLOOKUP(AI187,'CRUCE OPORTUNIDADES'!$C$10:$D$18,2,FALSE),"")</f>
        <v/>
      </c>
      <c r="AK187" s="12" t="n">
        <v>13.9000000000002</v>
      </c>
      <c r="AL187" s="12">
        <f>IFERROR(VLOOKUP(AK187,'CRUCE OPORTUNIDADES'!$C$10:$D$18,2,FALSE),"")</f>
        <v/>
      </c>
      <c r="AM187" s="12" t="n">
        <v>14.9000000000003</v>
      </c>
      <c r="AN187" s="12">
        <f>IFERROR(VLOOKUP(AM187,'CRUCE OPORTUNIDADES'!$C$10:$D$18,2,FALSE),"")</f>
        <v/>
      </c>
      <c r="AO187" s="12" t="n">
        <v>15.9000000000003</v>
      </c>
      <c r="AP187" s="12">
        <f>IFERROR(VLOOKUP(AO187,'CRUCE OPORTUNIDADES'!$C$10:$D$18,2,FALSE),"")</f>
        <v/>
      </c>
      <c r="AQ187" s="12" t="n">
        <v>16.9000000000003</v>
      </c>
      <c r="AR187" s="12">
        <f>IFERROR(VLOOKUP(AQ187,'CRUCE OPORTUNIDADES'!$C$10:$D$18,2,FALSE),"")</f>
        <v/>
      </c>
      <c r="AS187" s="12" t="n">
        <v>17.9000000000003</v>
      </c>
      <c r="AT187" s="12">
        <f>IFERROR(VLOOKUP(AS187,'CRUCE OPORTUNIDADES'!$C$10:$D$18,2,FALSE),"")</f>
        <v/>
      </c>
      <c r="AU187" s="12" t="n">
        <v>18.9000000000003</v>
      </c>
      <c r="AV187" s="12">
        <f>IFERROR(VLOOKUP(AU187,'CRUCE OPORTUNIDADES'!$C$10:$D$18,2,FALSE),"")</f>
        <v/>
      </c>
      <c r="AW187" s="12" t="n">
        <v>19.9000000000004</v>
      </c>
      <c r="AX187" s="12">
        <f>IFERROR(VLOOKUP(AW187,'CRUCE OPORTUNIDADES'!$C$10:$D$18,2,FALSE),"")</f>
        <v/>
      </c>
      <c r="AY187" s="12" t="n">
        <v>20.9000000000004</v>
      </c>
      <c r="AZ187" s="12">
        <f>IFERROR(VLOOKUP(AY187,'CRUCE OPORTUNIDADES'!$C$10:$D$18,2,FALSE),"")</f>
        <v/>
      </c>
      <c r="BA187" s="12" t="n">
        <v>21.9000000000004</v>
      </c>
      <c r="BB187" s="12">
        <f>IFERROR(VLOOKUP(BA187,'CRUCE OPORTUNIDADES'!$C$10:$D$18,2,FALSE),"")</f>
        <v/>
      </c>
      <c r="BC187" s="12" t="n">
        <v>22.9000000000004</v>
      </c>
      <c r="BD187" s="12">
        <f>IFERROR(VLOOKUP(BC187,'CRUCE OPORTUNIDADES'!$C$10:$D$18,2,FALSE),"")</f>
        <v/>
      </c>
      <c r="BE187" s="12" t="n">
        <v>23.9000000000004</v>
      </c>
      <c r="BF187" s="12">
        <f>IFERROR(VLOOKUP(BE187,'CRUCE OPORTUNIDADES'!$C$10:$D$18,2,FALSE),"")</f>
        <v/>
      </c>
      <c r="BG187" s="12" t="n">
        <v>24.9000000000005</v>
      </c>
      <c r="BH187" s="12">
        <f>IFERROR(VLOOKUP(BG187,'CRUCE OPORTUNIDADES'!$C$10:$D$18,2,FALSE),"")</f>
        <v/>
      </c>
      <c r="BI187" s="12" t="n">
        <v>25.9000000000005</v>
      </c>
      <c r="BJ187" s="12">
        <f>IFERROR(VLOOKUP(BI187,'CRUCE OPORTUNIDADES'!$C$10:$D$18,2,FALSE),"")</f>
        <v/>
      </c>
    </row>
    <row r="188">
      <c r="N188" s="12">
        <f>IF(N189&lt;&gt;""," -O","")</f>
        <v/>
      </c>
      <c r="P188" s="12">
        <f>IF(P189&lt;&gt;""," -O","")</f>
        <v/>
      </c>
      <c r="R188" s="12">
        <f>IF(R189&lt;&gt;""," -O","")</f>
        <v/>
      </c>
      <c r="T188" s="12">
        <f>IF(T189&lt;&gt;""," -O","")</f>
        <v/>
      </c>
      <c r="V188" s="12">
        <f>IF(V189&lt;&gt;""," -O","")</f>
        <v/>
      </c>
      <c r="X188" s="12">
        <f>IF(X189&lt;&gt;""," -O","")</f>
        <v/>
      </c>
      <c r="Z188" s="12">
        <f>IF(Z189&lt;&gt;""," -O","")</f>
        <v/>
      </c>
      <c r="AB188" s="12">
        <f>IF(AB189&lt;&gt;""," -O","")</f>
        <v/>
      </c>
      <c r="AD188" s="12">
        <f>IF(AD189&lt;&gt;""," -O","")</f>
        <v/>
      </c>
      <c r="AF188" s="12">
        <f>IF(AF189&lt;&gt;""," -O","")</f>
        <v/>
      </c>
      <c r="AH188" s="12">
        <f>IF(AH189&lt;&gt;""," -O","")</f>
        <v/>
      </c>
      <c r="AJ188" s="12">
        <f>IF(AJ189&lt;&gt;""," -O","")</f>
        <v/>
      </c>
      <c r="AL188" s="12">
        <f>IF(AL189&lt;&gt;""," -O","")</f>
        <v/>
      </c>
      <c r="AN188" s="12">
        <f>IF(AN189&lt;&gt;""," -O","")</f>
        <v/>
      </c>
      <c r="AP188" s="12">
        <f>IF(AP189&lt;&gt;""," -O","")</f>
        <v/>
      </c>
      <c r="AR188" s="12">
        <f>IF(AR189&lt;&gt;""," -O","")</f>
        <v/>
      </c>
      <c r="AT188" s="12">
        <f>IF(AT189&lt;&gt;""," -O","")</f>
        <v/>
      </c>
      <c r="AV188" s="12">
        <f>IF(AV189&lt;&gt;""," -O","")</f>
        <v/>
      </c>
      <c r="AX188" s="12">
        <f>IF(AX189&lt;&gt;""," -O","")</f>
        <v/>
      </c>
      <c r="AZ188" s="12">
        <f>IF(AZ189&lt;&gt;""," -O","")</f>
        <v/>
      </c>
      <c r="BB188" s="12">
        <f>IF(BB189&lt;&gt;""," -O","")</f>
        <v/>
      </c>
      <c r="BD188" s="12">
        <f>IF(BD189&lt;&gt;""," -O","")</f>
        <v/>
      </c>
      <c r="BF188" s="12">
        <f>IF(BF189&lt;&gt;""," -O","")</f>
        <v/>
      </c>
      <c r="BH188" s="12">
        <f>IF(BH189&lt;&gt;""," -O","")</f>
        <v/>
      </c>
      <c r="BJ188" s="12">
        <f>IF(BJ189&lt;&gt;""," -O","")</f>
        <v/>
      </c>
    </row>
    <row r="189">
      <c r="M189" s="12" t="n">
        <v>1.91</v>
      </c>
      <c r="N189" s="12">
        <f>IFERROR(VLOOKUP(M189,'CRUCE OPORTUNIDADES'!$C$10:$D$18,2,FALSE),"")</f>
        <v/>
      </c>
      <c r="O189" s="12" t="n">
        <v>2.91000000000002</v>
      </c>
      <c r="P189" s="12">
        <f>IFERROR(VLOOKUP(O189,'CRUCE OPORTUNIDADES'!$C$10:$D$18,2,FALSE),"")</f>
        <v/>
      </c>
      <c r="Q189" s="12" t="n">
        <v>3.91000000000004</v>
      </c>
      <c r="R189" s="12">
        <f>IFERROR(VLOOKUP(Q189,'CRUCE OPORTUNIDADES'!$C$10:$D$18,2,FALSE),"")</f>
        <v/>
      </c>
      <c r="S189" s="12" t="n">
        <v>4.91000000000006</v>
      </c>
      <c r="T189" s="12">
        <f>IFERROR(VLOOKUP(S189,'CRUCE OPORTUNIDADES'!$C$10:$D$18,2,FALSE),"")</f>
        <v/>
      </c>
      <c r="U189" s="12" t="n">
        <v>5.91000000000008</v>
      </c>
      <c r="V189" s="12">
        <f>IFERROR(VLOOKUP(U189,'CRUCE OPORTUNIDADES'!$C$10:$D$18,2,FALSE),"")</f>
        <v/>
      </c>
      <c r="W189" s="12" t="n">
        <v>6.9100000000001</v>
      </c>
      <c r="X189" s="12">
        <f>IFERROR(VLOOKUP(W189,'CRUCE OPORTUNIDADES'!$C$10:$D$18,2,FALSE),"")</f>
        <v/>
      </c>
      <c r="Y189" s="12" t="n">
        <v>7.91000000000012</v>
      </c>
      <c r="Z189" s="12">
        <f>IFERROR(VLOOKUP(Y189,'CRUCE OPORTUNIDADES'!$C$10:$D$18,2,FALSE),"")</f>
        <v/>
      </c>
      <c r="AA189" s="12" t="n">
        <v>8.91000000000014</v>
      </c>
      <c r="AB189" s="12">
        <f>IFERROR(VLOOKUP(AA189,'CRUCE OPORTUNIDADES'!$C$10:$D$18,2,FALSE),"")</f>
        <v/>
      </c>
      <c r="AC189" s="12" t="n">
        <v>9.91000000000016</v>
      </c>
      <c r="AD189" s="12">
        <f>IFERROR(VLOOKUP(AC189,'CRUCE OPORTUNIDADES'!$C$10:$D$18,2,FALSE),"")</f>
        <v/>
      </c>
      <c r="AE189" s="12" t="n">
        <v>10.9100000000002</v>
      </c>
      <c r="AF189" s="12">
        <f>IFERROR(VLOOKUP(AE189,'CRUCE OPORTUNIDADES'!$C$10:$D$18,2,FALSE),"")</f>
        <v/>
      </c>
      <c r="AG189" s="12" t="n">
        <v>11.9100000000002</v>
      </c>
      <c r="AH189" s="12">
        <f>IFERROR(VLOOKUP(AG189,'CRUCE OPORTUNIDADES'!$C$10:$D$18,2,FALSE),"")</f>
        <v/>
      </c>
      <c r="AI189" s="12" t="n">
        <v>12.9100000000002</v>
      </c>
      <c r="AJ189" s="12">
        <f>IFERROR(VLOOKUP(AI189,'CRUCE OPORTUNIDADES'!$C$10:$D$18,2,FALSE),"")</f>
        <v/>
      </c>
      <c r="AK189" s="12" t="n">
        <v>13.9100000000002</v>
      </c>
      <c r="AL189" s="12">
        <f>IFERROR(VLOOKUP(AK189,'CRUCE OPORTUNIDADES'!$C$10:$D$18,2,FALSE),"")</f>
        <v/>
      </c>
      <c r="AM189" s="12" t="n">
        <v>14.9100000000003</v>
      </c>
      <c r="AN189" s="12">
        <f>IFERROR(VLOOKUP(AM189,'CRUCE OPORTUNIDADES'!$C$10:$D$18,2,FALSE),"")</f>
        <v/>
      </c>
      <c r="AO189" s="12" t="n">
        <v>15.9100000000003</v>
      </c>
      <c r="AP189" s="12">
        <f>IFERROR(VLOOKUP(AO189,'CRUCE OPORTUNIDADES'!$C$10:$D$18,2,FALSE),"")</f>
        <v/>
      </c>
      <c r="AQ189" s="12" t="n">
        <v>16.9100000000003</v>
      </c>
      <c r="AR189" s="12">
        <f>IFERROR(VLOOKUP(AQ189,'CRUCE OPORTUNIDADES'!$C$10:$D$18,2,FALSE),"")</f>
        <v/>
      </c>
      <c r="AS189" s="12" t="n">
        <v>17.9100000000003</v>
      </c>
      <c r="AT189" s="12">
        <f>IFERROR(VLOOKUP(AS189,'CRUCE OPORTUNIDADES'!$C$10:$D$18,2,FALSE),"")</f>
        <v/>
      </c>
      <c r="AU189" s="12" t="n">
        <v>18.9100000000003</v>
      </c>
      <c r="AV189" s="12">
        <f>IFERROR(VLOOKUP(AU189,'CRUCE OPORTUNIDADES'!$C$10:$D$18,2,FALSE),"")</f>
        <v/>
      </c>
      <c r="AW189" s="12" t="n">
        <v>19.9100000000004</v>
      </c>
      <c r="AX189" s="12">
        <f>IFERROR(VLOOKUP(AW189,'CRUCE OPORTUNIDADES'!$C$10:$D$18,2,FALSE),"")</f>
        <v/>
      </c>
      <c r="AY189" s="12" t="n">
        <v>20.9100000000004</v>
      </c>
      <c r="AZ189" s="12">
        <f>IFERROR(VLOOKUP(AY189,'CRUCE OPORTUNIDADES'!$C$10:$D$18,2,FALSE),"")</f>
        <v/>
      </c>
      <c r="BA189" s="12" t="n">
        <v>21.9100000000004</v>
      </c>
      <c r="BB189" s="12">
        <f>IFERROR(VLOOKUP(BA189,'CRUCE OPORTUNIDADES'!$C$10:$D$18,2,FALSE),"")</f>
        <v/>
      </c>
      <c r="BC189" s="12" t="n">
        <v>22.9100000000004</v>
      </c>
      <c r="BD189" s="12">
        <f>IFERROR(VLOOKUP(BC189,'CRUCE OPORTUNIDADES'!$C$10:$D$18,2,FALSE),"")</f>
        <v/>
      </c>
      <c r="BE189" s="12" t="n">
        <v>23.9100000000004</v>
      </c>
      <c r="BF189" s="12">
        <f>IFERROR(VLOOKUP(BE189,'CRUCE OPORTUNIDADES'!$C$10:$D$18,2,FALSE),"")</f>
        <v/>
      </c>
      <c r="BG189" s="12" t="n">
        <v>24.9100000000005</v>
      </c>
      <c r="BH189" s="12">
        <f>IFERROR(VLOOKUP(BG189,'CRUCE OPORTUNIDADES'!$C$10:$D$18,2,FALSE),"")</f>
        <v/>
      </c>
      <c r="BI189" s="12" t="n">
        <v>25.9100000000005</v>
      </c>
      <c r="BJ189" s="12">
        <f>IFERROR(VLOOKUP(BI189,'CRUCE OPORTUNIDADES'!$C$10:$D$18,2,FALSE),"")</f>
        <v/>
      </c>
    </row>
    <row r="190">
      <c r="N190" s="12">
        <f>IF(N191&lt;&gt;""," -O","")</f>
        <v/>
      </c>
      <c r="P190" s="12">
        <f>IF(P191&lt;&gt;""," -O","")</f>
        <v/>
      </c>
      <c r="R190" s="12">
        <f>IF(R191&lt;&gt;""," -O","")</f>
        <v/>
      </c>
      <c r="T190" s="12">
        <f>IF(T191&lt;&gt;""," -O","")</f>
        <v/>
      </c>
      <c r="V190" s="12">
        <f>IF(V191&lt;&gt;""," -O","")</f>
        <v/>
      </c>
      <c r="X190" s="12">
        <f>IF(X191&lt;&gt;""," -O","")</f>
        <v/>
      </c>
      <c r="Z190" s="12">
        <f>IF(Z191&lt;&gt;""," -O","")</f>
        <v/>
      </c>
      <c r="AB190" s="12">
        <f>IF(AB191&lt;&gt;""," -O","")</f>
        <v/>
      </c>
      <c r="AD190" s="12">
        <f>IF(AD191&lt;&gt;""," -O","")</f>
        <v/>
      </c>
      <c r="AF190" s="12">
        <f>IF(AF191&lt;&gt;""," -O","")</f>
        <v/>
      </c>
      <c r="AH190" s="12">
        <f>IF(AH191&lt;&gt;""," -O","")</f>
        <v/>
      </c>
      <c r="AJ190" s="12">
        <f>IF(AJ191&lt;&gt;""," -O","")</f>
        <v/>
      </c>
      <c r="AL190" s="12">
        <f>IF(AL191&lt;&gt;""," -O","")</f>
        <v/>
      </c>
      <c r="AN190" s="12">
        <f>IF(AN191&lt;&gt;""," -O","")</f>
        <v/>
      </c>
      <c r="AP190" s="12">
        <f>IF(AP191&lt;&gt;""," -O","")</f>
        <v/>
      </c>
      <c r="AR190" s="12">
        <f>IF(AR191&lt;&gt;""," -O","")</f>
        <v/>
      </c>
      <c r="AT190" s="12">
        <f>IF(AT191&lt;&gt;""," -O","")</f>
        <v/>
      </c>
      <c r="AV190" s="12">
        <f>IF(AV191&lt;&gt;""," -O","")</f>
        <v/>
      </c>
      <c r="AX190" s="12">
        <f>IF(AX191&lt;&gt;""," -O","")</f>
        <v/>
      </c>
      <c r="AZ190" s="12">
        <f>IF(AZ191&lt;&gt;""," -O","")</f>
        <v/>
      </c>
      <c r="BB190" s="12">
        <f>IF(BB191&lt;&gt;""," -O","")</f>
        <v/>
      </c>
      <c r="BD190" s="12">
        <f>IF(BD191&lt;&gt;""," -O","")</f>
        <v/>
      </c>
      <c r="BF190" s="12">
        <f>IF(BF191&lt;&gt;""," -O","")</f>
        <v/>
      </c>
      <c r="BH190" s="12">
        <f>IF(BH191&lt;&gt;""," -O","")</f>
        <v/>
      </c>
      <c r="BJ190" s="12">
        <f>IF(BJ191&lt;&gt;""," -O","")</f>
        <v/>
      </c>
    </row>
    <row r="191">
      <c r="M191" s="12" t="n">
        <v>1.92</v>
      </c>
      <c r="N191" s="12">
        <f>IFERROR(VLOOKUP(M191,'CRUCE OPORTUNIDADES'!$C$10:$D$18,2,FALSE),"")</f>
        <v/>
      </c>
      <c r="O191" s="12" t="n">
        <v>2.92000000000002</v>
      </c>
      <c r="P191" s="12">
        <f>IFERROR(VLOOKUP(O191,'CRUCE OPORTUNIDADES'!$C$10:$D$18,2,FALSE),"")</f>
        <v/>
      </c>
      <c r="Q191" s="12" t="n">
        <v>3.92000000000004</v>
      </c>
      <c r="R191" s="12">
        <f>IFERROR(VLOOKUP(Q191,'CRUCE OPORTUNIDADES'!$C$10:$D$18,2,FALSE),"")</f>
        <v/>
      </c>
      <c r="S191" s="12" t="n">
        <v>4.92000000000006</v>
      </c>
      <c r="T191" s="12">
        <f>IFERROR(VLOOKUP(S191,'CRUCE OPORTUNIDADES'!$C$10:$D$18,2,FALSE),"")</f>
        <v/>
      </c>
      <c r="U191" s="12" t="n">
        <v>5.92000000000008</v>
      </c>
      <c r="V191" s="12">
        <f>IFERROR(VLOOKUP(U191,'CRUCE OPORTUNIDADES'!$C$10:$D$18,2,FALSE),"")</f>
        <v/>
      </c>
      <c r="W191" s="12" t="n">
        <v>6.9200000000001</v>
      </c>
      <c r="X191" s="12">
        <f>IFERROR(VLOOKUP(W191,'CRUCE OPORTUNIDADES'!$C$10:$D$18,2,FALSE),"")</f>
        <v/>
      </c>
      <c r="Y191" s="12" t="n">
        <v>7.92000000000012</v>
      </c>
      <c r="Z191" s="12">
        <f>IFERROR(VLOOKUP(Y191,'CRUCE OPORTUNIDADES'!$C$10:$D$18,2,FALSE),"")</f>
        <v/>
      </c>
      <c r="AA191" s="12" t="n">
        <v>8.92000000000014</v>
      </c>
      <c r="AB191" s="12">
        <f>IFERROR(VLOOKUP(AA191,'CRUCE OPORTUNIDADES'!$C$10:$D$18,2,FALSE),"")</f>
        <v/>
      </c>
      <c r="AC191" s="12" t="n">
        <v>9.92000000000016</v>
      </c>
      <c r="AD191" s="12">
        <f>IFERROR(VLOOKUP(AC191,'CRUCE OPORTUNIDADES'!$C$10:$D$18,2,FALSE),"")</f>
        <v/>
      </c>
      <c r="AE191" s="12" t="n">
        <v>10.9200000000002</v>
      </c>
      <c r="AF191" s="12">
        <f>IFERROR(VLOOKUP(AE191,'CRUCE OPORTUNIDADES'!$C$10:$D$18,2,FALSE),"")</f>
        <v/>
      </c>
      <c r="AG191" s="12" t="n">
        <v>11.9200000000002</v>
      </c>
      <c r="AH191" s="12">
        <f>IFERROR(VLOOKUP(AG191,'CRUCE OPORTUNIDADES'!$C$10:$D$18,2,FALSE),"")</f>
        <v/>
      </c>
      <c r="AI191" s="12" t="n">
        <v>12.9200000000002</v>
      </c>
      <c r="AJ191" s="12">
        <f>IFERROR(VLOOKUP(AI191,'CRUCE OPORTUNIDADES'!$C$10:$D$18,2,FALSE),"")</f>
        <v/>
      </c>
      <c r="AK191" s="12" t="n">
        <v>13.9200000000002</v>
      </c>
      <c r="AL191" s="12">
        <f>IFERROR(VLOOKUP(AK191,'CRUCE OPORTUNIDADES'!$C$10:$D$18,2,FALSE),"")</f>
        <v/>
      </c>
      <c r="AM191" s="12" t="n">
        <v>14.9200000000003</v>
      </c>
      <c r="AN191" s="12">
        <f>IFERROR(VLOOKUP(AM191,'CRUCE OPORTUNIDADES'!$C$10:$D$18,2,FALSE),"")</f>
        <v/>
      </c>
      <c r="AO191" s="12" t="n">
        <v>15.9200000000003</v>
      </c>
      <c r="AP191" s="12">
        <f>IFERROR(VLOOKUP(AO191,'CRUCE OPORTUNIDADES'!$C$10:$D$18,2,FALSE),"")</f>
        <v/>
      </c>
      <c r="AQ191" s="12" t="n">
        <v>16.9200000000003</v>
      </c>
      <c r="AR191" s="12">
        <f>IFERROR(VLOOKUP(AQ191,'CRUCE OPORTUNIDADES'!$C$10:$D$18,2,FALSE),"")</f>
        <v/>
      </c>
      <c r="AS191" s="12" t="n">
        <v>17.9200000000003</v>
      </c>
      <c r="AT191" s="12">
        <f>IFERROR(VLOOKUP(AS191,'CRUCE OPORTUNIDADES'!$C$10:$D$18,2,FALSE),"")</f>
        <v/>
      </c>
      <c r="AU191" s="12" t="n">
        <v>18.9200000000003</v>
      </c>
      <c r="AV191" s="12">
        <f>IFERROR(VLOOKUP(AU191,'CRUCE OPORTUNIDADES'!$C$10:$D$18,2,FALSE),"")</f>
        <v/>
      </c>
      <c r="AW191" s="12" t="n">
        <v>19.9200000000004</v>
      </c>
      <c r="AX191" s="12">
        <f>IFERROR(VLOOKUP(AW191,'CRUCE OPORTUNIDADES'!$C$10:$D$18,2,FALSE),"")</f>
        <v/>
      </c>
      <c r="AY191" s="12" t="n">
        <v>20.9200000000004</v>
      </c>
      <c r="AZ191" s="12">
        <f>IFERROR(VLOOKUP(AY191,'CRUCE OPORTUNIDADES'!$C$10:$D$18,2,FALSE),"")</f>
        <v/>
      </c>
      <c r="BA191" s="12" t="n">
        <v>21.9200000000004</v>
      </c>
      <c r="BB191" s="12">
        <f>IFERROR(VLOOKUP(BA191,'CRUCE OPORTUNIDADES'!$C$10:$D$18,2,FALSE),"")</f>
        <v/>
      </c>
      <c r="BC191" s="12" t="n">
        <v>22.9200000000004</v>
      </c>
      <c r="BD191" s="12">
        <f>IFERROR(VLOOKUP(BC191,'CRUCE OPORTUNIDADES'!$C$10:$D$18,2,FALSE),"")</f>
        <v/>
      </c>
      <c r="BE191" s="12" t="n">
        <v>23.9200000000004</v>
      </c>
      <c r="BF191" s="12">
        <f>IFERROR(VLOOKUP(BE191,'CRUCE OPORTUNIDADES'!$C$10:$D$18,2,FALSE),"")</f>
        <v/>
      </c>
      <c r="BG191" s="12" t="n">
        <v>24.9200000000005</v>
      </c>
      <c r="BH191" s="12">
        <f>IFERROR(VLOOKUP(BG191,'CRUCE OPORTUNIDADES'!$C$10:$D$18,2,FALSE),"")</f>
        <v/>
      </c>
      <c r="BI191" s="12" t="n">
        <v>25.9200000000005</v>
      </c>
      <c r="BJ191" s="12">
        <f>IFERROR(VLOOKUP(BI191,'CRUCE OPORTUNIDADES'!$C$10:$D$18,2,FALSE),"")</f>
        <v/>
      </c>
    </row>
    <row r="192">
      <c r="N192" s="12">
        <f>IF(N193&lt;&gt;""," -O","")</f>
        <v/>
      </c>
      <c r="P192" s="12">
        <f>IF(P193&lt;&gt;""," -O","")</f>
        <v/>
      </c>
      <c r="R192" s="12">
        <f>IF(R193&lt;&gt;""," -O","")</f>
        <v/>
      </c>
      <c r="T192" s="12">
        <f>IF(T193&lt;&gt;""," -O","")</f>
        <v/>
      </c>
      <c r="V192" s="12">
        <f>IF(V193&lt;&gt;""," -O","")</f>
        <v/>
      </c>
      <c r="X192" s="12">
        <f>IF(X193&lt;&gt;""," -O","")</f>
        <v/>
      </c>
      <c r="Z192" s="12">
        <f>IF(Z193&lt;&gt;""," -O","")</f>
        <v/>
      </c>
      <c r="AB192" s="12">
        <f>IF(AB193&lt;&gt;""," -O","")</f>
        <v/>
      </c>
      <c r="AD192" s="12">
        <f>IF(AD193&lt;&gt;""," -O","")</f>
        <v/>
      </c>
      <c r="AF192" s="12">
        <f>IF(AF193&lt;&gt;""," -O","")</f>
        <v/>
      </c>
      <c r="AH192" s="12">
        <f>IF(AH193&lt;&gt;""," -O","")</f>
        <v/>
      </c>
      <c r="AJ192" s="12">
        <f>IF(AJ193&lt;&gt;""," -O","")</f>
        <v/>
      </c>
      <c r="AL192" s="12">
        <f>IF(AL193&lt;&gt;""," -O","")</f>
        <v/>
      </c>
      <c r="AN192" s="12">
        <f>IF(AN193&lt;&gt;""," -O","")</f>
        <v/>
      </c>
      <c r="AP192" s="12">
        <f>IF(AP193&lt;&gt;""," -O","")</f>
        <v/>
      </c>
      <c r="AR192" s="12">
        <f>IF(AR193&lt;&gt;""," -O","")</f>
        <v/>
      </c>
      <c r="AT192" s="12">
        <f>IF(AT193&lt;&gt;""," -O","")</f>
        <v/>
      </c>
      <c r="AV192" s="12">
        <f>IF(AV193&lt;&gt;""," -O","")</f>
        <v/>
      </c>
      <c r="AX192" s="12">
        <f>IF(AX193&lt;&gt;""," -O","")</f>
        <v/>
      </c>
      <c r="AZ192" s="12">
        <f>IF(AZ193&lt;&gt;""," -O","")</f>
        <v/>
      </c>
      <c r="BB192" s="12">
        <f>IF(BB193&lt;&gt;""," -O","")</f>
        <v/>
      </c>
      <c r="BD192" s="12">
        <f>IF(BD193&lt;&gt;""," -O","")</f>
        <v/>
      </c>
      <c r="BF192" s="12">
        <f>IF(BF193&lt;&gt;""," -O","")</f>
        <v/>
      </c>
      <c r="BH192" s="12">
        <f>IF(BH193&lt;&gt;""," -O","")</f>
        <v/>
      </c>
      <c r="BJ192" s="12">
        <f>IF(BJ193&lt;&gt;""," -O","")</f>
        <v/>
      </c>
    </row>
    <row r="193">
      <c r="M193" s="12" t="n">
        <v>1.93</v>
      </c>
      <c r="N193" s="12">
        <f>IFERROR(VLOOKUP(M193,'CRUCE OPORTUNIDADES'!$C$10:$D$18,2,FALSE),"")</f>
        <v/>
      </c>
      <c r="O193" s="12" t="n">
        <v>2.93000000000002</v>
      </c>
      <c r="P193" s="12">
        <f>IFERROR(VLOOKUP(O193,'CRUCE OPORTUNIDADES'!$C$10:$D$18,2,FALSE),"")</f>
        <v/>
      </c>
      <c r="Q193" s="12" t="n">
        <v>3.93000000000004</v>
      </c>
      <c r="R193" s="12">
        <f>IFERROR(VLOOKUP(Q193,'CRUCE OPORTUNIDADES'!$C$10:$D$18,2,FALSE),"")</f>
        <v/>
      </c>
      <c r="S193" s="12" t="n">
        <v>4.93000000000006</v>
      </c>
      <c r="T193" s="12">
        <f>IFERROR(VLOOKUP(S193,'CRUCE OPORTUNIDADES'!$C$10:$D$18,2,FALSE),"")</f>
        <v/>
      </c>
      <c r="U193" s="12" t="n">
        <v>5.93000000000008</v>
      </c>
      <c r="V193" s="12">
        <f>IFERROR(VLOOKUP(U193,'CRUCE OPORTUNIDADES'!$C$10:$D$18,2,FALSE),"")</f>
        <v/>
      </c>
      <c r="W193" s="12" t="n">
        <v>6.9300000000001</v>
      </c>
      <c r="X193" s="12">
        <f>IFERROR(VLOOKUP(W193,'CRUCE OPORTUNIDADES'!$C$10:$D$18,2,FALSE),"")</f>
        <v/>
      </c>
      <c r="Y193" s="12" t="n">
        <v>7.93000000000012</v>
      </c>
      <c r="Z193" s="12">
        <f>IFERROR(VLOOKUP(Y193,'CRUCE OPORTUNIDADES'!$C$10:$D$18,2,FALSE),"")</f>
        <v/>
      </c>
      <c r="AA193" s="12" t="n">
        <v>8.93000000000014</v>
      </c>
      <c r="AB193" s="12">
        <f>IFERROR(VLOOKUP(AA193,'CRUCE OPORTUNIDADES'!$C$10:$D$18,2,FALSE),"")</f>
        <v/>
      </c>
      <c r="AC193" s="12" t="n">
        <v>9.93000000000016</v>
      </c>
      <c r="AD193" s="12">
        <f>IFERROR(VLOOKUP(AC193,'CRUCE OPORTUNIDADES'!$C$10:$D$18,2,FALSE),"")</f>
        <v/>
      </c>
      <c r="AE193" s="12" t="n">
        <v>10.9300000000002</v>
      </c>
      <c r="AF193" s="12">
        <f>IFERROR(VLOOKUP(AE193,'CRUCE OPORTUNIDADES'!$C$10:$D$18,2,FALSE),"")</f>
        <v/>
      </c>
      <c r="AG193" s="12" t="n">
        <v>11.9300000000002</v>
      </c>
      <c r="AH193" s="12">
        <f>IFERROR(VLOOKUP(AG193,'CRUCE OPORTUNIDADES'!$C$10:$D$18,2,FALSE),"")</f>
        <v/>
      </c>
      <c r="AI193" s="12" t="n">
        <v>12.9300000000002</v>
      </c>
      <c r="AJ193" s="12">
        <f>IFERROR(VLOOKUP(AI193,'CRUCE OPORTUNIDADES'!$C$10:$D$18,2,FALSE),"")</f>
        <v/>
      </c>
      <c r="AK193" s="12" t="n">
        <v>13.9300000000002</v>
      </c>
      <c r="AL193" s="12">
        <f>IFERROR(VLOOKUP(AK193,'CRUCE OPORTUNIDADES'!$C$10:$D$18,2,FALSE),"")</f>
        <v/>
      </c>
      <c r="AM193" s="12" t="n">
        <v>14.9300000000003</v>
      </c>
      <c r="AN193" s="12">
        <f>IFERROR(VLOOKUP(AM193,'CRUCE OPORTUNIDADES'!$C$10:$D$18,2,FALSE),"")</f>
        <v/>
      </c>
      <c r="AO193" s="12" t="n">
        <v>15.9300000000003</v>
      </c>
      <c r="AP193" s="12">
        <f>IFERROR(VLOOKUP(AO193,'CRUCE OPORTUNIDADES'!$C$10:$D$18,2,FALSE),"")</f>
        <v/>
      </c>
      <c r="AQ193" s="12" t="n">
        <v>16.9300000000003</v>
      </c>
      <c r="AR193" s="12">
        <f>IFERROR(VLOOKUP(AQ193,'CRUCE OPORTUNIDADES'!$C$10:$D$18,2,FALSE),"")</f>
        <v/>
      </c>
      <c r="AS193" s="12" t="n">
        <v>17.9300000000003</v>
      </c>
      <c r="AT193" s="12">
        <f>IFERROR(VLOOKUP(AS193,'CRUCE OPORTUNIDADES'!$C$10:$D$18,2,FALSE),"")</f>
        <v/>
      </c>
      <c r="AU193" s="12" t="n">
        <v>18.9300000000003</v>
      </c>
      <c r="AV193" s="12">
        <f>IFERROR(VLOOKUP(AU193,'CRUCE OPORTUNIDADES'!$C$10:$D$18,2,FALSE),"")</f>
        <v/>
      </c>
      <c r="AW193" s="12" t="n">
        <v>19.9300000000004</v>
      </c>
      <c r="AX193" s="12">
        <f>IFERROR(VLOOKUP(AW193,'CRUCE OPORTUNIDADES'!$C$10:$D$18,2,FALSE),"")</f>
        <v/>
      </c>
      <c r="AY193" s="12" t="n">
        <v>20.9300000000004</v>
      </c>
      <c r="AZ193" s="12">
        <f>IFERROR(VLOOKUP(AY193,'CRUCE OPORTUNIDADES'!$C$10:$D$18,2,FALSE),"")</f>
        <v/>
      </c>
      <c r="BA193" s="12" t="n">
        <v>21.9300000000004</v>
      </c>
      <c r="BB193" s="12">
        <f>IFERROR(VLOOKUP(BA193,'CRUCE OPORTUNIDADES'!$C$10:$D$18,2,FALSE),"")</f>
        <v/>
      </c>
      <c r="BC193" s="12" t="n">
        <v>22.9300000000004</v>
      </c>
      <c r="BD193" s="12">
        <f>IFERROR(VLOOKUP(BC193,'CRUCE OPORTUNIDADES'!$C$10:$D$18,2,FALSE),"")</f>
        <v/>
      </c>
      <c r="BE193" s="12" t="n">
        <v>23.9300000000004</v>
      </c>
      <c r="BF193" s="12">
        <f>IFERROR(VLOOKUP(BE193,'CRUCE OPORTUNIDADES'!$C$10:$D$18,2,FALSE),"")</f>
        <v/>
      </c>
      <c r="BG193" s="12" t="n">
        <v>24.9300000000005</v>
      </c>
      <c r="BH193" s="12">
        <f>IFERROR(VLOOKUP(BG193,'CRUCE OPORTUNIDADES'!$C$10:$D$18,2,FALSE),"")</f>
        <v/>
      </c>
      <c r="BI193" s="12" t="n">
        <v>25.9300000000005</v>
      </c>
      <c r="BJ193" s="12">
        <f>IFERROR(VLOOKUP(BI193,'CRUCE OPORTUNIDADES'!$C$10:$D$18,2,FALSE),"")</f>
        <v/>
      </c>
    </row>
    <row r="194">
      <c r="N194" s="12">
        <f>IF(N195&lt;&gt;""," -O","")</f>
        <v/>
      </c>
      <c r="P194" s="12">
        <f>IF(P195&lt;&gt;""," -O","")</f>
        <v/>
      </c>
      <c r="R194" s="12">
        <f>IF(R195&lt;&gt;""," -O","")</f>
        <v/>
      </c>
      <c r="T194" s="12">
        <f>IF(T195&lt;&gt;""," -O","")</f>
        <v/>
      </c>
      <c r="V194" s="12">
        <f>IF(V195&lt;&gt;""," -O","")</f>
        <v/>
      </c>
      <c r="X194" s="12">
        <f>IF(X195&lt;&gt;""," -O","")</f>
        <v/>
      </c>
      <c r="Z194" s="12">
        <f>IF(Z195&lt;&gt;""," -O","")</f>
        <v/>
      </c>
      <c r="AB194" s="12">
        <f>IF(AB195&lt;&gt;""," -O","")</f>
        <v/>
      </c>
      <c r="AD194" s="12">
        <f>IF(AD195&lt;&gt;""," -O","")</f>
        <v/>
      </c>
      <c r="AF194" s="12">
        <f>IF(AF195&lt;&gt;""," -O","")</f>
        <v/>
      </c>
      <c r="AH194" s="12">
        <f>IF(AH195&lt;&gt;""," -O","")</f>
        <v/>
      </c>
      <c r="AJ194" s="12">
        <f>IF(AJ195&lt;&gt;""," -O","")</f>
        <v/>
      </c>
      <c r="AL194" s="12">
        <f>IF(AL195&lt;&gt;""," -O","")</f>
        <v/>
      </c>
      <c r="AN194" s="12">
        <f>IF(AN195&lt;&gt;""," -O","")</f>
        <v/>
      </c>
      <c r="AP194" s="12">
        <f>IF(AP195&lt;&gt;""," -O","")</f>
        <v/>
      </c>
      <c r="AR194" s="12">
        <f>IF(AR195&lt;&gt;""," -O","")</f>
        <v/>
      </c>
      <c r="AT194" s="12">
        <f>IF(AT195&lt;&gt;""," -O","")</f>
        <v/>
      </c>
      <c r="AV194" s="12">
        <f>IF(AV195&lt;&gt;""," -O","")</f>
        <v/>
      </c>
      <c r="AX194" s="12">
        <f>IF(AX195&lt;&gt;""," -O","")</f>
        <v/>
      </c>
      <c r="AZ194" s="12">
        <f>IF(AZ195&lt;&gt;""," -O","")</f>
        <v/>
      </c>
      <c r="BB194" s="12">
        <f>IF(BB195&lt;&gt;""," -O","")</f>
        <v/>
      </c>
      <c r="BD194" s="12">
        <f>IF(BD195&lt;&gt;""," -O","")</f>
        <v/>
      </c>
      <c r="BF194" s="12">
        <f>IF(BF195&lt;&gt;""," -O","")</f>
        <v/>
      </c>
      <c r="BH194" s="12">
        <f>IF(BH195&lt;&gt;""," -O","")</f>
        <v/>
      </c>
      <c r="BJ194" s="12">
        <f>IF(BJ195&lt;&gt;""," -O","")</f>
        <v/>
      </c>
    </row>
    <row r="195">
      <c r="M195" s="12" t="n">
        <v>1.94</v>
      </c>
      <c r="N195" s="12">
        <f>IFERROR(VLOOKUP(M195,'CRUCE OPORTUNIDADES'!$C$10:$D$18,2,FALSE),"")</f>
        <v/>
      </c>
      <c r="O195" s="12" t="n">
        <v>2.94000000000002</v>
      </c>
      <c r="P195" s="12">
        <f>IFERROR(VLOOKUP(O195,'CRUCE OPORTUNIDADES'!$C$10:$D$18,2,FALSE),"")</f>
        <v/>
      </c>
      <c r="Q195" s="12" t="n">
        <v>3.94000000000004</v>
      </c>
      <c r="R195" s="12">
        <f>IFERROR(VLOOKUP(Q195,'CRUCE OPORTUNIDADES'!$C$10:$D$18,2,FALSE),"")</f>
        <v/>
      </c>
      <c r="S195" s="12" t="n">
        <v>4.94000000000006</v>
      </c>
      <c r="T195" s="12">
        <f>IFERROR(VLOOKUP(S195,'CRUCE OPORTUNIDADES'!$C$10:$D$18,2,FALSE),"")</f>
        <v/>
      </c>
      <c r="U195" s="12" t="n">
        <v>5.94000000000008</v>
      </c>
      <c r="V195" s="12">
        <f>IFERROR(VLOOKUP(U195,'CRUCE OPORTUNIDADES'!$C$10:$D$18,2,FALSE),"")</f>
        <v/>
      </c>
      <c r="W195" s="12" t="n">
        <v>6.9400000000001</v>
      </c>
      <c r="X195" s="12">
        <f>IFERROR(VLOOKUP(W195,'CRUCE OPORTUNIDADES'!$C$10:$D$18,2,FALSE),"")</f>
        <v/>
      </c>
      <c r="Y195" s="12" t="n">
        <v>7.94000000000012</v>
      </c>
      <c r="Z195" s="12">
        <f>IFERROR(VLOOKUP(Y195,'CRUCE OPORTUNIDADES'!$C$10:$D$18,2,FALSE),"")</f>
        <v/>
      </c>
      <c r="AA195" s="12" t="n">
        <v>8.94000000000014</v>
      </c>
      <c r="AB195" s="12">
        <f>IFERROR(VLOOKUP(AA195,'CRUCE OPORTUNIDADES'!$C$10:$D$18,2,FALSE),"")</f>
        <v/>
      </c>
      <c r="AC195" s="12" t="n">
        <v>9.940000000000159</v>
      </c>
      <c r="AD195" s="12">
        <f>IFERROR(VLOOKUP(AC195,'CRUCE OPORTUNIDADES'!$C$10:$D$18,2,FALSE),"")</f>
        <v/>
      </c>
      <c r="AE195" s="12" t="n">
        <v>10.9400000000002</v>
      </c>
      <c r="AF195" s="12">
        <f>IFERROR(VLOOKUP(AE195,'CRUCE OPORTUNIDADES'!$C$10:$D$18,2,FALSE),"")</f>
        <v/>
      </c>
      <c r="AG195" s="12" t="n">
        <v>11.9400000000002</v>
      </c>
      <c r="AH195" s="12">
        <f>IFERROR(VLOOKUP(AG195,'CRUCE OPORTUNIDADES'!$C$10:$D$18,2,FALSE),"")</f>
        <v/>
      </c>
      <c r="AI195" s="12" t="n">
        <v>12.9400000000002</v>
      </c>
      <c r="AJ195" s="12">
        <f>IFERROR(VLOOKUP(AI195,'CRUCE OPORTUNIDADES'!$C$10:$D$18,2,FALSE),"")</f>
        <v/>
      </c>
      <c r="AK195" s="12" t="n">
        <v>13.9400000000002</v>
      </c>
      <c r="AL195" s="12">
        <f>IFERROR(VLOOKUP(AK195,'CRUCE OPORTUNIDADES'!$C$10:$D$18,2,FALSE),"")</f>
        <v/>
      </c>
      <c r="AM195" s="12" t="n">
        <v>14.9400000000003</v>
      </c>
      <c r="AN195" s="12">
        <f>IFERROR(VLOOKUP(AM195,'CRUCE OPORTUNIDADES'!$C$10:$D$18,2,FALSE),"")</f>
        <v/>
      </c>
      <c r="AO195" s="12" t="n">
        <v>15.9400000000003</v>
      </c>
      <c r="AP195" s="12">
        <f>IFERROR(VLOOKUP(AO195,'CRUCE OPORTUNIDADES'!$C$10:$D$18,2,FALSE),"")</f>
        <v/>
      </c>
      <c r="AQ195" s="12" t="n">
        <v>16.9400000000003</v>
      </c>
      <c r="AR195" s="12">
        <f>IFERROR(VLOOKUP(AQ195,'CRUCE OPORTUNIDADES'!$C$10:$D$18,2,FALSE),"")</f>
        <v/>
      </c>
      <c r="AS195" s="12" t="n">
        <v>17.9400000000003</v>
      </c>
      <c r="AT195" s="12">
        <f>IFERROR(VLOOKUP(AS195,'CRUCE OPORTUNIDADES'!$C$10:$D$18,2,FALSE),"")</f>
        <v/>
      </c>
      <c r="AU195" s="12" t="n">
        <v>18.9400000000003</v>
      </c>
      <c r="AV195" s="12">
        <f>IFERROR(VLOOKUP(AU195,'CRUCE OPORTUNIDADES'!$C$10:$D$18,2,FALSE),"")</f>
        <v/>
      </c>
      <c r="AW195" s="12" t="n">
        <v>19.9400000000004</v>
      </c>
      <c r="AX195" s="12">
        <f>IFERROR(VLOOKUP(AW195,'CRUCE OPORTUNIDADES'!$C$10:$D$18,2,FALSE),"")</f>
        <v/>
      </c>
      <c r="AY195" s="12" t="n">
        <v>20.9400000000004</v>
      </c>
      <c r="AZ195" s="12">
        <f>IFERROR(VLOOKUP(AY195,'CRUCE OPORTUNIDADES'!$C$10:$D$18,2,FALSE),"")</f>
        <v/>
      </c>
      <c r="BA195" s="12" t="n">
        <v>21.9400000000004</v>
      </c>
      <c r="BB195" s="12">
        <f>IFERROR(VLOOKUP(BA195,'CRUCE OPORTUNIDADES'!$C$10:$D$18,2,FALSE),"")</f>
        <v/>
      </c>
      <c r="BC195" s="12" t="n">
        <v>22.9400000000004</v>
      </c>
      <c r="BD195" s="12">
        <f>IFERROR(VLOOKUP(BC195,'CRUCE OPORTUNIDADES'!$C$10:$D$18,2,FALSE),"")</f>
        <v/>
      </c>
      <c r="BE195" s="12" t="n">
        <v>23.9400000000004</v>
      </c>
      <c r="BF195" s="12">
        <f>IFERROR(VLOOKUP(BE195,'CRUCE OPORTUNIDADES'!$C$10:$D$18,2,FALSE),"")</f>
        <v/>
      </c>
      <c r="BG195" s="12" t="n">
        <v>24.9400000000005</v>
      </c>
      <c r="BH195" s="12">
        <f>IFERROR(VLOOKUP(BG195,'CRUCE OPORTUNIDADES'!$C$10:$D$18,2,FALSE),"")</f>
        <v/>
      </c>
      <c r="BI195" s="12" t="n">
        <v>25.9400000000005</v>
      </c>
      <c r="BJ195" s="12">
        <f>IFERROR(VLOOKUP(BI195,'CRUCE OPORTUNIDADES'!$C$10:$D$18,2,FALSE),"")</f>
        <v/>
      </c>
    </row>
    <row r="196">
      <c r="N196" s="12">
        <f>IF(N197&lt;&gt;""," -O","")</f>
        <v/>
      </c>
      <c r="P196" s="12">
        <f>IF(P197&lt;&gt;""," -O","")</f>
        <v/>
      </c>
      <c r="R196" s="12">
        <f>IF(R197&lt;&gt;""," -O","")</f>
        <v/>
      </c>
      <c r="T196" s="12">
        <f>IF(T197&lt;&gt;""," -O","")</f>
        <v/>
      </c>
      <c r="V196" s="12">
        <f>IF(V197&lt;&gt;""," -O","")</f>
        <v/>
      </c>
      <c r="X196" s="12">
        <f>IF(X197&lt;&gt;""," -O","")</f>
        <v/>
      </c>
      <c r="Z196" s="12">
        <f>IF(Z197&lt;&gt;""," -O","")</f>
        <v/>
      </c>
      <c r="AB196" s="12">
        <f>IF(AB197&lt;&gt;""," -O","")</f>
        <v/>
      </c>
      <c r="AD196" s="12">
        <f>IF(AD197&lt;&gt;""," -O","")</f>
        <v/>
      </c>
      <c r="AF196" s="12">
        <f>IF(AF197&lt;&gt;""," -O","")</f>
        <v/>
      </c>
      <c r="AH196" s="12">
        <f>IF(AH197&lt;&gt;""," -O","")</f>
        <v/>
      </c>
      <c r="AJ196" s="12">
        <f>IF(AJ197&lt;&gt;""," -O","")</f>
        <v/>
      </c>
      <c r="AL196" s="12">
        <f>IF(AL197&lt;&gt;""," -O","")</f>
        <v/>
      </c>
      <c r="AN196" s="12">
        <f>IF(AN197&lt;&gt;""," -O","")</f>
        <v/>
      </c>
      <c r="AP196" s="12">
        <f>IF(AP197&lt;&gt;""," -O","")</f>
        <v/>
      </c>
      <c r="AR196" s="12">
        <f>IF(AR197&lt;&gt;""," -O","")</f>
        <v/>
      </c>
      <c r="AT196" s="12">
        <f>IF(AT197&lt;&gt;""," -O","")</f>
        <v/>
      </c>
      <c r="AV196" s="12">
        <f>IF(AV197&lt;&gt;""," -O","")</f>
        <v/>
      </c>
      <c r="AX196" s="12">
        <f>IF(AX197&lt;&gt;""," -O","")</f>
        <v/>
      </c>
      <c r="AZ196" s="12">
        <f>IF(AZ197&lt;&gt;""," -O","")</f>
        <v/>
      </c>
      <c r="BB196" s="12">
        <f>IF(BB197&lt;&gt;""," -O","")</f>
        <v/>
      </c>
      <c r="BD196" s="12">
        <f>IF(BD197&lt;&gt;""," -O","")</f>
        <v/>
      </c>
      <c r="BF196" s="12">
        <f>IF(BF197&lt;&gt;""," -O","")</f>
        <v/>
      </c>
      <c r="BH196" s="12">
        <f>IF(BH197&lt;&gt;""," -O","")</f>
        <v/>
      </c>
      <c r="BJ196" s="12">
        <f>IF(BJ197&lt;&gt;""," -O","")</f>
        <v/>
      </c>
    </row>
    <row r="197">
      <c r="M197" s="12" t="n">
        <v>1.95</v>
      </c>
      <c r="N197" s="12">
        <f>IFERROR(VLOOKUP(M197,'CRUCE OPORTUNIDADES'!$C$10:$D$18,2,FALSE),"")</f>
        <v/>
      </c>
      <c r="O197" s="12" t="n">
        <v>2.95000000000002</v>
      </c>
      <c r="P197" s="12">
        <f>IFERROR(VLOOKUP(O197,'CRUCE OPORTUNIDADES'!$C$10:$D$18,2,FALSE),"")</f>
        <v/>
      </c>
      <c r="Q197" s="12" t="n">
        <v>3.95000000000004</v>
      </c>
      <c r="R197" s="12">
        <f>IFERROR(VLOOKUP(Q197,'CRUCE OPORTUNIDADES'!$C$10:$D$18,2,FALSE),"")</f>
        <v/>
      </c>
      <c r="S197" s="12" t="n">
        <v>4.95000000000006</v>
      </c>
      <c r="T197" s="12">
        <f>IFERROR(VLOOKUP(S197,'CRUCE OPORTUNIDADES'!$C$10:$D$18,2,FALSE),"")</f>
        <v/>
      </c>
      <c r="U197" s="12" t="n">
        <v>5.95000000000008</v>
      </c>
      <c r="V197" s="12">
        <f>IFERROR(VLOOKUP(U197,'CRUCE OPORTUNIDADES'!$C$10:$D$18,2,FALSE),"")</f>
        <v/>
      </c>
      <c r="W197" s="12" t="n">
        <v>6.9500000000001</v>
      </c>
      <c r="X197" s="12">
        <f>IFERROR(VLOOKUP(W197,'CRUCE OPORTUNIDADES'!$C$10:$D$18,2,FALSE),"")</f>
        <v/>
      </c>
      <c r="Y197" s="12" t="n">
        <v>7.95000000000012</v>
      </c>
      <c r="Z197" s="12">
        <f>IFERROR(VLOOKUP(Y197,'CRUCE OPORTUNIDADES'!$C$10:$D$18,2,FALSE),"")</f>
        <v/>
      </c>
      <c r="AA197" s="12" t="n">
        <v>8.95000000000014</v>
      </c>
      <c r="AB197" s="12">
        <f>IFERROR(VLOOKUP(AA197,'CRUCE OPORTUNIDADES'!$C$10:$D$18,2,FALSE),"")</f>
        <v/>
      </c>
      <c r="AC197" s="12" t="n">
        <v>9.950000000000159</v>
      </c>
      <c r="AD197" s="12">
        <f>IFERROR(VLOOKUP(AC197,'CRUCE OPORTUNIDADES'!$C$10:$D$18,2,FALSE),"")</f>
        <v/>
      </c>
      <c r="AE197" s="12" t="n">
        <v>10.9500000000002</v>
      </c>
      <c r="AF197" s="12">
        <f>IFERROR(VLOOKUP(AE197,'CRUCE OPORTUNIDADES'!$C$10:$D$18,2,FALSE),"")</f>
        <v/>
      </c>
      <c r="AG197" s="12" t="n">
        <v>11.9500000000002</v>
      </c>
      <c r="AH197" s="12">
        <f>IFERROR(VLOOKUP(AG197,'CRUCE OPORTUNIDADES'!$C$10:$D$18,2,FALSE),"")</f>
        <v/>
      </c>
      <c r="AI197" s="12" t="n">
        <v>12.9500000000002</v>
      </c>
      <c r="AJ197" s="12">
        <f>IFERROR(VLOOKUP(AI197,'CRUCE OPORTUNIDADES'!$C$10:$D$18,2,FALSE),"")</f>
        <v/>
      </c>
      <c r="AK197" s="12" t="n">
        <v>13.9500000000002</v>
      </c>
      <c r="AL197" s="12">
        <f>IFERROR(VLOOKUP(AK197,'CRUCE OPORTUNIDADES'!$C$10:$D$18,2,FALSE),"")</f>
        <v/>
      </c>
      <c r="AM197" s="12" t="n">
        <v>14.9500000000003</v>
      </c>
      <c r="AN197" s="12">
        <f>IFERROR(VLOOKUP(AM197,'CRUCE OPORTUNIDADES'!$C$10:$D$18,2,FALSE),"")</f>
        <v/>
      </c>
      <c r="AO197" s="12" t="n">
        <v>15.9500000000003</v>
      </c>
      <c r="AP197" s="12">
        <f>IFERROR(VLOOKUP(AO197,'CRUCE OPORTUNIDADES'!$C$10:$D$18,2,FALSE),"")</f>
        <v/>
      </c>
      <c r="AQ197" s="12" t="n">
        <v>16.9500000000003</v>
      </c>
      <c r="AR197" s="12">
        <f>IFERROR(VLOOKUP(AQ197,'CRUCE OPORTUNIDADES'!$C$10:$D$18,2,FALSE),"")</f>
        <v/>
      </c>
      <c r="AS197" s="12" t="n">
        <v>17.9500000000003</v>
      </c>
      <c r="AT197" s="12">
        <f>IFERROR(VLOOKUP(AS197,'CRUCE OPORTUNIDADES'!$C$10:$D$18,2,FALSE),"")</f>
        <v/>
      </c>
      <c r="AU197" s="12" t="n">
        <v>18.9500000000003</v>
      </c>
      <c r="AV197" s="12">
        <f>IFERROR(VLOOKUP(AU197,'CRUCE OPORTUNIDADES'!$C$10:$D$18,2,FALSE),"")</f>
        <v/>
      </c>
      <c r="AW197" s="12" t="n">
        <v>19.9500000000004</v>
      </c>
      <c r="AX197" s="12">
        <f>IFERROR(VLOOKUP(AW197,'CRUCE OPORTUNIDADES'!$C$10:$D$18,2,FALSE),"")</f>
        <v/>
      </c>
      <c r="AY197" s="12" t="n">
        <v>20.9500000000004</v>
      </c>
      <c r="AZ197" s="12">
        <f>IFERROR(VLOOKUP(AY197,'CRUCE OPORTUNIDADES'!$C$10:$D$18,2,FALSE),"")</f>
        <v/>
      </c>
      <c r="BA197" s="12" t="n">
        <v>21.9500000000004</v>
      </c>
      <c r="BB197" s="12">
        <f>IFERROR(VLOOKUP(BA197,'CRUCE OPORTUNIDADES'!$C$10:$D$18,2,FALSE),"")</f>
        <v/>
      </c>
      <c r="BC197" s="12" t="n">
        <v>22.9500000000004</v>
      </c>
      <c r="BD197" s="12">
        <f>IFERROR(VLOOKUP(BC197,'CRUCE OPORTUNIDADES'!$C$10:$D$18,2,FALSE),"")</f>
        <v/>
      </c>
      <c r="BE197" s="12" t="n">
        <v>23.9500000000004</v>
      </c>
      <c r="BF197" s="12">
        <f>IFERROR(VLOOKUP(BE197,'CRUCE OPORTUNIDADES'!$C$10:$D$18,2,FALSE),"")</f>
        <v/>
      </c>
      <c r="BG197" s="12" t="n">
        <v>24.9500000000005</v>
      </c>
      <c r="BH197" s="12">
        <f>IFERROR(VLOOKUP(BG197,'CRUCE OPORTUNIDADES'!$C$10:$D$18,2,FALSE),"")</f>
        <v/>
      </c>
      <c r="BI197" s="12" t="n">
        <v>25.9500000000005</v>
      </c>
      <c r="BJ197" s="12">
        <f>IFERROR(VLOOKUP(BI197,'CRUCE OPORTUNIDADES'!$C$10:$D$18,2,FALSE),"")</f>
        <v/>
      </c>
    </row>
    <row r="198">
      <c r="N198" s="12">
        <f>IF(N199&lt;&gt;""," -O","")</f>
        <v/>
      </c>
      <c r="P198" s="12">
        <f>IF(P199&lt;&gt;""," -O","")</f>
        <v/>
      </c>
      <c r="R198" s="12">
        <f>IF(R199&lt;&gt;""," -O","")</f>
        <v/>
      </c>
      <c r="T198" s="12">
        <f>IF(T199&lt;&gt;""," -O","")</f>
        <v/>
      </c>
      <c r="V198" s="12">
        <f>IF(V199&lt;&gt;""," -O","")</f>
        <v/>
      </c>
      <c r="X198" s="12">
        <f>IF(X199&lt;&gt;""," -O","")</f>
        <v/>
      </c>
      <c r="Z198" s="12">
        <f>IF(Z199&lt;&gt;""," -O","")</f>
        <v/>
      </c>
      <c r="AB198" s="12">
        <f>IF(AB199&lt;&gt;""," -O","")</f>
        <v/>
      </c>
      <c r="AD198" s="12">
        <f>IF(AD199&lt;&gt;""," -O","")</f>
        <v/>
      </c>
      <c r="AF198" s="12">
        <f>IF(AF199&lt;&gt;""," -O","")</f>
        <v/>
      </c>
      <c r="AH198" s="12">
        <f>IF(AH199&lt;&gt;""," -O","")</f>
        <v/>
      </c>
      <c r="AJ198" s="12">
        <f>IF(AJ199&lt;&gt;""," -O","")</f>
        <v/>
      </c>
      <c r="AL198" s="12">
        <f>IF(AL199&lt;&gt;""," -O","")</f>
        <v/>
      </c>
      <c r="AN198" s="12">
        <f>IF(AN199&lt;&gt;""," -O","")</f>
        <v/>
      </c>
      <c r="AP198" s="12">
        <f>IF(AP199&lt;&gt;""," -O","")</f>
        <v/>
      </c>
      <c r="AR198" s="12">
        <f>IF(AR199&lt;&gt;""," -O","")</f>
        <v/>
      </c>
      <c r="AT198" s="12">
        <f>IF(AT199&lt;&gt;""," -O","")</f>
        <v/>
      </c>
      <c r="AV198" s="12">
        <f>IF(AV199&lt;&gt;""," -O","")</f>
        <v/>
      </c>
      <c r="AX198" s="12">
        <f>IF(AX199&lt;&gt;""," -O","")</f>
        <v/>
      </c>
      <c r="AZ198" s="12">
        <f>IF(AZ199&lt;&gt;""," -O","")</f>
        <v/>
      </c>
      <c r="BB198" s="12">
        <f>IF(BB199&lt;&gt;""," -O","")</f>
        <v/>
      </c>
      <c r="BD198" s="12">
        <f>IF(BD199&lt;&gt;""," -O","")</f>
        <v/>
      </c>
      <c r="BF198" s="12">
        <f>IF(BF199&lt;&gt;""," -O","")</f>
        <v/>
      </c>
      <c r="BH198" s="12">
        <f>IF(BH199&lt;&gt;""," -O","")</f>
        <v/>
      </c>
      <c r="BJ198" s="12">
        <f>IF(BJ199&lt;&gt;""," -O","")</f>
        <v/>
      </c>
    </row>
    <row r="199">
      <c r="M199" s="12" t="n">
        <v>1.96</v>
      </c>
      <c r="N199" s="12">
        <f>IFERROR(VLOOKUP(M199,'CRUCE OPORTUNIDADES'!$C$10:$D$18,2,FALSE),"")</f>
        <v/>
      </c>
      <c r="O199" s="12" t="n">
        <v>2.96000000000002</v>
      </c>
      <c r="P199" s="12">
        <f>IFERROR(VLOOKUP(O199,'CRUCE OPORTUNIDADES'!$C$10:$D$18,2,FALSE),"")</f>
        <v/>
      </c>
      <c r="Q199" s="12" t="n">
        <v>3.96000000000004</v>
      </c>
      <c r="R199" s="12">
        <f>IFERROR(VLOOKUP(Q199,'CRUCE OPORTUNIDADES'!$C$10:$D$18,2,FALSE),"")</f>
        <v/>
      </c>
      <c r="S199" s="12" t="n">
        <v>4.96000000000006</v>
      </c>
      <c r="T199" s="12">
        <f>IFERROR(VLOOKUP(S199,'CRUCE OPORTUNIDADES'!$C$10:$D$18,2,FALSE),"")</f>
        <v/>
      </c>
      <c r="U199" s="12" t="n">
        <v>5.96000000000008</v>
      </c>
      <c r="V199" s="12">
        <f>IFERROR(VLOOKUP(U199,'CRUCE OPORTUNIDADES'!$C$10:$D$18,2,FALSE),"")</f>
        <v/>
      </c>
      <c r="W199" s="12" t="n">
        <v>6.9600000000001</v>
      </c>
      <c r="X199" s="12">
        <f>IFERROR(VLOOKUP(W199,'CRUCE OPORTUNIDADES'!$C$10:$D$18,2,FALSE),"")</f>
        <v/>
      </c>
      <c r="Y199" s="12" t="n">
        <v>7.96000000000012</v>
      </c>
      <c r="Z199" s="12">
        <f>IFERROR(VLOOKUP(Y199,'CRUCE OPORTUNIDADES'!$C$10:$D$18,2,FALSE),"")</f>
        <v/>
      </c>
      <c r="AA199" s="12" t="n">
        <v>8.960000000000139</v>
      </c>
      <c r="AB199" s="12">
        <f>IFERROR(VLOOKUP(AA199,'CRUCE OPORTUNIDADES'!$C$10:$D$18,2,FALSE),"")</f>
        <v/>
      </c>
      <c r="AC199" s="12" t="n">
        <v>9.960000000000161</v>
      </c>
      <c r="AD199" s="12">
        <f>IFERROR(VLOOKUP(AC199,'CRUCE OPORTUNIDADES'!$C$10:$D$18,2,FALSE),"")</f>
        <v/>
      </c>
      <c r="AE199" s="12" t="n">
        <v>10.9600000000002</v>
      </c>
      <c r="AF199" s="12">
        <f>IFERROR(VLOOKUP(AE199,'CRUCE OPORTUNIDADES'!$C$10:$D$18,2,FALSE),"")</f>
        <v/>
      </c>
      <c r="AG199" s="12" t="n">
        <v>11.9600000000002</v>
      </c>
      <c r="AH199" s="12">
        <f>IFERROR(VLOOKUP(AG199,'CRUCE OPORTUNIDADES'!$C$10:$D$18,2,FALSE),"")</f>
        <v/>
      </c>
      <c r="AI199" s="12" t="n">
        <v>12.9600000000002</v>
      </c>
      <c r="AJ199" s="12">
        <f>IFERROR(VLOOKUP(AI199,'CRUCE OPORTUNIDADES'!$C$10:$D$18,2,FALSE),"")</f>
        <v/>
      </c>
      <c r="AK199" s="12" t="n">
        <v>13.9600000000002</v>
      </c>
      <c r="AL199" s="12">
        <f>IFERROR(VLOOKUP(AK199,'CRUCE OPORTUNIDADES'!$C$10:$D$18,2,FALSE),"")</f>
        <v/>
      </c>
      <c r="AM199" s="12" t="n">
        <v>14.9600000000003</v>
      </c>
      <c r="AN199" s="12">
        <f>IFERROR(VLOOKUP(AM199,'CRUCE OPORTUNIDADES'!$C$10:$D$18,2,FALSE),"")</f>
        <v/>
      </c>
      <c r="AO199" s="12" t="n">
        <v>15.9600000000003</v>
      </c>
      <c r="AP199" s="12">
        <f>IFERROR(VLOOKUP(AO199,'CRUCE OPORTUNIDADES'!$C$10:$D$18,2,FALSE),"")</f>
        <v/>
      </c>
      <c r="AQ199" s="12" t="n">
        <v>16.9600000000003</v>
      </c>
      <c r="AR199" s="12">
        <f>IFERROR(VLOOKUP(AQ199,'CRUCE OPORTUNIDADES'!$C$10:$D$18,2,FALSE),"")</f>
        <v/>
      </c>
      <c r="AS199" s="12" t="n">
        <v>17.9600000000003</v>
      </c>
      <c r="AT199" s="12">
        <f>IFERROR(VLOOKUP(AS199,'CRUCE OPORTUNIDADES'!$C$10:$D$18,2,FALSE),"")</f>
        <v/>
      </c>
      <c r="AU199" s="12" t="n">
        <v>18.9600000000003</v>
      </c>
      <c r="AV199" s="12">
        <f>IFERROR(VLOOKUP(AU199,'CRUCE OPORTUNIDADES'!$C$10:$D$18,2,FALSE),"")</f>
        <v/>
      </c>
      <c r="AW199" s="12" t="n">
        <v>19.9600000000004</v>
      </c>
      <c r="AX199" s="12">
        <f>IFERROR(VLOOKUP(AW199,'CRUCE OPORTUNIDADES'!$C$10:$D$18,2,FALSE),"")</f>
        <v/>
      </c>
      <c r="AY199" s="12" t="n">
        <v>20.9600000000004</v>
      </c>
      <c r="AZ199" s="12">
        <f>IFERROR(VLOOKUP(AY199,'CRUCE OPORTUNIDADES'!$C$10:$D$18,2,FALSE),"")</f>
        <v/>
      </c>
      <c r="BA199" s="12" t="n">
        <v>21.9600000000004</v>
      </c>
      <c r="BB199" s="12">
        <f>IFERROR(VLOOKUP(BA199,'CRUCE OPORTUNIDADES'!$C$10:$D$18,2,FALSE),"")</f>
        <v/>
      </c>
      <c r="BC199" s="12" t="n">
        <v>22.9600000000004</v>
      </c>
      <c r="BD199" s="12">
        <f>IFERROR(VLOOKUP(BC199,'CRUCE OPORTUNIDADES'!$C$10:$D$18,2,FALSE),"")</f>
        <v/>
      </c>
      <c r="BE199" s="12" t="n">
        <v>23.9600000000004</v>
      </c>
      <c r="BF199" s="12">
        <f>IFERROR(VLOOKUP(BE199,'CRUCE OPORTUNIDADES'!$C$10:$D$18,2,FALSE),"")</f>
        <v/>
      </c>
      <c r="BG199" s="12" t="n">
        <v>24.9600000000005</v>
      </c>
      <c r="BH199" s="12">
        <f>IFERROR(VLOOKUP(BG199,'CRUCE OPORTUNIDADES'!$C$10:$D$18,2,FALSE),"")</f>
        <v/>
      </c>
      <c r="BI199" s="12" t="n">
        <v>25.9600000000005</v>
      </c>
      <c r="BJ199" s="12">
        <f>IFERROR(VLOOKUP(BI199,'CRUCE OPORTUNIDADES'!$C$10:$D$18,2,FALSE),"")</f>
        <v/>
      </c>
    </row>
    <row r="200">
      <c r="N200" s="12">
        <f>IF(N201&lt;&gt;""," -O","")</f>
        <v/>
      </c>
      <c r="P200" s="12">
        <f>IF(P201&lt;&gt;""," -O","")</f>
        <v/>
      </c>
      <c r="R200" s="12">
        <f>IF(R201&lt;&gt;""," -O","")</f>
        <v/>
      </c>
      <c r="T200" s="12">
        <f>IF(T201&lt;&gt;""," -O","")</f>
        <v/>
      </c>
      <c r="V200" s="12">
        <f>IF(V201&lt;&gt;""," -O","")</f>
        <v/>
      </c>
      <c r="X200" s="12">
        <f>IF(X201&lt;&gt;""," -O","")</f>
        <v/>
      </c>
      <c r="Z200" s="12">
        <f>IF(Z201&lt;&gt;""," -O","")</f>
        <v/>
      </c>
      <c r="AB200" s="12">
        <f>IF(AB201&lt;&gt;""," -O","")</f>
        <v/>
      </c>
      <c r="AD200" s="12">
        <f>IF(AD201&lt;&gt;""," -O","")</f>
        <v/>
      </c>
      <c r="AF200" s="12">
        <f>IF(AF201&lt;&gt;""," -O","")</f>
        <v/>
      </c>
      <c r="AH200" s="12">
        <f>IF(AH201&lt;&gt;""," -O","")</f>
        <v/>
      </c>
      <c r="AJ200" s="12">
        <f>IF(AJ201&lt;&gt;""," -O","")</f>
        <v/>
      </c>
      <c r="AL200" s="12">
        <f>IF(AL201&lt;&gt;""," -O","")</f>
        <v/>
      </c>
      <c r="AN200" s="12">
        <f>IF(AN201&lt;&gt;""," -O","")</f>
        <v/>
      </c>
      <c r="AP200" s="12">
        <f>IF(AP201&lt;&gt;""," -O","")</f>
        <v/>
      </c>
      <c r="AR200" s="12">
        <f>IF(AR201&lt;&gt;""," -O","")</f>
        <v/>
      </c>
      <c r="AT200" s="12">
        <f>IF(AT201&lt;&gt;""," -O","")</f>
        <v/>
      </c>
      <c r="AV200" s="12">
        <f>IF(AV201&lt;&gt;""," -O","")</f>
        <v/>
      </c>
      <c r="AX200" s="12">
        <f>IF(AX201&lt;&gt;""," -O","")</f>
        <v/>
      </c>
      <c r="AZ200" s="12">
        <f>IF(AZ201&lt;&gt;""," -O","")</f>
        <v/>
      </c>
      <c r="BB200" s="12">
        <f>IF(BB201&lt;&gt;""," -O","")</f>
        <v/>
      </c>
      <c r="BD200" s="12">
        <f>IF(BD201&lt;&gt;""," -O","")</f>
        <v/>
      </c>
      <c r="BF200" s="12">
        <f>IF(BF201&lt;&gt;""," -O","")</f>
        <v/>
      </c>
      <c r="BH200" s="12">
        <f>IF(BH201&lt;&gt;""," -O","")</f>
        <v/>
      </c>
      <c r="BJ200" s="12">
        <f>IF(BJ201&lt;&gt;""," -O","")</f>
        <v/>
      </c>
    </row>
    <row r="201">
      <c r="M201" s="12" t="n">
        <v>1.97</v>
      </c>
      <c r="N201" s="12">
        <f>IFERROR(VLOOKUP(M201,'CRUCE OPORTUNIDADES'!$C$10:$D$18,2,FALSE),"")</f>
        <v/>
      </c>
      <c r="O201" s="12" t="n">
        <v>2.97000000000002</v>
      </c>
      <c r="P201" s="12">
        <f>IFERROR(VLOOKUP(O201,'CRUCE OPORTUNIDADES'!$C$10:$D$18,2,FALSE),"")</f>
        <v/>
      </c>
      <c r="Q201" s="12" t="n">
        <v>3.97000000000004</v>
      </c>
      <c r="R201" s="12">
        <f>IFERROR(VLOOKUP(Q201,'CRUCE OPORTUNIDADES'!$C$10:$D$18,2,FALSE),"")</f>
        <v/>
      </c>
      <c r="S201" s="12" t="n">
        <v>4.97000000000006</v>
      </c>
      <c r="T201" s="12">
        <f>IFERROR(VLOOKUP(S201,'CRUCE OPORTUNIDADES'!$C$10:$D$18,2,FALSE),"")</f>
        <v/>
      </c>
      <c r="U201" s="12" t="n">
        <v>5.97000000000008</v>
      </c>
      <c r="V201" s="12">
        <f>IFERROR(VLOOKUP(U201,'CRUCE OPORTUNIDADES'!$C$10:$D$18,2,FALSE),"")</f>
        <v/>
      </c>
      <c r="W201" s="12" t="n">
        <v>6.9700000000001</v>
      </c>
      <c r="X201" s="12">
        <f>IFERROR(VLOOKUP(W201,'CRUCE OPORTUNIDADES'!$C$10:$D$18,2,FALSE),"")</f>
        <v/>
      </c>
      <c r="Y201" s="12" t="n">
        <v>7.97000000000012</v>
      </c>
      <c r="Z201" s="12">
        <f>IFERROR(VLOOKUP(Y201,'CRUCE OPORTUNIDADES'!$C$10:$D$18,2,FALSE),"")</f>
        <v/>
      </c>
      <c r="AA201" s="12" t="n">
        <v>8.970000000000139</v>
      </c>
      <c r="AB201" s="12">
        <f>IFERROR(VLOOKUP(AA201,'CRUCE OPORTUNIDADES'!$C$10:$D$18,2,FALSE),"")</f>
        <v/>
      </c>
      <c r="AC201" s="12" t="n">
        <v>9.970000000000161</v>
      </c>
      <c r="AD201" s="12">
        <f>IFERROR(VLOOKUP(AC201,'CRUCE OPORTUNIDADES'!$C$10:$D$18,2,FALSE),"")</f>
        <v/>
      </c>
      <c r="AE201" s="12" t="n">
        <v>10.9700000000002</v>
      </c>
      <c r="AF201" s="12">
        <f>IFERROR(VLOOKUP(AE201,'CRUCE OPORTUNIDADES'!$C$10:$D$18,2,FALSE),"")</f>
        <v/>
      </c>
      <c r="AG201" s="12" t="n">
        <v>11.9700000000002</v>
      </c>
      <c r="AH201" s="12">
        <f>IFERROR(VLOOKUP(AG201,'CRUCE OPORTUNIDADES'!$C$10:$D$18,2,FALSE),"")</f>
        <v/>
      </c>
      <c r="AI201" s="12" t="n">
        <v>12.9700000000002</v>
      </c>
      <c r="AJ201" s="12">
        <f>IFERROR(VLOOKUP(AI201,'CRUCE OPORTUNIDADES'!$C$10:$D$18,2,FALSE),"")</f>
        <v/>
      </c>
      <c r="AK201" s="12" t="n">
        <v>13.9700000000002</v>
      </c>
      <c r="AL201" s="12">
        <f>IFERROR(VLOOKUP(AK201,'CRUCE OPORTUNIDADES'!$C$10:$D$18,2,FALSE),"")</f>
        <v/>
      </c>
      <c r="AM201" s="12" t="n">
        <v>14.9700000000003</v>
      </c>
      <c r="AN201" s="12">
        <f>IFERROR(VLOOKUP(AM201,'CRUCE OPORTUNIDADES'!$C$10:$D$18,2,FALSE),"")</f>
        <v/>
      </c>
      <c r="AO201" s="12" t="n">
        <v>15.9700000000003</v>
      </c>
      <c r="AP201" s="12">
        <f>IFERROR(VLOOKUP(AO201,'CRUCE OPORTUNIDADES'!$C$10:$D$18,2,FALSE),"")</f>
        <v/>
      </c>
      <c r="AQ201" s="12" t="n">
        <v>16.9700000000003</v>
      </c>
      <c r="AR201" s="12">
        <f>IFERROR(VLOOKUP(AQ201,'CRUCE OPORTUNIDADES'!$C$10:$D$18,2,FALSE),"")</f>
        <v/>
      </c>
      <c r="AS201" s="12" t="n">
        <v>17.9700000000003</v>
      </c>
      <c r="AT201" s="12">
        <f>IFERROR(VLOOKUP(AS201,'CRUCE OPORTUNIDADES'!$C$10:$D$18,2,FALSE),"")</f>
        <v/>
      </c>
      <c r="AU201" s="12" t="n">
        <v>18.9700000000003</v>
      </c>
      <c r="AV201" s="12">
        <f>IFERROR(VLOOKUP(AU201,'CRUCE OPORTUNIDADES'!$C$10:$D$18,2,FALSE),"")</f>
        <v/>
      </c>
      <c r="AW201" s="12" t="n">
        <v>19.9700000000004</v>
      </c>
      <c r="AX201" s="12">
        <f>IFERROR(VLOOKUP(AW201,'CRUCE OPORTUNIDADES'!$C$10:$D$18,2,FALSE),"")</f>
        <v/>
      </c>
      <c r="AY201" s="12" t="n">
        <v>20.9700000000004</v>
      </c>
      <c r="AZ201" s="12">
        <f>IFERROR(VLOOKUP(AY201,'CRUCE OPORTUNIDADES'!$C$10:$D$18,2,FALSE),"")</f>
        <v/>
      </c>
      <c r="BA201" s="12" t="n">
        <v>21.9700000000004</v>
      </c>
      <c r="BB201" s="12">
        <f>IFERROR(VLOOKUP(BA201,'CRUCE OPORTUNIDADES'!$C$10:$D$18,2,FALSE),"")</f>
        <v/>
      </c>
      <c r="BC201" s="12" t="n">
        <v>22.9700000000004</v>
      </c>
      <c r="BD201" s="12">
        <f>IFERROR(VLOOKUP(BC201,'CRUCE OPORTUNIDADES'!$C$10:$D$18,2,FALSE),"")</f>
        <v/>
      </c>
      <c r="BE201" s="12" t="n">
        <v>23.9700000000004</v>
      </c>
      <c r="BF201" s="12">
        <f>IFERROR(VLOOKUP(BE201,'CRUCE OPORTUNIDADES'!$C$10:$D$18,2,FALSE),"")</f>
        <v/>
      </c>
      <c r="BG201" s="12" t="n">
        <v>24.9700000000005</v>
      </c>
      <c r="BH201" s="12">
        <f>IFERROR(VLOOKUP(BG201,'CRUCE OPORTUNIDADES'!$C$10:$D$18,2,FALSE),"")</f>
        <v/>
      </c>
      <c r="BI201" s="12" t="n">
        <v>25.9700000000005</v>
      </c>
      <c r="BJ201" s="12">
        <f>IFERROR(VLOOKUP(BI201,'CRUCE OPORTUNIDADES'!$C$10:$D$18,2,FALSE),"")</f>
        <v/>
      </c>
    </row>
    <row r="202">
      <c r="N202" s="12">
        <f>IF(N203&lt;&gt;""," -O","")</f>
        <v/>
      </c>
      <c r="P202" s="12">
        <f>IF(P203&lt;&gt;""," -O","")</f>
        <v/>
      </c>
      <c r="R202" s="12">
        <f>IF(R203&lt;&gt;""," -O","")</f>
        <v/>
      </c>
      <c r="T202" s="12">
        <f>IF(T203&lt;&gt;""," -O","")</f>
        <v/>
      </c>
      <c r="V202" s="12">
        <f>IF(V203&lt;&gt;""," -O","")</f>
        <v/>
      </c>
      <c r="X202" s="12">
        <f>IF(X203&lt;&gt;""," -O","")</f>
        <v/>
      </c>
      <c r="Z202" s="12">
        <f>IF(Z203&lt;&gt;""," -O","")</f>
        <v/>
      </c>
      <c r="AB202" s="12">
        <f>IF(AB203&lt;&gt;""," -O","")</f>
        <v/>
      </c>
      <c r="AD202" s="12">
        <f>IF(AD203&lt;&gt;""," -O","")</f>
        <v/>
      </c>
      <c r="AF202" s="12">
        <f>IF(AF203&lt;&gt;""," -O","")</f>
        <v/>
      </c>
      <c r="AH202" s="12">
        <f>IF(AH203&lt;&gt;""," -O","")</f>
        <v/>
      </c>
      <c r="AJ202" s="12">
        <f>IF(AJ203&lt;&gt;""," -O","")</f>
        <v/>
      </c>
      <c r="AL202" s="12">
        <f>IF(AL203&lt;&gt;""," -O","")</f>
        <v/>
      </c>
      <c r="AN202" s="12">
        <f>IF(AN203&lt;&gt;""," -O","")</f>
        <v/>
      </c>
      <c r="AP202" s="12">
        <f>IF(AP203&lt;&gt;""," -O","")</f>
        <v/>
      </c>
      <c r="AR202" s="12">
        <f>IF(AR203&lt;&gt;""," -O","")</f>
        <v/>
      </c>
      <c r="AT202" s="12">
        <f>IF(AT203&lt;&gt;""," -O","")</f>
        <v/>
      </c>
      <c r="AV202" s="12">
        <f>IF(AV203&lt;&gt;""," -O","")</f>
        <v/>
      </c>
      <c r="AX202" s="12">
        <f>IF(AX203&lt;&gt;""," -O","")</f>
        <v/>
      </c>
      <c r="AZ202" s="12">
        <f>IF(AZ203&lt;&gt;""," -O","")</f>
        <v/>
      </c>
      <c r="BB202" s="12">
        <f>IF(BB203&lt;&gt;""," -O","")</f>
        <v/>
      </c>
      <c r="BD202" s="12">
        <f>IF(BD203&lt;&gt;""," -O","")</f>
        <v/>
      </c>
      <c r="BF202" s="12">
        <f>IF(BF203&lt;&gt;""," -O","")</f>
        <v/>
      </c>
      <c r="BH202" s="12">
        <f>IF(BH203&lt;&gt;""," -O","")</f>
        <v/>
      </c>
      <c r="BJ202" s="12">
        <f>IF(BJ203&lt;&gt;""," -O","")</f>
        <v/>
      </c>
    </row>
    <row r="203">
      <c r="M203" s="12" t="n">
        <v>1.98</v>
      </c>
      <c r="N203" s="12">
        <f>IFERROR(VLOOKUP(M203,'CRUCE OPORTUNIDADES'!$C$10:$D$18,2,FALSE),"")</f>
        <v/>
      </c>
      <c r="O203" s="12" t="n">
        <v>2.98000000000002</v>
      </c>
      <c r="P203" s="12">
        <f>IFERROR(VLOOKUP(O203,'CRUCE OPORTUNIDADES'!$C$10:$D$18,2,FALSE),"")</f>
        <v/>
      </c>
      <c r="Q203" s="12" t="n">
        <v>3.98000000000004</v>
      </c>
      <c r="R203" s="12">
        <f>IFERROR(VLOOKUP(Q203,'CRUCE OPORTUNIDADES'!$C$10:$D$18,2,FALSE),"")</f>
        <v/>
      </c>
      <c r="S203" s="12" t="n">
        <v>4.98000000000006</v>
      </c>
      <c r="T203" s="12">
        <f>IFERROR(VLOOKUP(S203,'CRUCE OPORTUNIDADES'!$C$10:$D$18,2,FALSE),"")</f>
        <v/>
      </c>
      <c r="U203" s="12" t="n">
        <v>5.98000000000008</v>
      </c>
      <c r="V203" s="12">
        <f>IFERROR(VLOOKUP(U203,'CRUCE OPORTUNIDADES'!$C$10:$D$18,2,FALSE),"")</f>
        <v/>
      </c>
      <c r="W203" s="12" t="n">
        <v>6.9800000000001</v>
      </c>
      <c r="X203" s="12">
        <f>IFERROR(VLOOKUP(W203,'CRUCE OPORTUNIDADES'!$C$10:$D$18,2,FALSE),"")</f>
        <v/>
      </c>
      <c r="Y203" s="12" t="n">
        <v>7.98000000000012</v>
      </c>
      <c r="Z203" s="12">
        <f>IFERROR(VLOOKUP(Y203,'CRUCE OPORTUNIDADES'!$C$10:$D$18,2,FALSE),"")</f>
        <v/>
      </c>
      <c r="AA203" s="12" t="n">
        <v>8.980000000000141</v>
      </c>
      <c r="AB203" s="12">
        <f>IFERROR(VLOOKUP(AA203,'CRUCE OPORTUNIDADES'!$C$10:$D$18,2,FALSE),"")</f>
        <v/>
      </c>
      <c r="AC203" s="12" t="n">
        <v>9.98000000000016</v>
      </c>
      <c r="AD203" s="12">
        <f>IFERROR(VLOOKUP(AC203,'CRUCE OPORTUNIDADES'!$C$10:$D$18,2,FALSE),"")</f>
        <v/>
      </c>
      <c r="AE203" s="12" t="n">
        <v>10.9800000000002</v>
      </c>
      <c r="AF203" s="12">
        <f>IFERROR(VLOOKUP(AE203,'CRUCE OPORTUNIDADES'!$C$10:$D$18,2,FALSE),"")</f>
        <v/>
      </c>
      <c r="AG203" s="12" t="n">
        <v>11.9800000000002</v>
      </c>
      <c r="AH203" s="12">
        <f>IFERROR(VLOOKUP(AG203,'CRUCE OPORTUNIDADES'!$C$10:$D$18,2,FALSE),"")</f>
        <v/>
      </c>
      <c r="AI203" s="12" t="n">
        <v>12.9800000000002</v>
      </c>
      <c r="AJ203" s="12">
        <f>IFERROR(VLOOKUP(AI203,'CRUCE OPORTUNIDADES'!$C$10:$D$18,2,FALSE),"")</f>
        <v/>
      </c>
      <c r="AK203" s="12" t="n">
        <v>13.9800000000002</v>
      </c>
      <c r="AL203" s="12">
        <f>IFERROR(VLOOKUP(AK203,'CRUCE OPORTUNIDADES'!$C$10:$D$18,2,FALSE),"")</f>
        <v/>
      </c>
      <c r="AM203" s="12" t="n">
        <v>14.9800000000003</v>
      </c>
      <c r="AN203" s="12">
        <f>IFERROR(VLOOKUP(AM203,'CRUCE OPORTUNIDADES'!$C$10:$D$18,2,FALSE),"")</f>
        <v/>
      </c>
      <c r="AO203" s="12" t="n">
        <v>15.9800000000003</v>
      </c>
      <c r="AP203" s="12">
        <f>IFERROR(VLOOKUP(AO203,'CRUCE OPORTUNIDADES'!$C$10:$D$18,2,FALSE),"")</f>
        <v/>
      </c>
      <c r="AQ203" s="12" t="n">
        <v>16.9800000000003</v>
      </c>
      <c r="AR203" s="12">
        <f>IFERROR(VLOOKUP(AQ203,'CRUCE OPORTUNIDADES'!$C$10:$D$18,2,FALSE),"")</f>
        <v/>
      </c>
      <c r="AS203" s="12" t="n">
        <v>17.9800000000003</v>
      </c>
      <c r="AT203" s="12">
        <f>IFERROR(VLOOKUP(AS203,'CRUCE OPORTUNIDADES'!$C$10:$D$18,2,FALSE),"")</f>
        <v/>
      </c>
      <c r="AU203" s="12" t="n">
        <v>18.9800000000003</v>
      </c>
      <c r="AV203" s="12">
        <f>IFERROR(VLOOKUP(AU203,'CRUCE OPORTUNIDADES'!$C$10:$D$18,2,FALSE),"")</f>
        <v/>
      </c>
      <c r="AW203" s="12" t="n">
        <v>19.9800000000004</v>
      </c>
      <c r="AX203" s="12">
        <f>IFERROR(VLOOKUP(AW203,'CRUCE OPORTUNIDADES'!$C$10:$D$18,2,FALSE),"")</f>
        <v/>
      </c>
      <c r="AY203" s="12" t="n">
        <v>20.9800000000004</v>
      </c>
      <c r="AZ203" s="12">
        <f>IFERROR(VLOOKUP(AY203,'CRUCE OPORTUNIDADES'!$C$10:$D$18,2,FALSE),"")</f>
        <v/>
      </c>
      <c r="BA203" s="12" t="n">
        <v>21.9800000000004</v>
      </c>
      <c r="BB203" s="12">
        <f>IFERROR(VLOOKUP(BA203,'CRUCE OPORTUNIDADES'!$C$10:$D$18,2,FALSE),"")</f>
        <v/>
      </c>
      <c r="BC203" s="12" t="n">
        <v>22.9800000000004</v>
      </c>
      <c r="BD203" s="12">
        <f>IFERROR(VLOOKUP(BC203,'CRUCE OPORTUNIDADES'!$C$10:$D$18,2,FALSE),"")</f>
        <v/>
      </c>
      <c r="BE203" s="12" t="n">
        <v>23.9800000000004</v>
      </c>
      <c r="BF203" s="12">
        <f>IFERROR(VLOOKUP(BE203,'CRUCE OPORTUNIDADES'!$C$10:$D$18,2,FALSE),"")</f>
        <v/>
      </c>
      <c r="BG203" s="12" t="n">
        <v>24.9800000000005</v>
      </c>
      <c r="BH203" s="12">
        <f>IFERROR(VLOOKUP(BG203,'CRUCE OPORTUNIDADES'!$C$10:$D$18,2,FALSE),"")</f>
        <v/>
      </c>
      <c r="BI203" s="12" t="n">
        <v>25.9800000000005</v>
      </c>
      <c r="BJ203" s="12">
        <f>IFERROR(VLOOKUP(BI203,'CRUCE OPORTUNIDADES'!$C$10:$D$18,2,FALSE),"")</f>
        <v/>
      </c>
    </row>
    <row r="204">
      <c r="N204" s="12">
        <f>IF(N205&lt;&gt;""," -O","")</f>
        <v/>
      </c>
      <c r="P204" s="12">
        <f>IF(P205&lt;&gt;""," -O","")</f>
        <v/>
      </c>
      <c r="R204" s="12">
        <f>IF(R205&lt;&gt;""," -O","")</f>
        <v/>
      </c>
      <c r="T204" s="12">
        <f>IF(T205&lt;&gt;""," -O","")</f>
        <v/>
      </c>
      <c r="V204" s="12">
        <f>IF(V205&lt;&gt;""," -O","")</f>
        <v/>
      </c>
      <c r="X204" s="12">
        <f>IF(X205&lt;&gt;""," -O","")</f>
        <v/>
      </c>
      <c r="Z204" s="12">
        <f>IF(Z205&lt;&gt;""," -O","")</f>
        <v/>
      </c>
      <c r="AB204" s="12">
        <f>IF(AB205&lt;&gt;""," -O","")</f>
        <v/>
      </c>
      <c r="AD204" s="12">
        <f>IF(AD205&lt;&gt;""," -O","")</f>
        <v/>
      </c>
      <c r="AF204" s="12">
        <f>IF(AF205&lt;&gt;""," -O","")</f>
        <v/>
      </c>
      <c r="AH204" s="12">
        <f>IF(AH205&lt;&gt;""," -O","")</f>
        <v/>
      </c>
      <c r="AJ204" s="12">
        <f>IF(AJ205&lt;&gt;""," -O","")</f>
        <v/>
      </c>
      <c r="AL204" s="12">
        <f>IF(AL205&lt;&gt;""," -O","")</f>
        <v/>
      </c>
      <c r="AN204" s="12">
        <f>IF(AN205&lt;&gt;""," -O","")</f>
        <v/>
      </c>
      <c r="AP204" s="12">
        <f>IF(AP205&lt;&gt;""," -O","")</f>
        <v/>
      </c>
      <c r="AR204" s="12">
        <f>IF(AR205&lt;&gt;""," -O","")</f>
        <v/>
      </c>
      <c r="AT204" s="12">
        <f>IF(AT205&lt;&gt;""," -O","")</f>
        <v/>
      </c>
      <c r="AV204" s="12">
        <f>IF(AV205&lt;&gt;""," -O","")</f>
        <v/>
      </c>
      <c r="AX204" s="12">
        <f>IF(AX205&lt;&gt;""," -O","")</f>
        <v/>
      </c>
      <c r="AZ204" s="12">
        <f>IF(AZ205&lt;&gt;""," -O","")</f>
        <v/>
      </c>
      <c r="BB204" s="12">
        <f>IF(BB205&lt;&gt;""," -O","")</f>
        <v/>
      </c>
      <c r="BD204" s="12">
        <f>IF(BD205&lt;&gt;""," -O","")</f>
        <v/>
      </c>
      <c r="BF204" s="12">
        <f>IF(BF205&lt;&gt;""," -O","")</f>
        <v/>
      </c>
      <c r="BH204" s="12">
        <f>IF(BH205&lt;&gt;""," -O","")</f>
        <v/>
      </c>
      <c r="BJ204" s="12">
        <f>IF(BJ205&lt;&gt;""," -O","")</f>
        <v/>
      </c>
    </row>
    <row r="205">
      <c r="M205" s="12" t="n">
        <v>1.99</v>
      </c>
      <c r="N205" s="12">
        <f>IFERROR(VLOOKUP(M205,'CRUCE OPORTUNIDADES'!$C$10:$D$18,2,FALSE),"")</f>
        <v/>
      </c>
      <c r="O205" s="12" t="n">
        <v>2.99000000000002</v>
      </c>
      <c r="P205" s="12">
        <f>IFERROR(VLOOKUP(O205,'CRUCE OPORTUNIDADES'!$C$10:$D$18,2,FALSE),"")</f>
        <v/>
      </c>
      <c r="Q205" s="12" t="n">
        <v>3.99000000000004</v>
      </c>
      <c r="R205" s="12">
        <f>IFERROR(VLOOKUP(Q205,'CRUCE OPORTUNIDADES'!$C$10:$D$18,2,FALSE),"")</f>
        <v/>
      </c>
      <c r="S205" s="12" t="n">
        <v>4.99000000000006</v>
      </c>
      <c r="T205" s="12">
        <f>IFERROR(VLOOKUP(S205,'CRUCE OPORTUNIDADES'!$C$10:$D$18,2,FALSE),"")</f>
        <v/>
      </c>
      <c r="U205" s="12" t="n">
        <v>5.99000000000008</v>
      </c>
      <c r="V205" s="12">
        <f>IFERROR(VLOOKUP(U205,'CRUCE OPORTUNIDADES'!$C$10:$D$18,2,FALSE),"")</f>
        <v/>
      </c>
      <c r="W205" s="12" t="n">
        <v>6.9900000000001</v>
      </c>
      <c r="X205" s="12">
        <f>IFERROR(VLOOKUP(W205,'CRUCE OPORTUNIDADES'!$C$10:$D$18,2,FALSE),"")</f>
        <v/>
      </c>
      <c r="Y205" s="12" t="n">
        <v>7.99000000000012</v>
      </c>
      <c r="Z205" s="12">
        <f>IFERROR(VLOOKUP(Y205,'CRUCE OPORTUNIDADES'!$C$10:$D$18,2,FALSE),"")</f>
        <v/>
      </c>
      <c r="AA205" s="12" t="n">
        <v>8.990000000000141</v>
      </c>
      <c r="AB205" s="12">
        <f>IFERROR(VLOOKUP(AA205,'CRUCE OPORTUNIDADES'!$C$10:$D$18,2,FALSE),"")</f>
        <v/>
      </c>
      <c r="AC205" s="12" t="n">
        <v>9.99000000000016</v>
      </c>
      <c r="AD205" s="12">
        <f>IFERROR(VLOOKUP(AC205,'CRUCE OPORTUNIDADES'!$C$10:$D$18,2,FALSE),"")</f>
        <v/>
      </c>
      <c r="AE205" s="12" t="n">
        <v>10.9900000000002</v>
      </c>
      <c r="AF205" s="12">
        <f>IFERROR(VLOOKUP(AE205,'CRUCE OPORTUNIDADES'!$C$10:$D$18,2,FALSE),"")</f>
        <v/>
      </c>
      <c r="AG205" s="12" t="n">
        <v>11.9900000000002</v>
      </c>
      <c r="AH205" s="12">
        <f>IFERROR(VLOOKUP(AG205,'CRUCE OPORTUNIDADES'!$C$10:$D$18,2,FALSE),"")</f>
        <v/>
      </c>
      <c r="AI205" s="12" t="n">
        <v>12.9900000000002</v>
      </c>
      <c r="AJ205" s="12">
        <f>IFERROR(VLOOKUP(AI205,'CRUCE OPORTUNIDADES'!$C$10:$D$18,2,FALSE),"")</f>
        <v/>
      </c>
      <c r="AK205" s="12" t="n">
        <v>13.9900000000002</v>
      </c>
      <c r="AL205" s="12">
        <f>IFERROR(VLOOKUP(AK205,'CRUCE OPORTUNIDADES'!$C$10:$D$18,2,FALSE),"")</f>
        <v/>
      </c>
      <c r="AM205" s="12" t="n">
        <v>14.9900000000003</v>
      </c>
      <c r="AN205" s="12">
        <f>IFERROR(VLOOKUP(AM205,'CRUCE OPORTUNIDADES'!$C$10:$D$18,2,FALSE),"")</f>
        <v/>
      </c>
      <c r="AO205" s="12" t="n">
        <v>15.9900000000003</v>
      </c>
      <c r="AP205" s="12">
        <f>IFERROR(VLOOKUP(AO205,'CRUCE OPORTUNIDADES'!$C$10:$D$18,2,FALSE),"")</f>
        <v/>
      </c>
      <c r="AQ205" s="12" t="n">
        <v>16.9900000000003</v>
      </c>
      <c r="AR205" s="12">
        <f>IFERROR(VLOOKUP(AQ205,'CRUCE OPORTUNIDADES'!$C$10:$D$18,2,FALSE),"")</f>
        <v/>
      </c>
      <c r="AS205" s="12" t="n">
        <v>17.9900000000003</v>
      </c>
      <c r="AT205" s="12">
        <f>IFERROR(VLOOKUP(AS205,'CRUCE OPORTUNIDADES'!$C$10:$D$18,2,FALSE),"")</f>
        <v/>
      </c>
      <c r="AU205" s="12" t="n">
        <v>18.9900000000003</v>
      </c>
      <c r="AV205" s="12">
        <f>IFERROR(VLOOKUP(AU205,'CRUCE OPORTUNIDADES'!$C$10:$D$18,2,FALSE),"")</f>
        <v/>
      </c>
      <c r="AW205" s="12" t="n">
        <v>19.9900000000004</v>
      </c>
      <c r="AX205" s="12">
        <f>IFERROR(VLOOKUP(AW205,'CRUCE OPORTUNIDADES'!$C$10:$D$18,2,FALSE),"")</f>
        <v/>
      </c>
      <c r="AY205" s="12" t="n">
        <v>20.9900000000004</v>
      </c>
      <c r="AZ205" s="12">
        <f>IFERROR(VLOOKUP(AY205,'CRUCE OPORTUNIDADES'!$C$10:$D$18,2,FALSE),"")</f>
        <v/>
      </c>
      <c r="BA205" s="12" t="n">
        <v>21.9900000000004</v>
      </c>
      <c r="BB205" s="12">
        <f>IFERROR(VLOOKUP(BA205,'CRUCE OPORTUNIDADES'!$C$10:$D$18,2,FALSE),"")</f>
        <v/>
      </c>
      <c r="BC205" s="12" t="n">
        <v>22.9900000000004</v>
      </c>
      <c r="BD205" s="12">
        <f>IFERROR(VLOOKUP(BC205,'CRUCE OPORTUNIDADES'!$C$10:$D$18,2,FALSE),"")</f>
        <v/>
      </c>
      <c r="BE205" s="12" t="n">
        <v>23.9900000000004</v>
      </c>
      <c r="BF205" s="12">
        <f>IFERROR(VLOOKUP(BE205,'CRUCE OPORTUNIDADES'!$C$10:$D$18,2,FALSE),"")</f>
        <v/>
      </c>
      <c r="BG205" s="12" t="n">
        <v>24.9900000000005</v>
      </c>
      <c r="BH205" s="12">
        <f>IFERROR(VLOOKUP(BG205,'CRUCE OPORTUNIDADES'!$C$10:$D$18,2,FALSE),"")</f>
        <v/>
      </c>
      <c r="BI205" s="12" t="n">
        <v>25.9900000000005</v>
      </c>
      <c r="BJ205" s="12">
        <f>IFERROR(VLOOKUP(BI205,'CRUCE OPORTUNIDADES'!$C$10:$D$18,2,FALSE),"")</f>
        <v/>
      </c>
    </row>
  </sheetData>
  <sheetProtection selectLockedCells="0" selectUnlockedCells="0" algorithmName="SHA-512" sheet="1" objects="1" insertRows="1" insertHyperlinks="1" autoFilter="1" scenarios="1" formatColumns="1" deleteColumns="1" insertColumns="1" pivotTables="1" deleteRows="1" formatCells="1" saltValue="XP7w9Kq52oMrQtcWfglfvg==" formatRows="1" sort="1" spinCount="100000" hashValue="Pq+4b9iNdZpZAknUsHje7itJ5fkPlppaLnk2s+oDY1hOuDjh1MosL6twDsy/A8af5/YWRCAOyan9AsuVYoYlJQ=="/>
  <mergeCells count="43">
    <mergeCell ref="C16:E16"/>
    <mergeCell ref="G12:H12"/>
    <mergeCell ref="H17:H19"/>
    <mergeCell ref="E8:E9"/>
    <mergeCell ref="I2:J2"/>
    <mergeCell ref="G11:H11"/>
    <mergeCell ref="D1:H1"/>
    <mergeCell ref="D3:H4"/>
    <mergeCell ref="I11:J11"/>
    <mergeCell ref="B1:C4"/>
    <mergeCell ref="I8:J9"/>
    <mergeCell ref="B12:C12"/>
    <mergeCell ref="I16:J16"/>
    <mergeCell ref="B11:C11"/>
    <mergeCell ref="F8:F9"/>
    <mergeCell ref="D2:H2"/>
    <mergeCell ref="G10:H10"/>
    <mergeCell ref="B14:C14"/>
    <mergeCell ref="C17:E17"/>
    <mergeCell ref="G13:H13"/>
    <mergeCell ref="B8:C8"/>
    <mergeCell ref="I3:J3"/>
    <mergeCell ref="B13:C13"/>
    <mergeCell ref="I12:J12"/>
    <mergeCell ref="B20:J20"/>
    <mergeCell ref="C19:E19"/>
    <mergeCell ref="G17:G19"/>
    <mergeCell ref="B10:C10"/>
    <mergeCell ref="C18:E18"/>
    <mergeCell ref="D8:D9"/>
    <mergeCell ref="G14:H14"/>
    <mergeCell ref="I14:J14"/>
    <mergeCell ref="B9:C9"/>
    <mergeCell ref="C15:E15"/>
    <mergeCell ref="G8:H9"/>
    <mergeCell ref="I1:J1"/>
    <mergeCell ref="I17:J19"/>
    <mergeCell ref="I4:J4"/>
    <mergeCell ref="I10:J10"/>
    <mergeCell ref="B22:J22"/>
    <mergeCell ref="B6:J7"/>
    <mergeCell ref="I13:J13"/>
    <mergeCell ref="G15:J15"/>
  </mergeCells>
  <conditionalFormatting sqref="I16">
    <cfRule type="cellIs" priority="9" operator="equal" dxfId="3">
      <formula>"ALTO"</formula>
    </cfRule>
    <cfRule type="cellIs" priority="10" operator="equal" dxfId="2">
      <formula>"EXTREMO"</formula>
    </cfRule>
    <cfRule type="cellIs" priority="11" operator="equal" dxfId="1">
      <formula>"MODERADO"</formula>
    </cfRule>
    <cfRule type="cellIs" priority="12" operator="equal" dxfId="0">
      <formula>"BAJO"</formula>
    </cfRule>
  </conditionalFormatting>
  <conditionalFormatting sqref="I17">
    <cfRule type="expression" priority="1" dxfId="3">
      <formula>$J$17="MODERADO"</formula>
    </cfRule>
    <cfRule type="expression" priority="2" dxfId="2">
      <formula>$J$17="BAJO"</formula>
    </cfRule>
    <cfRule type="expression" priority="3" dxfId="1">
      <formula>$J$17="FAVORABLE"</formula>
    </cfRule>
    <cfRule type="expression" priority="4" dxfId="0">
      <formula>$J$17="ALTO"</formula>
    </cfRule>
  </conditionalFormatting>
  <hyperlinks>
    <hyperlink ref="A6" location="'IDENTIFICACIÓN DOFA'!A1" display="REGRESAR"/>
  </hyperlinks>
  <pageMargins left="0.7" right="0.7" top="0.75" bottom="0.75" header="0.3" footer="0.3"/>
  <pageSetup orientation="portrait" paperSize="9" scale="41"/>
  <colBreaks count="1" manualBreakCount="1">
    <brk id="11" min="0" max="205" man="1"/>
  </colBreaks>
  <drawing xmlns:r="http://schemas.openxmlformats.org/officeDocument/2006/relationships" r:id="rId1"/>
</worksheet>
</file>

<file path=xl/worksheets/sheet14.xml><?xml version="1.0" encoding="utf-8"?>
<worksheet xmlns="http://schemas.openxmlformats.org/spreadsheetml/2006/main">
  <sheetPr codeName="Hoja7">
    <tabColor rgb="FF0F3D38"/>
    <outlinePr summaryBelow="1" summaryRight="1"/>
    <pageSetUpPr fitToPage="1"/>
  </sheetPr>
  <dimension ref="A1:L47"/>
  <sheetViews>
    <sheetView showGridLines="0" zoomScale="77" zoomScaleNormal="77" zoomScaleSheetLayoutView="55" zoomScalePageLayoutView="85" workbookViewId="0">
      <selection activeCell="A1" sqref="A1"/>
    </sheetView>
  </sheetViews>
  <sheetFormatPr baseColWidth="10" defaultColWidth="11.42578125" defaultRowHeight="15"/>
  <cols>
    <col width="7.140625" customWidth="1" style="410" min="1" max="1"/>
    <col width="18.28515625" customWidth="1" style="410" min="2" max="2"/>
    <col width="92.42578125" customWidth="1" style="410" min="3" max="3"/>
    <col width="24.7109375" customWidth="1" style="410" min="4" max="4"/>
    <col width="34.28515625" customWidth="1" style="410" min="5" max="5"/>
    <col width="15.42578125" customWidth="1" style="410" min="6" max="6"/>
    <col width="11.42578125" customWidth="1" style="410" min="7" max="16384"/>
  </cols>
  <sheetData>
    <row r="1">
      <c r="A1" s="348" t="n"/>
      <c r="B1" s="348" t="n"/>
      <c r="C1" s="348" t="n"/>
      <c r="D1" s="348" t="n"/>
      <c r="E1" s="348" t="n"/>
      <c r="F1" s="348" t="n"/>
    </row>
    <row r="2" ht="15.75" customHeight="1" s="242">
      <c r="A2" s="348" t="n"/>
      <c r="B2" s="691" t="n"/>
      <c r="C2" s="411" t="inlineStr">
        <is>
          <t>MACROPROCESO ESTRATÉGICO</t>
        </is>
      </c>
      <c r="D2" s="754" t="n"/>
      <c r="E2" s="411" t="inlineStr">
        <is>
          <t>CÓDIGO: ESGr028</t>
        </is>
      </c>
      <c r="F2" s="294" t="n"/>
      <c r="G2" s="298" t="n"/>
    </row>
    <row r="3" ht="15.75" customHeight="1" s="242">
      <c r="A3" s="348" t="n"/>
      <c r="B3" s="724" t="n"/>
      <c r="C3" s="411" t="inlineStr">
        <is>
          <t>PROCESO GESTIÓN SISTEMAS INTEGRADOS - CALIDAD</t>
        </is>
      </c>
      <c r="D3" s="754" t="n"/>
      <c r="E3" s="411" t="inlineStr">
        <is>
          <t>VERSIÓN: 18</t>
        </is>
      </c>
      <c r="F3" s="294" t="n"/>
      <c r="G3" s="298" t="n"/>
    </row>
    <row r="4" ht="25.5" customHeight="1" s="242">
      <c r="A4" s="348" t="n"/>
      <c r="B4" s="724" t="n"/>
      <c r="C4" s="411" t="inlineStr">
        <is>
          <t>GESTIÓN DEL RIESGO Y LAS OPORTUNIDADES</t>
        </is>
      </c>
      <c r="D4" s="759" t="n"/>
      <c r="E4" s="411" t="inlineStr">
        <is>
          <t>VIGENCIA: 2025-04-11</t>
        </is>
      </c>
      <c r="F4" s="294" t="n"/>
      <c r="G4" s="298" t="n"/>
    </row>
    <row r="5" ht="15" customHeight="1" s="242">
      <c r="A5" s="348" t="n"/>
      <c r="B5" s="725" t="n"/>
      <c r="C5" s="764" t="n"/>
      <c r="D5" s="780" t="n"/>
      <c r="E5" s="411" t="inlineStr">
        <is>
          <t>PÁGINA: 11 de 11</t>
        </is>
      </c>
      <c r="F5" s="294" t="n"/>
      <c r="G5" s="298" t="n"/>
    </row>
    <row r="6">
      <c r="A6" s="348" t="n"/>
      <c r="B6" s="348" t="n"/>
      <c r="C6" s="348" t="n"/>
      <c r="D6" s="348" t="n"/>
      <c r="E6" s="348" t="n"/>
      <c r="F6" s="348" t="n"/>
    </row>
    <row r="7" hidden="1" ht="18" customHeight="1" s="242">
      <c r="A7" s="348" t="n"/>
      <c r="B7" s="412" t="inlineStr">
        <is>
          <t>FECHA</t>
        </is>
      </c>
      <c r="C7" s="413" t="inlineStr">
        <is>
          <t>DESCRIPCIÓN DE LA ACTUALIZACIÓN</t>
        </is>
      </c>
      <c r="D7" s="413" t="inlineStr">
        <is>
          <t>RESPONSABLE</t>
        </is>
      </c>
      <c r="E7" s="413" t="inlineStr">
        <is>
          <t>CARGO</t>
        </is>
      </c>
      <c r="F7" s="348" t="n"/>
    </row>
    <row r="8" hidden="1" ht="28.5" customHeight="1" s="242">
      <c r="A8" s="348" t="n"/>
      <c r="B8" s="371" t="n">
        <v>42971</v>
      </c>
      <c r="C8" s="372" t="inlineStr">
        <is>
          <t>Versión inicial</t>
        </is>
      </c>
      <c r="D8" s="367" t="inlineStr">
        <is>
          <t>David Enrique Chavarro Aranzales</t>
        </is>
      </c>
      <c r="E8" s="367" t="inlineStr">
        <is>
          <t xml:space="preserve">Jefe de la Unidad De Apoyo Académico </t>
        </is>
      </c>
      <c r="F8" s="348" t="n"/>
    </row>
    <row r="9" hidden="1" ht="259.5" customHeight="1" s="242">
      <c r="A9" s="348" t="n"/>
      <c r="B9" s="371" t="n">
        <v>43158</v>
      </c>
      <c r="C9" s="368" t="inlineStr">
        <is>
          <t>DEBILIDADES: se elimino baja interacción con la sociedad Fusagasugueña con la prestación de servicios y se trasladan las siguientes amenazas a debilidades Falta  de articulación entre la planeación académica y administrativa, Falta de unificación en los criterios de los procesos que intervienen en contratación (planeación, compras, jurídica, contabilidad y presupuesto), No aprovechamiento de los recursos de apoyo por parte de la academia 
FORTALEZAS: se agrega Servicios en línea orientados a dar respuestas oportunas a la necesidades de la comunidad académica, cantidad suficiente de personal para prestar los servicios de los espacios académicos y Orientación a resultados.
AMENAZAS ajustes en la redacción de la amenaza 3, se elimina la falta de comunicación asertiva en toda la comunidad académica.
OPORTUNIDAD: se elimina, e incremento de recurso económico por parte del gobierno para el sector educación y la alta demanda en uso de los espacios académicos y se agregan Reconocimiento por el cumplimiento de requisitos ambientales y Atender la demanda en las solicitudes externas de los espacios académicos.
Cambio de correlación de factores DOFA con los riesgos de acuerdo a la actualización del DOFA
Se incluyen criterios de evaluación del riesgo residual.
Se incluyen las oportunidades.</t>
        </is>
      </c>
      <c r="D9" s="367" t="inlineStr">
        <is>
          <t>David Enrique Chavarro Aranzales</t>
        </is>
      </c>
      <c r="E9" s="367" t="inlineStr">
        <is>
          <t xml:space="preserve">Jefe de la Unidad De Apoyo Académico </t>
        </is>
      </c>
      <c r="F9" s="348" t="n"/>
    </row>
    <row r="10" hidden="1" ht="28.5" customHeight="1" s="242">
      <c r="A10" s="348" t="n"/>
      <c r="B10" s="371" t="n">
        <v>43298</v>
      </c>
      <c r="C10" s="372" t="inlineStr">
        <is>
          <t>Inclusión de control de cambios al documento.</t>
        </is>
      </c>
      <c r="D10" s="367" t="inlineStr">
        <is>
          <t>Carolina Gómez Fontecha</t>
        </is>
      </c>
      <c r="E10" s="367" t="inlineStr">
        <is>
          <t>Coordinadora de Calidad</t>
        </is>
      </c>
      <c r="F10" s="348" t="n"/>
    </row>
    <row r="11" hidden="1" ht="404.25" customHeight="1" s="242">
      <c r="A11" s="348" t="n"/>
      <c r="B11" s="371" t="n">
        <v>43585</v>
      </c>
      <c r="C11" s="368" t="inlineStr">
        <is>
          <t>DOFA
DEBILIDADES:
Se redefinió las debilidades.
Se elimina:  Falta de unificación en los criterios de los procesos que intervienen en contratación (planeación, compras, jurídica, contabilidad y presupuesto).
Se agrega: La cobertura de internet es ineficiente en los espacios - El tiempo de operación de los procesos de la Universidad es deficiente y demorado - Falta de asignación de recursos económicos para garantizar el mantenimiento preventivo, correctivo y calibración.
FORTALEZAS:
Se elimina: Cantidad suficiente de personal para prestar los servicios de los espacios académicos
Se agrega: Se delegan funciones y se propicia un buen clima de trabajo; El proceso cuenta con software  para el desarrollo de las actividades; Se cuenta con canales claros de comunicación;  La documentación del proceso está actualizada y divulgada; Se conoce y se aplica la normatividad al proceso.
AMENAZAS: 
Se redefinió las amenazas.
Se agrega: Se presentan inconsistencias en los procesos de selección y contratación laboral (Demora, Conflicto de intereses); Se crean grupos sociales que emiten información falsa y No hay una clara interpretación y direccionamiento de los requisitos legales.
OPORTUNIDADES: 
Se agrega:  Posibilidad de crear y fortalecer nuevas alianzas; Posicionamiento estratégico en la región y Posibilidad de obtener certificaciones por entes externos por el buen desempeño y labor de la universidad en la ejecución de sus actividades.
RIESGOS:
Se implementa la nueva metodología del DAFP y por cada causa del riesgo se implementa un control. Cambio la correlación de factores DOFA con los riesgos. Se elimina el tercer riesgo y se redefinen los riesgos número uno y número dos.</t>
        </is>
      </c>
      <c r="D11" s="367" t="inlineStr">
        <is>
          <t>David Enrique Chavarro Aranzales</t>
        </is>
      </c>
      <c r="E11" s="367" t="inlineStr">
        <is>
          <t xml:space="preserve">Jefe de la Unidad De Apoyo Académico </t>
        </is>
      </c>
      <c r="F11" s="348" t="n"/>
    </row>
    <row r="12" hidden="1" ht="256.5" customHeight="1" s="242">
      <c r="A12" s="348" t="n"/>
      <c r="B12" s="725" t="n"/>
      <c r="C12" s="368" t="inlineStr">
        <is>
          <t xml:space="preserve">Se realizan inducciones y reinducciones a los funcionarios del proceso. 
Se promueve hábitos saludables y se asiste a pausas activas. 
Se conoce y se aplica la normatividad al proceso.
Se eliminan las siguientes oportunidades:
 Reconocimiento por el cumplimiento de requisitos ambientales.
Desarrollo de nuevas tecnologías.
Atender la demanda en las solicitudes externas de los espacios académicos
Posicionamiento estratégico en la región.
 Posibilidad de obtener certificaciones por entes externos por el buen desempeño y labor de la universidad en la ejecución de sus actividades.
Proyectos de inclusión que se adecuen y satisfagan las necesidades de la institución (sede, seccionales y extensiones). 
Se agrega la siguiente fortaleza: 
F21. Implementación de estrategias como apoyo a los estudiantes (préstamo de equipos)
RIESGOS:
Se agrega la D4 y A8 al riesgo N 1
Se agrega la A3 y A4 al riesgo N 2
</t>
        </is>
      </c>
      <c r="D12" s="725" t="n"/>
      <c r="E12" s="725" t="n"/>
      <c r="F12" s="348" t="n"/>
    </row>
    <row r="13" hidden="1" ht="28.5" customHeight="1" s="242">
      <c r="A13" s="348" t="n"/>
      <c r="B13" s="371" t="n">
        <v>43585</v>
      </c>
      <c r="C13" s="372" t="inlineStr">
        <is>
          <t>Se anexan los riesgos de Seguridad de la Información y riesgos de Corrupción.</t>
        </is>
      </c>
      <c r="D13" s="367" t="inlineStr">
        <is>
          <t>Jaime Elder Acosta Ramírez</t>
        </is>
      </c>
      <c r="E13" s="367" t="inlineStr">
        <is>
          <t>Coordinador de Calidad</t>
        </is>
      </c>
      <c r="F13" s="348" t="n"/>
    </row>
    <row r="14" hidden="1" ht="129.75" customHeight="1" s="242">
      <c r="A14" s="348" t="n"/>
      <c r="B14" s="371" t="n">
        <v>43668</v>
      </c>
      <c r="C14" s="414" t="inlineStr">
        <is>
          <t xml:space="preserve">Se agregaron dos debilidades con su respectivo control:
DOFA
DEBILIDADES:
D17: No se garantiza la disponibilidad de los espacios,  elementos recursos electrónicos (biblioteca) y software académicos, debido al alcance del proceso.
D18. Fallas en la revisión de la información documentada para el diligenciamiento de los formatos y respuesta a las solicitudes de servicios a la Unidad de Apoyo Académico
</t>
        </is>
      </c>
      <c r="D14" s="367" t="inlineStr">
        <is>
          <t>David Enrique Chavarro Aranzales</t>
        </is>
      </c>
      <c r="E14" s="367" t="inlineStr">
        <is>
          <t xml:space="preserve">Jefe de la Unidad De Apoyo Académico </t>
        </is>
      </c>
      <c r="F14" s="348" t="n"/>
    </row>
    <row r="15" hidden="1" ht="86.25" customHeight="1" s="242">
      <c r="A15" s="348" t="n"/>
      <c r="B15" s="371" t="n">
        <v>43747</v>
      </c>
      <c r="C15" s="368" t="inlineStr">
        <is>
          <t>Se identificó una nueva amenaza con su respectivo control:
AMENAZAS:
Se agrega: El reporte no oportuno de los demás procesos (Investigación, Docencia) en cuanto a sus necesidades de recursos académicos tales como: Calibración de Equipos, Licenciamiento de Software y Recursos Bibliográficos.</t>
        </is>
      </c>
      <c r="D15" s="367" t="inlineStr">
        <is>
          <t>David Enrique Chavarro Aranzales</t>
        </is>
      </c>
      <c r="E15" s="674" t="inlineStr">
        <is>
          <t xml:space="preserve">Jefe de la Unidad De Apoyo Académico </t>
        </is>
      </c>
      <c r="F15" s="348" t="n"/>
    </row>
    <row r="16" hidden="1" ht="246" customHeight="1" s="242">
      <c r="A16" s="348" t="n"/>
      <c r="B16" s="371" t="n">
        <v>43536</v>
      </c>
      <c r="C16" s="368" t="inlineStr">
        <is>
          <t xml:space="preserve">Se eliminan:
DEBILIDADES
No existe rubro para bibliotecas por gastos de funcionamiento PAA, lo que limita   la adquisición de libros, revistas especializadas, bases de datos y suscripciones a publicaciones periódicas; Desactualización de los recursos Bibliográficos y de apoyo Docente de los espacios académicos; Falta de modernización de los espacios académicos; Baja  difusión de la producción científica y académica de Universidad de Cundinamarca (Biblioteca); No aprovechamiento de los recursos de apoyo por parte de la academia; Falta de estandarización de los laboratorios y espacios académicos.
FORTALEZAS
Orientación a resultados; Procesos agiles.
AMENAZAS
El reporte no oportuno de los demás procesos (Investigación, Docencia) en cuanto a sus necesidades de recursos académicos tales como: Calibración de Equipos, Licenciamiento de Software y Recursos Bibliográficos, pues esta paso como debilidad.
</t>
        </is>
      </c>
      <c r="D16" s="781" t="inlineStr">
        <is>
          <t>David Enrique Chavarro Aranzales</t>
        </is>
      </c>
      <c r="E16" s="608" t="inlineStr">
        <is>
          <t xml:space="preserve">Jefe de la Unidad De Apoyo Académico </t>
        </is>
      </c>
      <c r="F16" s="348" t="n"/>
    </row>
    <row r="17" hidden="1" ht="402" customHeight="1" s="242">
      <c r="A17" s="348" t="n"/>
      <c r="B17" s="724" t="n"/>
      <c r="C17" s="415" t="inlineStr">
        <is>
          <t>Se agregan:
DEBILIDADES
Cargue inoportuno de documentos en el repositorio institucional de la biblioteca en seccionales y extensiones; Falta un plan de actualización y reposición de medios educativos articulado a la academia; Desarticulación  con las áreas y/o responsables en materia de inclusión, que permita establecer actividades y presupuestos; En seccionales y extensiones no hacen uso de los sistemas información con los que cuenta el proceso; El reporte no oportuno de los demás procesos (Investigación, Docencia) en cuanto a sus necesidades de recursos académicos tales como: Calibración de Equipos, Licenciamiento de Software y Recursos Bibliográficos; Falta condiciones para el almacenamiento de químicos en laboratorios; No aprovechamiento de los recursos de apoyo por parte de la academia; No se garantiza la disponibilidad de los espacios,  elementos recursos electrónicos (biblioteca) y software académicos, debido al alcance del proceso.
Se reestructuro la debilidad 1, quedando así: El alcance del proceso es demasiado  grande teniendo en cuenta la cantidad de espacios académicos presentes en las unidades regionales y manejando la oficina centralizada en la sede, lo que no permite tener un impacto eficiente.
FORTALEZAS
Aplicativos que optimizan la operatividad del proceso y garantizan un eficiente servicio a las partes interesadas; Se planifican las actividades del proceso; Acciones encaminadas al cumplimiento de la política de inclusión: Tips de comunicación asertiva inclusiva en braille en seccionales y extensiones - encuesta de inclusión en página web institucional;  Actualización de los espacios académicos (las aulas cuentan con ayudas académicas); Suficiencia de personal que apoya las actividades en pro del cumplimiento del objetivo y las metas del proceso; Se realizan inducciones y reinducciones a los funcionarios del proceso; Calidad en la prestación del servicio hacia las partes interesadas; Se promueve hábitos saludables y se asiste a pausas activas; Biblioteca nueva - sede Fusagasugá que acoge las necesidades de la comunidad universitaria y se alinea a la política de inclusión.</t>
        </is>
      </c>
      <c r="E17" s="745" t="n"/>
      <c r="F17" s="348" t="n"/>
    </row>
    <row r="18" hidden="1" ht="273" customHeight="1" s="242">
      <c r="A18" s="348" t="n"/>
      <c r="B18" s="725" t="n"/>
      <c r="C18" s="581" t="inlineStr">
        <is>
          <t>OPORTUNIDADES
Proyectos de inclusión que se adecuen y satisfagan las necesidades de la institución (sede, seccionales y extensiones); Capacitación por entes externos a funcionarios y docentes de la institución en materia de inclusión.
AMENAZAS
No hay una clara interpretación y direccionamiento de los requisitos normativos y legales; Requisitos de obligatorio cumplimiento (decreto 1330 y los lineamientos de acreditación)  que afectan la disponibilidad y suficiencia de los medios educativos; Insuficiencia en el mercado de audiolibros y libros de cecografía para dotación de las bibliotecas. 
RIESGOS:
Se modifico la redacción de los dos riesgos:
Riesgo 1 Antes: Desactualización de los espacios académicos (Incumplimiento características 24  y 26 del CNA). Ahora: Insuficiencia frente a espacios y elementos académicos (físicos y virtuales) (Incumplimiento características 24  y 26 del CNA).
Riesgo 2 Antes: Deterioro de los elementos educativos referente a:  mantenimiento de elementos educativos y calibraciones equipos  de investigación (Incumplimiento características 24  y 26 del CNA). Ahora: No disponibilidad de los elementos educativos y/o espacios académicos referente a:  capacidad instalada, mantenimiento de elementos educativos y calibraciones equipos  de investigación (Incumplimiento características 24  y 26 del CNA).</t>
        </is>
      </c>
      <c r="D18" s="710" t="n"/>
      <c r="E18" s="744" t="n"/>
      <c r="F18" s="348" t="n"/>
    </row>
    <row r="19" hidden="1" ht="213.75" customHeight="1" s="242">
      <c r="A19" s="348" t="n"/>
      <c r="B19" s="371" t="n">
        <v>44113</v>
      </c>
      <c r="C19" s="416" t="inlineStr">
        <is>
          <t>Acorde con el informe de auditoría interna del SGC - observaciones de control interno, seguimiento de la tercera línea de defensa y en conformidad con la política de Control Interno se identifican las siguientes causas, cada una con sus respectivos controles:
DEBILIDADES
D15. El reporte no oportuno del proceso Formación y Aprendizaje en cuanto a sus necesidades de recursos académicos tales como: actualización de Licenciamiento de Software y Recursos Bibliográficos. - D19. El reporte no oportuno de los demás procesos(Investigación - Formación y Aprendizaje): Calibración y mantenimiento de Equipos. - D20. Falta asegurar la aplicación de los criterios en cuanto a la priorización de los mantenimientos.
AMENAZAS
A11. Actualización constante en relación a los lineamientos gubernamentales en atención a la emergencia sanitaria (COVID 19) - A12. Falta de disponibilidad de los recursos electrónicos   EzProxy (software autenticación para ingreso de base de datos) Koha (sistema de gestión bibliotecario  -préstamo y catalogación) - Dspace (Repositorio institucional)) ofertados por un tercero por causa de demoras en la contratación o fallas en el sistema de los mismos.</t>
        </is>
      </c>
      <c r="D19" s="675" t="inlineStr">
        <is>
          <t>David Enrique Chavarro Aranzales</t>
        </is>
      </c>
      <c r="E19" s="675" t="inlineStr">
        <is>
          <t xml:space="preserve">Jefe de la Unidad De Apoyo Académico </t>
        </is>
      </c>
      <c r="F19" s="348" t="n"/>
    </row>
    <row r="20" hidden="1" ht="409.5" customHeight="1" s="242">
      <c r="A20" s="348" t="n"/>
      <c r="B20" s="371" t="n">
        <v>44141</v>
      </c>
      <c r="C20" s="368" t="inlineStr">
        <is>
          <t>Se eliminan de la matriz de riesgo
AMENAZA: Insuficiencia en el mercado de audiolibros y libros de cecografía para dotación de las bibliotecas.
DEBILIDAD: No se garantiza la disponibilidad de los espacios,  elementos recursos electrónicos (biblioteca) y software académicos, debido al alcance del proceso.
Se modifica:
DEBILIDAD: El reporte no oportuno del proceso Formación y Aprendizaje en cuanto a sus necesidades de recursos académicos tales como: actualización de Licenciamiento de Software y Recursos Bibliográficos. También se modifica clasificación de los controles, responsable, periodicidad, objetivo del control, como se ejecuta el control, herramientas y/o fuentes de datos, acciones a tomar cuando se presentan desviaciones, entregables
Se agregan:
DEBILIDAD El reporte no oportuno de los demás procesos(Investigación - Formación y Aprendizaje): Calibración y mantenimiento de Equipos, al riesgo dos "No disponibilidad de los elementos educativos y/o espacios académicos referente a:  capacidad instalada, mantenimiento de elementos educativos y calibraciones equipos  de investigación (Incumplimiento características 24  y 26 del CNA)". Y se agrega controles aplicables, clasificación de los controles, responsable periodicidad, objetivo del control, como se ejecuta el control, herramientas y/o fuentes de datos, acciones a tomar cuando se presentan desviaciones, entregables y/o evidencias
Falta asegurar la aplicación de los criterios en cuanto a la priorización de los mantenimientos, al riesgo dos no disponibilidad de los elementos educativos y/o espacios académicos referente a:  capacidad  instalada, mantenimiento de elementos educativos y calibraciones equipos  de investigación (Incumplimiento características 24  y 26 del CNA) Y se agrega controles aplicables, clasificación de los controles, responsable periodicidad, objetivo del control, como se ejecuta el control, herramientas y/o fuentes de datos, acciones a tomar cuando se presentan desviaciones, entregables y/o evidencias 
AMENAZA:  Actualización constante en relación a los lineamientos gubernamentales en atención a la emergencia sanitaria (COVID 19), al riesgo dos, no disponibilidad de los elementos educativos y/o espacios académicos referente a:  capacidad instalada, mantenimiento de elementos educativos y calibraciones equipos  de investigación (Incumplimiento características 24  y 26 del CNA)Y se agrega controles aplicables, clasificación de los controles, responsable periodicidad, objetivo del control, como se ejecuta el control, herramientas y/o fuentes de datos, acciones a tomar cuando se presentan desviaciones, entregables y/o evidencias.</t>
        </is>
      </c>
      <c r="D20" s="367" t="inlineStr">
        <is>
          <t>David Enrique Chavarro Aranzales</t>
        </is>
      </c>
      <c r="E20" s="367" t="inlineStr">
        <is>
          <t xml:space="preserve">Jefe de la Unidad De Apoyo Académico </t>
        </is>
      </c>
      <c r="F20" s="348" t="n"/>
    </row>
    <row r="21" hidden="1" ht="142.5" customHeight="1" s="242">
      <c r="A21" s="348" t="n"/>
      <c r="B21" s="725" t="n"/>
      <c r="C21" s="368" t="inlineStr">
        <is>
          <t>Falta de disponibilidad de los recursos electrónicos   EzProxy (software autenticación para ingreso de base de datos) Koha (sistema de gestión bibliotecario  -préstamo y catalogación) - Dspace (Repositorio institucional)),este da respuesta a los servicios tercerizados del proceso de apoyo, riesgo dos No disponibilidad de los elementos educativos y/o espacios académicos referente a:  capacidad instalada, mantenimiento de elementos educativos y calibraciones equipos  de investigación (Incumplimiento características 24  y 26 del CNA) Y se agrega controles aplicables, clasificación de los controles, responsable periodicidad, objetivo del control, como se ejecuta el control, herramientas y/o fuentes de datos, acciones a tomar cuando se presentan desviaciones, entregables y/o evidencias  ofertados por un tercero por causa de demoras en la contratación o fallas en el sistema de los mismos.</t>
        </is>
      </c>
      <c r="D21" s="725" t="n"/>
      <c r="E21" s="725" t="n"/>
      <c r="F21" s="348" t="n"/>
    </row>
    <row r="22" hidden="1" ht="409.5" customHeight="1" s="242">
      <c r="A22" s="348" t="n"/>
      <c r="B22" s="371" t="n">
        <v>44260</v>
      </c>
      <c r="C22" s="368" t="inlineStr">
        <is>
          <t xml:space="preserve">Se eliminaron las siguientes debilidades:
 Intermitencia en  los procesos de contratación del personal idóneo para los espacios académicos granjas agropecuarias.
 Falta  de articulación entre la planeación académica y administrativa en cuanto a la formulación de proyectos de inversión.
 Falta un plan de actualización y reposición de medios educativos articulado a la academia
 Desarticulación  con las áreas y/o responsables en materia de inclusión, que permita establecer actividades y presupuestos. 
En seccionales y extensiones no hacen uso de los sistemas de  información con los que cuenta el proceso. 
La cobertura de internet es ineficiente en los espacios académicos.
El tiempo de operación de los procesos de la Universidad es deficiente y demorado.
 No se garantiza la disponibilidad de los espacios,  elementos recursos electrónicos (biblioteca) y software académicos, debido al alcance del proceso.
Se eliminaron las siguientes amenazas
Se presentan inconsistencias en los procesos de selección y contratación laboral (Demora, Conflicto de intereses)
 Requisitos de obligatorio cumplimiento (decreto 1330 y los lineamientos de acreditación)  que afectan la disponibilidad y suficiencia de los medios educativos
Se modifica la amenaza
A8. No hay una claro direccionamiento de los requisitos normativos y legales. 
Se eliminan las siguientes fortalezas:
El proceso cuenta con software  para el desarrollo de las actividades.
 Personal capacitado y competente para la realización de actividades
Alto compromiso del equipo de trabajo para brindar un servicio de calidad a la comunidad académica, administrativa y externa
Se delegan funciones y se propicia un buen clima de trabajo.
 Se cuenta con canales claros de comunicación.
La documentación del proceso está actualizada y divulgada.
Aplicativos que optimizan la operatividad del proceso y garantizan un eficiente servicio a las partes interesadas.
Se planifican las actividades del proceso.
 Actualización de los espacios académicos (las aulas cuentan con ayudas académicas). 
Suficiencia de personal que apoya las actividades en pro del cumplimiento del objetivo y las metas del proceso.
</t>
        </is>
      </c>
      <c r="D22" s="367" t="inlineStr">
        <is>
          <t>David Enrique Chavarro Aranzales</t>
        </is>
      </c>
      <c r="E22" s="367" t="inlineStr">
        <is>
          <t>Jefe de la Unidad de Apoyo Académico</t>
        </is>
      </c>
      <c r="F22" s="348" t="n"/>
    </row>
    <row r="23" hidden="1" ht="242.25" customHeight="1" s="242">
      <c r="A23" s="348" t="n"/>
      <c r="B23" s="371" t="n">
        <v>44484</v>
      </c>
      <c r="C23" s="368" t="inlineStr">
        <is>
          <t>Se actualiza la matriz de riesgos conforme a la guía de riesgos del DAFP versión 2020 y de conformidad con los lineamientos del ESGP05.
DOFA:
Se reestructura una amenaza, quedando  así: Asonadas, paros estudiantiles que pueden causar la perdida de equipos.
Nueva amenaza: Ley de garantías a finales del IIPA 2021 y a principios del IPA 2022.
Por reestructuración en la redacción de los riesgos se eliminan el 1 y 2, y se identifican 2 nuevos:
*3- Posibilidad de pérdida, deterioro o daño de los elementos (medios-recursos) académicos adscritos a la Unidad de Apoyo Académico por el préstamo y/o la falta de control de los mismos (verificación).
*4- Posibilidad de espacios y elementos educativos inadecuados (no disponibilidad)  adscritos a la unidad de apoyo académico por falta de capacidad instalada, mantenimiento de elementos educativos y/o calibraciones en equipos  de investigación (Incumplimiento características 24  y 26 del CNA).</t>
        </is>
      </c>
      <c r="D23" s="367" t="inlineStr">
        <is>
          <t>David Enrique Chavarro Aranzales</t>
        </is>
      </c>
      <c r="E23" s="367" t="inlineStr">
        <is>
          <t>Jefe de la Unidad de Apoyo Académico</t>
        </is>
      </c>
      <c r="F23" s="348" t="n"/>
    </row>
    <row r="24" hidden="1" ht="42.75" customHeight="1" s="242">
      <c r="A24" s="348" t="n"/>
      <c r="B24" s="371" t="n">
        <v>44694</v>
      </c>
      <c r="C24" s="368" t="inlineStr">
        <is>
          <t>RIESGOS: 
En los controles aplicables del A2 se cambia el termino "el encargado del espacio" por "el funcionario de cada espacio" correspondiente al R3.</t>
        </is>
      </c>
      <c r="D24" s="367" t="inlineStr">
        <is>
          <t>María de los Ángeles Franco Ortiz</t>
        </is>
      </c>
      <c r="E24" s="367" t="inlineStr">
        <is>
          <t>Jefe de la Unidad de Apoyo Académico</t>
        </is>
      </c>
      <c r="F24" s="348" t="n"/>
    </row>
    <row r="25" hidden="1" ht="28.5" customHeight="1" s="242">
      <c r="A25" s="348" t="n"/>
      <c r="B25" s="676" t="n">
        <v>44817</v>
      </c>
      <c r="C25" s="415" t="inlineStr">
        <is>
          <t>Se realiza revisión por parte de la tercera línea de defensa mediante control interno.</t>
        </is>
      </c>
      <c r="D25" s="674" t="inlineStr">
        <is>
          <t>Jaime Elder Acosta Ramírez</t>
        </is>
      </c>
      <c r="E25" s="674" t="inlineStr">
        <is>
          <t>Coordinador de Calidad</t>
        </is>
      </c>
      <c r="F25" s="348" t="n"/>
    </row>
    <row r="26" hidden="1" ht="200.25" customHeight="1" s="242">
      <c r="A26" s="348" t="n"/>
      <c r="B26" s="682" t="n">
        <v>44880</v>
      </c>
      <c r="C26" s="420" t="inlineStr">
        <is>
          <t>DOFA
Amenazas:
Se eliminan las amenazas A1 y A7 al no ser pertinentes dentro del contexto del proceso.
Se ajusta la A9 "Ley de garantías a finales del IPA2022 y a principios del IPA2023.
Fortalezas:
Se eliminan la F5 al no ser pertinente dentro del contexto del proceso.
Se ajusta la F7 "Biblioteca de la sede Fusagasugá que acoge las necesidades de la comunidad universitaria y se alinea a la política de inclusión (movilidad).
RIESGOS
Se elimina de la matriz las Amenazas A1 y A7 que hacían parte de las causas del Riesgo 4.
OPORTUNIDADES
Se hacen los ajustes con referencia a la redacción de la fortaleza F7.</t>
        </is>
      </c>
      <c r="D26" s="608" t="inlineStr">
        <is>
          <t>María de los Ángeles Franco Ortiz</t>
        </is>
      </c>
      <c r="E26" s="608" t="inlineStr">
        <is>
          <t>Jefe de la Unidad de Apoyo Académico</t>
        </is>
      </c>
      <c r="F26" s="348" t="n"/>
    </row>
    <row r="27" ht="211.5" customHeight="1" s="242">
      <c r="A27" s="348" t="n"/>
      <c r="B27" s="682" t="n">
        <v>45051</v>
      </c>
      <c r="C27" s="683" t="inlineStr">
        <is>
          <t>DOFA
Ajustando a la terminología dando alcance la MEDIT, se cambia dentro de los documentos la palabra Biblioteca por CGCA y Unidades Agroambientales.
RIESGOS
DEBILIDADES
Se adiciona:
•	D13. Fallas en el control de insumos y elementos de consumo dentro de la plataforma institucional requeridos en las prácticas académicas. De acuerdo a lo presentado en la auditoria interna del 2022.
Se modifican:
•	D6. Vulnerabilidad de la información interna digital. (Se adiciona la palabra interna)
•	D16. No garantizar el cumplimiento del acuerdo 038 de 2002 - articulo 2, 3, 5 y 6 del archivo general de la nación. (Se adiciona el artículo 3,5 y 6)
AMENAZAS
Se adicionan:
•	A10. Dificultad en la adquisición de los elementos requeridos por la academia, en consecuencia, a las dinámicas económicas nacionales e internacionales.
MATRIZ DE RIESGOS
•	Para el Riesgo 3, se actualiza con respecto a la vigencia 2022, en la Probabilidad el número de préstamo de elementos educativos a los estudiantes, los docentes y los administrativos de la Universidad  de Cundinamarca. 
•	Para el Riesgo 4, se confirma con respecto a la presente vigencia, en la Probabilidad el número de espacios y elementos académicos disponibles. 
•	Para el Riesgo 3 y 4 se actualiza como una de sus causas la D13. Fallas en el control de insumos y elementos de consumo dentro de la plataforma institucional requeridos en las prácticas académicas.</t>
        </is>
      </c>
      <c r="D27" s="608" t="inlineStr">
        <is>
          <t>María de los Ángeles Franco Ortiz</t>
        </is>
      </c>
      <c r="E27" s="608" t="inlineStr">
        <is>
          <t>Jefe de la Unidad de Apoyo Académico</t>
        </is>
      </c>
      <c r="F27" s="348" t="n"/>
    </row>
    <row r="28" ht="211.5" customHeight="1" s="242">
      <c r="A28" s="348" t="n"/>
      <c r="B28" s="744" t="n"/>
      <c r="C28" s="744" t="n"/>
      <c r="D28" s="744" t="n"/>
      <c r="E28" s="744" t="n"/>
      <c r="F28" s="348" t="n"/>
    </row>
    <row r="29" ht="28.5" customHeight="1" s="242">
      <c r="A29" s="348" t="n"/>
      <c r="B29" s="682" t="n">
        <v>45152</v>
      </c>
      <c r="C29" s="415" t="inlineStr">
        <is>
          <t>Se realiza revisión por parte de la tercera línea de defensa mediante control interno.</t>
        </is>
      </c>
      <c r="D29" s="674" t="inlineStr">
        <is>
          <t>Jaime Elder Acosta Ramírez</t>
        </is>
      </c>
      <c r="E29" s="674" t="inlineStr">
        <is>
          <t>Coordinador de Calidad</t>
        </is>
      </c>
      <c r="F29" s="348" t="n"/>
    </row>
    <row r="30" ht="409.5" customHeight="1" s="242">
      <c r="A30" s="348" t="n"/>
      <c r="B30" s="582" t="n">
        <v>45365</v>
      </c>
      <c r="C30" s="421" t="inlineStr">
        <is>
          <t>DOFA
DEBILIDADES:
Se modifica:
• D4. Se ajusta suprimiendo counfis y planeación institucional y pasa de “D4. Falta de articulación de los diferentes actores en la formulación y ejecución de los proyectos aprobados por el COUNFIS y planeación institucional encaminados al mejoramiento de los espacios académicos adscritos a la unidad de apoyo académico.” A “D4. Falta de articulación de los diferentes actores en la formulación y ejecución de los proyectos aprobados encaminados al mejoramiento de los espacios académicos adscritos a la unidad de apoyo académico.”
Se inactiva: 
• D7. Falta de asignación de recursos económicos para garantizar el mantenimiento preventivo, correctivo y calibración.
• D9. Falta condiciones para el almacenamiento de químicos en laboratorios. 
AMENAZAS:
Se inactiva:
• A5. No hay un claro direccionamiento de los requisitos normativos y legales.
• A9. Ley de garantías a finales del IPA 2022 y a principios del IPA 2023.
FORTALEZAS:
Se modifica: La redacción de las fortalezas fue modificada de acuerdo a la terminología medit
• F1. Sistema de Gestión CGCA. 
• F2. Sistemas de producción acordes con la preservación del medio ambiente, que permiten el desarrollo de la ciencia, tecnología e innovación (Unidad Agroambiental La Esperanza).
• F3. Actualización e innovación permanente de los servicios bibliotecarios.
• F7. CGCA de la sede Fusagasugá que acoge las necesidades de la comunidad universitaria y se alinea a la política de inclusión (movilidad).
• F8. Implementación de estrategias como apoyo a los estudiantes creadores de oportunidades (préstamo de equipos).
OPORTUNIDADES:
Se modifica: La redacción de las oportunidades fue modificada de acuerdo a la terminología medit
• O2. Participación en redes académicas.
• O3. Posibilidad de crear y fortalecer nuevas alianzas interbibliotecarias.
•O4.  Formación por entes externos a encargados de los espacios académicos y los gestores del conocimiento y el aprendizaje de la institución en materia de inclusión.
Se inactiva:
• O5. Participación en eventos y ferias agroindustriales (ganadería).
RIESGOS
• Se suprimen las causas “D9. Falta condiciones para el almacenamiento de químicos en laboratorios” y “D7. Falta de asignación de recursos económicos para garantizar el mantenimiento preventivo, correctivo y calibración” las cuales se encontraban relacionadas al riesgo 4, ll anterior teniendo en cuenta que el proceso ya cuenta con espacios de almacenamiento de químicos y los recursos para los mantenimientos fueron asignados.</t>
        </is>
      </c>
      <c r="D30" s="608" t="inlineStr">
        <is>
          <t>María de los Ángeles Franco Ortiz</t>
        </is>
      </c>
      <c r="E30" s="608" t="inlineStr">
        <is>
          <t>Jefe de la Unidad de Apoyo Académico</t>
        </is>
      </c>
      <c r="F30" s="348" t="n"/>
    </row>
    <row r="31" ht="357.75" customHeight="1" s="242">
      <c r="A31" s="348" t="n"/>
      <c r="B31" s="745" t="n"/>
      <c r="C31" s="745" t="n"/>
      <c r="D31" s="745" t="n"/>
      <c r="E31" s="745" t="n"/>
      <c r="F31" s="348" t="n"/>
    </row>
    <row r="32" ht="69.75" customHeight="1" s="242">
      <c r="A32" s="348" t="n"/>
      <c r="B32" s="744" t="n"/>
      <c r="C32" s="744" t="n"/>
      <c r="D32" s="744" t="n"/>
      <c r="E32" s="744" t="n"/>
      <c r="F32" s="348" t="n"/>
    </row>
    <row r="33" ht="28.5" customHeight="1" s="242">
      <c r="A33" s="348" t="n"/>
      <c r="B33" s="682" t="n">
        <v>45429</v>
      </c>
      <c r="C33" s="415" t="inlineStr">
        <is>
          <t>Se realiza revisión por parte de la tercera línea de defensa mediante control interno.</t>
        </is>
      </c>
      <c r="D33" s="674" t="inlineStr">
        <is>
          <t>Carolina Gómez Fontecha</t>
        </is>
      </c>
      <c r="E33" s="674" t="inlineStr">
        <is>
          <t>Coordinador de Calidad</t>
        </is>
      </c>
      <c r="F33" s="348" t="n"/>
    </row>
    <row r="34" ht="171" customHeight="1" s="242">
      <c r="A34" s="348" t="n"/>
      <c r="B34" s="682" t="n">
        <v>45461</v>
      </c>
      <c r="C34" s="421" t="inlineStr">
        <is>
          <t>En acompañamiento del Sistema de Seguridad y Salud en el Trabajo se incorpora lo siguiente dentro del contexto DOFA.
D14. Efectos a la salud de la comunidad educativa por exposición a Sustancias Químicas.
D15. Posibles Fallas eléctricas de los equipos pueden afectar el funcionamiento y seguridad de la comunidad Universitaria y los Espacios Académicos.
D16. La generación de posibles riesgos mecánicos dentro de los espacios puede generar efectos en la salud de la comunidad Universitaria y la infraestructura de los espacios académicos.
F9. Los Gestores de Apoyo Académico conocen y aplican el plan de emergencia identificando los planes operativos normalizados en caso de una emergencia.
O5. se cuenta con planes de ayuda mutua con los entes de salud del municipio.</t>
        </is>
      </c>
      <c r="D34" s="608" t="inlineStr">
        <is>
          <t>María de los Ángeles Franco Ortiz</t>
        </is>
      </c>
      <c r="E34" s="608" t="inlineStr">
        <is>
          <t>Jefe de la Unidad de Apoyo Académico</t>
        </is>
      </c>
      <c r="F34" s="348" t="n"/>
    </row>
    <row r="35" ht="28.5" customHeight="1" s="242">
      <c r="A35" s="348" t="n"/>
      <c r="B35" s="682" t="n">
        <v>45560</v>
      </c>
      <c r="C35" s="422" t="inlineStr">
        <is>
          <t>Se realiza revisión por parte de la tercera línea de defensa mediante control interno.</t>
        </is>
      </c>
      <c r="D35" s="608" t="inlineStr">
        <is>
          <t>Carolina Gómez Fontecha</t>
        </is>
      </c>
      <c r="E35" s="608" t="inlineStr">
        <is>
          <t xml:space="preserve">Directora de Control Interno </t>
        </is>
      </c>
      <c r="F35" s="348" t="n"/>
    </row>
    <row r="36" ht="39" customHeight="1" s="242">
      <c r="A36" s="348" t="n"/>
      <c r="B36" s="682" t="n">
        <v>45734</v>
      </c>
      <c r="C36" s="422" t="inlineStr">
        <is>
          <t>Se realiza seguimiento a los controles por parte de la segunda línea de defensa</t>
        </is>
      </c>
      <c r="D36" s="608" t="inlineStr">
        <is>
          <t>Henry Orlando Aragón Oquendo</t>
        </is>
      </c>
      <c r="E36" s="608" t="inlineStr">
        <is>
          <t>Director de área I - Oficina de Calidad</t>
        </is>
      </c>
      <c r="F36" s="348" t="n"/>
    </row>
    <row r="37" ht="28.5" customHeight="1" s="242">
      <c r="A37" s="348" t="n"/>
      <c r="B37" s="682" t="n">
        <v>45758</v>
      </c>
      <c r="C37" s="422" t="inlineStr">
        <is>
          <t>Se realiza revisión por parte de la tercera línea de defensa mediante control interno.</t>
        </is>
      </c>
      <c r="D37" s="608" t="inlineStr">
        <is>
          <t>Carolina Gómez Fontecha</t>
        </is>
      </c>
      <c r="E37" s="608" t="inlineStr">
        <is>
          <t xml:space="preserve">Directora de Control Interno </t>
        </is>
      </c>
      <c r="F37" s="348" t="n"/>
    </row>
    <row r="38" ht="94.5" customHeight="1" s="242">
      <c r="A38" s="348" t="n"/>
      <c r="B38" s="682" t="n">
        <v>45852</v>
      </c>
      <c r="C38" s="423" t="inlineStr">
        <is>
          <t>Se realiza la actualización de las partes interesadas en el análisis DOFA, así como la validación de las calificaciones asignadas. Adicionalmente, se revisan y actualizan los riesgos y oportunidades, efectuando los ajustes correspondientes a los controles y entregables. En el Riesgo 3, se incorpora una nueva actividad de control y entregables en la causa A3, y en el Riesgo 4, se agrega la causa D3 y actividad de control y entregables.</t>
        </is>
      </c>
      <c r="D38" s="608" t="inlineStr">
        <is>
          <t>María de los Ángeles Franco Ortiz</t>
        </is>
      </c>
      <c r="E38" s="608" t="inlineStr">
        <is>
          <t>Jefe de la Unidad de Apoyo Académico</t>
        </is>
      </c>
      <c r="F38" s="348" t="n"/>
    </row>
    <row r="39" ht="33.75" customHeight="1" s="242">
      <c r="A39" s="348" t="n"/>
      <c r="B39" s="682" t="n">
        <v>45861</v>
      </c>
      <c r="C39" s="422" t="inlineStr">
        <is>
          <t>Se realiza revisión por parte de la tercera línea de defensa mediante control interno.</t>
        </is>
      </c>
      <c r="D39" s="608" t="inlineStr">
        <is>
          <t>Carolina Gómez Fontecha</t>
        </is>
      </c>
      <c r="E39" s="608" t="inlineStr">
        <is>
          <t xml:space="preserve">Directora de Control Interno </t>
        </is>
      </c>
      <c r="F39" s="348" t="n"/>
    </row>
    <row r="40" ht="117.6" customHeight="1" s="242">
      <c r="A40" s="348" t="n"/>
      <c r="B40" s="682" t="n">
        <v>46142</v>
      </c>
      <c r="C40" s="423" t="inlineStr">
        <is>
          <t>Se realiza actualización de la Matriz de Partes Interesadas, el Contexto DOFA y las Matrices de Gestión del Riesgo y Oportunidades correspondientes a la vigencia 2026, ajustando la redacción de la Debilidad 11 y adicionando la Debilidad 17 con su respectiva valoración. Así mismo, se modifica la redacción de los Riesgos 3 y 4, junto con el entregable correspondiente a la Oportunidad 1; adicionalmente, se ajusta la redacción de la Oportunidad 2 y de los controles aplicables con sus respectivos entregables.</t>
        </is>
      </c>
      <c r="D40" s="608" t="inlineStr">
        <is>
          <t>María de los Ángeles Franco Ortiz</t>
        </is>
      </c>
      <c r="E40" s="608" t="inlineStr">
        <is>
          <t>Jefe de la Unidad de Apoyo Académico</t>
        </is>
      </c>
      <c r="F40" s="348" t="n"/>
    </row>
    <row r="41" ht="19.5" customHeight="1" s="242">
      <c r="A41" s="348" t="n"/>
      <c r="B41" s="424" t="n"/>
      <c r="C41" s="425" t="n"/>
      <c r="D41" s="680" t="n"/>
      <c r="E41" s="680" t="n"/>
      <c r="F41" s="348" t="n"/>
    </row>
    <row r="42" ht="13.5" customHeight="1" s="242">
      <c r="A42" s="348" t="n"/>
      <c r="B42" s="424" t="n"/>
      <c r="C42" s="425" t="n"/>
      <c r="D42" s="680" t="n"/>
      <c r="E42" s="680" t="n"/>
      <c r="F42" s="348" t="n"/>
    </row>
    <row r="43" ht="63.75" customFormat="1" customHeight="1" s="429">
      <c r="A43" s="348" t="n"/>
      <c r="B43" s="692" t="inlineStr">
        <is>
          <t>Diagonal 18 No. 20-29 Fusagasugá – Cundinamarca 
Teléfono (601) 8281483 Línea Gratuita 018000180414
 www.ucundinamarca.edu.co   E-mail: info@ucundinamarca.edu.co
 NIT: 890.680.062-2</t>
        </is>
      </c>
      <c r="F43" s="427" t="n"/>
      <c r="G43" s="428" t="n"/>
      <c r="H43" s="428" t="n"/>
      <c r="I43" s="428" t="n"/>
      <c r="J43" s="428" t="n"/>
      <c r="K43" s="428" t="n"/>
      <c r="L43" s="428" t="n"/>
    </row>
    <row r="44" customFormat="1" s="429">
      <c r="A44" s="348" t="n"/>
      <c r="B44" s="430" t="n"/>
      <c r="C44" s="430" t="n"/>
      <c r="D44" s="430" t="n"/>
      <c r="E44" s="430" t="n"/>
      <c r="F44" s="430" t="n"/>
      <c r="G44" s="431" t="n"/>
      <c r="H44" s="431" t="n"/>
      <c r="I44" s="431" t="n"/>
      <c r="J44" s="431" t="n"/>
      <c r="K44" s="431" t="n"/>
      <c r="L44" s="431" t="n"/>
    </row>
    <row r="45" ht="41.25" customFormat="1" customHeight="1" s="429">
      <c r="A45" s="348" t="n"/>
      <c r="B45" s="693" t="inlineStr">
        <is>
          <t>Documento controlado por el Sistema de Gestión de la Calidad
Asegúrese que corresponde a la última versión consultando el Portal Institucional</t>
        </is>
      </c>
      <c r="F45" s="432" t="n"/>
      <c r="G45" s="433" t="n"/>
      <c r="H45" s="433" t="n"/>
      <c r="I45" s="433" t="n"/>
      <c r="J45" s="433" t="n"/>
      <c r="K45" s="431" t="n"/>
      <c r="L45" s="431" t="n"/>
    </row>
    <row r="46" customFormat="1" s="429">
      <c r="A46" s="348" t="n"/>
      <c r="B46" s="294" t="n"/>
      <c r="C46" s="294" t="n"/>
      <c r="D46" s="294" t="n"/>
      <c r="E46" s="294" t="n"/>
      <c r="F46" s="294" t="n"/>
      <c r="G46" s="434" t="n"/>
      <c r="H46" s="434" t="n"/>
      <c r="I46" s="434" t="n"/>
      <c r="J46" s="434" t="n"/>
      <c r="K46" s="434" t="n"/>
      <c r="L46" s="434" t="n"/>
    </row>
    <row r="47" customFormat="1" s="429">
      <c r="A47" s="348" t="n"/>
      <c r="B47" s="294" t="n"/>
      <c r="C47" s="294" t="n"/>
      <c r="D47" s="294" t="n"/>
      <c r="E47" s="294" t="n"/>
      <c r="F47" s="294" t="n"/>
      <c r="G47" s="434" t="n"/>
      <c r="H47" s="434" t="n"/>
      <c r="I47" s="434" t="n"/>
      <c r="J47" s="434" t="n"/>
      <c r="K47" s="434" t="n"/>
      <c r="L47" s="434" t="n"/>
    </row>
    <row r="48" customFormat="1" s="429"/>
  </sheetData>
  <sheetProtection selectLockedCells="0" selectUnlockedCells="0" algorithmName="SHA-512" sheet="1" objects="0" insertRows="1" insertHyperlinks="1" autoFilter="1" scenarios="0" formatColumns="0" deleteColumns="1" insertColumns="1" pivotTables="1" deleteRows="1" formatCells="0" saltValue="zyH6rCUTe0mFWkL3wVLXtw==" formatRows="0" sort="1" spinCount="100000" hashValue="OxWqwROloReMvt3POrFewC8OdYjl/MSN9cygKUMvKJpaK+RdjwspeLeFFDa5MwHhVq7mItcpfcVCc5S7pAADFQ=="/>
  <mergeCells count="23">
    <mergeCell ref="B27:B28"/>
    <mergeCell ref="E30:E32"/>
    <mergeCell ref="D27:D28"/>
    <mergeCell ref="E20:E21"/>
    <mergeCell ref="B30:B32"/>
    <mergeCell ref="B11:B12"/>
    <mergeCell ref="D11:D12"/>
    <mergeCell ref="B2:B5"/>
    <mergeCell ref="B45:E45"/>
    <mergeCell ref="D30:D32"/>
    <mergeCell ref="E16:E18"/>
    <mergeCell ref="B16:B18"/>
    <mergeCell ref="E11:E12"/>
    <mergeCell ref="E27:E28"/>
    <mergeCell ref="C30:C32"/>
    <mergeCell ref="C2:D2"/>
    <mergeCell ref="B43:E43"/>
    <mergeCell ref="C27:C28"/>
    <mergeCell ref="B20:B21"/>
    <mergeCell ref="D20:D21"/>
    <mergeCell ref="C4:D5"/>
    <mergeCell ref="D16:D18"/>
    <mergeCell ref="C3:D3"/>
  </mergeCells>
  <printOptions horizontalCentered="1"/>
  <pageMargins left="0.7086614173228347" right="0.7086614173228347" top="0.7480314960629921" bottom="0.7480314960629921" header="0.3149606299212598" footer="0.3149606299212598"/>
  <pageSetup orientation="portrait" scale="33"/>
  <rowBreaks count="1" manualBreakCount="1">
    <brk id="15" min="0" max="5" man="1"/>
  </rowBreaks>
  <drawing xmlns:r="http://schemas.openxmlformats.org/officeDocument/2006/relationships" r:id="rId1"/>
</worksheet>
</file>

<file path=xl/worksheets/sheet15.xml><?xml version="1.0" encoding="utf-8"?>
<worksheet xmlns="http://schemas.openxmlformats.org/spreadsheetml/2006/main">
  <sheetPr codeName="Hoja16">
    <outlinePr summaryBelow="1" summaryRight="1"/>
    <pageSetUpPr/>
  </sheetPr>
  <dimension ref="B2:E142"/>
  <sheetViews>
    <sheetView topLeftCell="A40" workbookViewId="0">
      <selection activeCell="E2" sqref="E2:E142"/>
    </sheetView>
  </sheetViews>
  <sheetFormatPr baseColWidth="10" defaultColWidth="11.42578125" defaultRowHeight="15"/>
  <cols>
    <col width="45" customWidth="1" style="242" min="5" max="5"/>
  </cols>
  <sheetData>
    <row r="2">
      <c r="B2" t="n">
        <v>1</v>
      </c>
      <c r="C2" t="n">
        <v>0</v>
      </c>
      <c r="E2" s="173" t="inlineStr">
        <is>
          <t>Consejo superior</t>
        </is>
      </c>
    </row>
    <row r="3">
      <c r="B3" t="n">
        <v>2</v>
      </c>
      <c r="C3" t="n">
        <v>1</v>
      </c>
      <c r="E3" s="173" t="inlineStr">
        <is>
          <t>Consejo Académico</t>
        </is>
      </c>
    </row>
    <row r="4">
      <c r="B4" t="n">
        <v>3</v>
      </c>
      <c r="E4" s="173" t="inlineStr">
        <is>
          <t xml:space="preserve">Rector </t>
        </is>
      </c>
    </row>
    <row r="5">
      <c r="B5" t="n">
        <v>4</v>
      </c>
      <c r="E5" s="173" t="inlineStr">
        <is>
          <t>Vicerrector Académico</t>
        </is>
      </c>
    </row>
    <row r="6">
      <c r="B6" t="n">
        <v>5</v>
      </c>
      <c r="E6" s="173" t="inlineStr">
        <is>
          <t>Vicerrector Administrativo y Financiero</t>
        </is>
      </c>
    </row>
    <row r="7">
      <c r="E7" s="174" t="inlineStr">
        <is>
          <t>Secretario General</t>
        </is>
      </c>
    </row>
    <row r="8">
      <c r="E8" s="174" t="inlineStr">
        <is>
          <t>Líderes de proceso</t>
        </is>
      </c>
    </row>
    <row r="9">
      <c r="E9" s="174" t="inlineStr">
        <is>
          <t>Decanos</t>
        </is>
      </c>
    </row>
    <row r="10">
      <c r="E10" s="174" t="inlineStr">
        <is>
          <t>Coordinadores</t>
        </is>
      </c>
    </row>
    <row r="11" ht="28.5" customHeight="1" s="242">
      <c r="E11" s="173" t="inlineStr">
        <is>
          <t>Directores Administrativos (seccionales, extensiones, CAD, Oficina Bogotá)</t>
        </is>
      </c>
    </row>
    <row r="12">
      <c r="E12" s="173" t="inlineStr">
        <is>
          <t>Jefes de área</t>
        </is>
      </c>
    </row>
    <row r="13" ht="28.5" customHeight="1" s="242">
      <c r="E13" s="175" t="inlineStr">
        <is>
          <t>Sistema de Gestión de la Calidad - SGC - ISO  9001:2015</t>
        </is>
      </c>
    </row>
    <row r="14" ht="28.5" customHeight="1" s="242">
      <c r="E14" s="175" t="inlineStr">
        <is>
          <t>Sistema de Gestión Ambiental - SGA - ISO14001:2015</t>
        </is>
      </c>
    </row>
    <row r="15" ht="28.5" customHeight="1" s="242">
      <c r="E15" s="175" t="inlineStr">
        <is>
          <t>Sistema de Gestión Seguridad y Salud en el Trabajo - SGSST - ISO 45001:2018</t>
        </is>
      </c>
    </row>
    <row r="16" ht="28.5" customHeight="1" s="242">
      <c r="E16" s="175" t="inlineStr">
        <is>
          <t>Sistema de Gestión Seguridad de la Información - SGSI - ISO 27001:2022</t>
        </is>
      </c>
    </row>
    <row r="17" ht="28.5" customHeight="1" s="242">
      <c r="E17" s="175" t="inlineStr">
        <is>
          <t>Sistema de Gestión Antisoborno - SGSA - ISO 37001:2015</t>
        </is>
      </c>
    </row>
    <row r="18" ht="42.75" customHeight="1" s="242">
      <c r="E18" s="175" t="inlineStr">
        <is>
          <t>Sistema de Gestión Satisfacción del Cliente y Gestión de Reclamaciones - SGSCYR - ISO 10002:2018</t>
        </is>
      </c>
    </row>
    <row r="19">
      <c r="E19" s="173" t="inlineStr">
        <is>
          <t>EFR</t>
        </is>
      </c>
    </row>
    <row r="20">
      <c r="E20" s="173" t="inlineStr">
        <is>
          <t>Inclusión</t>
        </is>
      </c>
    </row>
    <row r="21">
      <c r="E21" s="173" t="inlineStr">
        <is>
          <t>Buenas practicas corporativas</t>
        </is>
      </c>
    </row>
    <row r="22" ht="28.5" customHeight="1" s="242">
      <c r="E22" s="175" t="inlineStr">
        <is>
          <t>Gestores del conocimiento y el aprendizaje (Nacionales e Internacionales)</t>
        </is>
      </c>
    </row>
    <row r="23" ht="28.5" customHeight="1" s="242">
      <c r="E23" s="175" t="inlineStr">
        <is>
          <t>Estudiantes creadores de oportunidades - PASANTES</t>
        </is>
      </c>
    </row>
    <row r="24">
      <c r="E24" s="173" t="inlineStr">
        <is>
          <t>Egresados</t>
        </is>
      </c>
    </row>
    <row r="25">
      <c r="E25" s="173" t="inlineStr">
        <is>
          <t>Graduados</t>
        </is>
      </c>
    </row>
    <row r="26">
      <c r="E26" s="174" t="inlineStr">
        <is>
          <t>Personal administrativo</t>
        </is>
      </c>
    </row>
    <row r="27">
      <c r="E27" s="174" t="inlineStr">
        <is>
          <t>Personal operativo</t>
        </is>
      </c>
    </row>
    <row r="28">
      <c r="E28" s="173" t="inlineStr">
        <is>
          <t>Brigadas de Emergencia</t>
        </is>
      </c>
    </row>
    <row r="29" ht="28.5" customHeight="1" s="242">
      <c r="E29" s="175" t="inlineStr">
        <is>
          <t>Creadores de Oportunidades Nacionales e Internacionales (Estudiantes )</t>
        </is>
      </c>
    </row>
    <row r="30" ht="28.5" customHeight="1" s="242">
      <c r="E30" s="174" t="inlineStr">
        <is>
          <t>Creadores de Oportunidades de Pregrado (Estudiantes)</t>
        </is>
      </c>
    </row>
    <row r="31" ht="28.5" customHeight="1" s="242">
      <c r="E31" s="174" t="inlineStr">
        <is>
          <t>Creadores de Oportunidades de Posgrado (Estudiantes)</t>
        </is>
      </c>
    </row>
    <row r="32" ht="28.5" customHeight="1" s="242">
      <c r="E32" s="173" t="inlineStr">
        <is>
          <t>Comité de convivencia laboral, Sindicato, COPASST</t>
        </is>
      </c>
    </row>
    <row r="33">
      <c r="E33" s="174" t="inlineStr">
        <is>
          <t>Comisión de Gestión y Evacuación curricular</t>
        </is>
      </c>
    </row>
    <row r="34">
      <c r="E34" s="174" t="inlineStr">
        <is>
          <t>Comisión de Acreditación</t>
        </is>
      </c>
    </row>
    <row r="35">
      <c r="E35" s="174" t="inlineStr">
        <is>
          <t>Comisión Gestión Familia Responsable</t>
        </is>
      </c>
    </row>
    <row r="36">
      <c r="E36" s="174" t="inlineStr">
        <is>
          <t>Comisión Bienestar, Equidad y Diversidad</t>
        </is>
      </c>
    </row>
    <row r="37">
      <c r="E37" s="174" t="inlineStr">
        <is>
          <t>Comisión desempeño institucional</t>
        </is>
      </c>
    </row>
    <row r="38">
      <c r="E38" s="174" t="inlineStr">
        <is>
          <t xml:space="preserve">Comisión Gestión  </t>
        </is>
      </c>
    </row>
    <row r="39">
      <c r="E39" s="174" t="inlineStr">
        <is>
          <t>Comisión Control Interno</t>
        </is>
      </c>
    </row>
    <row r="40">
      <c r="E40" s="174" t="inlineStr">
        <is>
          <t>Comité del Profesor</t>
        </is>
      </c>
    </row>
    <row r="41">
      <c r="E41" s="173" t="inlineStr">
        <is>
          <t>Comité Aseguramiento de la Calidad</t>
        </is>
      </c>
    </row>
    <row r="42" ht="28.5" customHeight="1" s="242">
      <c r="E42" s="174" t="inlineStr">
        <is>
          <t>Comité Universitario de Política Fiscal - COUNFIS</t>
        </is>
      </c>
    </row>
    <row r="43">
      <c r="E43" s="173" t="inlineStr">
        <is>
          <t>Comité Seguridad Vial</t>
        </is>
      </c>
    </row>
    <row r="44" ht="28.5" customHeight="1" s="242">
      <c r="E44" s="173" t="inlineStr">
        <is>
          <t>Comité Practicas Académicas y Experiencias Formativas</t>
        </is>
      </c>
    </row>
    <row r="45" ht="71.25" customHeight="1" s="242">
      <c r="E45" s="175" t="inlineStr">
        <is>
          <t>Comisión de Implementación Régimen de Contabilidad Presupuestal Pública y el Catálogo Integrado de Clasificación Presupuestal de la Universidad de Cundinamarca</t>
        </is>
      </c>
    </row>
    <row r="46">
      <c r="E46" s="175" t="inlineStr">
        <is>
          <t>Comité de Sostenibilidad Contable</t>
        </is>
      </c>
    </row>
    <row r="47">
      <c r="E47" s="175" t="inlineStr">
        <is>
          <t>Comité de Apoyo Financiero</t>
        </is>
      </c>
    </row>
    <row r="48">
      <c r="E48" s="175" t="inlineStr">
        <is>
          <t>Comité para el Desarrollo de la Investigación</t>
        </is>
      </c>
    </row>
    <row r="49" ht="28.5" customHeight="1" s="242">
      <c r="E49" s="175" t="inlineStr">
        <is>
          <t>Comité de Ética, Bioética e Integridad en Investigación - CEBII</t>
        </is>
      </c>
    </row>
    <row r="50">
      <c r="E50" s="175" t="inlineStr">
        <is>
          <t>Comité Derechos Humanos</t>
        </is>
      </c>
    </row>
    <row r="51">
      <c r="E51" s="175" t="inlineStr">
        <is>
          <t>Comité Centro de Estudios Agroambientales</t>
        </is>
      </c>
    </row>
    <row r="52">
      <c r="E52" s="175" t="inlineStr">
        <is>
          <t>Comité de Formación y Capacitación</t>
        </is>
      </c>
    </row>
    <row r="53">
      <c r="E53" s="174" t="inlineStr">
        <is>
          <t>Comité de Contratación</t>
        </is>
      </c>
    </row>
    <row r="54">
      <c r="E54" s="173" t="inlineStr">
        <is>
          <t>Consejos de Facultad</t>
        </is>
      </c>
    </row>
    <row r="55">
      <c r="E55" s="174" t="inlineStr">
        <is>
          <t>Comité Curriculares</t>
        </is>
      </c>
    </row>
    <row r="56">
      <c r="E56" s="174" t="inlineStr">
        <is>
          <t>Comité Postgrados</t>
        </is>
      </c>
    </row>
    <row r="57" ht="28.5" customHeight="1" s="242">
      <c r="E57" s="174" t="inlineStr">
        <is>
          <t>Comité interno de asignación y reconocimiento de puntaje CIARP</t>
        </is>
      </c>
    </row>
    <row r="58">
      <c r="E58" s="174" t="inlineStr">
        <is>
          <t>Sistema nacional de derechos de autor</t>
        </is>
      </c>
    </row>
    <row r="59">
      <c r="E59" s="174" t="inlineStr">
        <is>
          <t>Contraloría de Cundinamarca</t>
        </is>
      </c>
    </row>
    <row r="60">
      <c r="E60" s="174" t="inlineStr">
        <is>
          <t>Contaduría General de la Nación</t>
        </is>
      </c>
    </row>
    <row r="61">
      <c r="E61" s="174" t="inlineStr">
        <is>
          <t>Procuraduría</t>
        </is>
      </c>
    </row>
    <row r="62">
      <c r="E62" s="174" t="inlineStr">
        <is>
          <t>Ministerio de Trabajo</t>
        </is>
      </c>
    </row>
    <row r="63">
      <c r="E63" s="174" t="inlineStr">
        <is>
          <t>Ministerio de Educación Nacional</t>
        </is>
      </c>
    </row>
    <row r="64">
      <c r="E64" s="174" t="inlineStr">
        <is>
          <t>Ministerio de Medio ambiente</t>
        </is>
      </c>
    </row>
    <row r="65">
      <c r="E65" s="174" t="inlineStr">
        <is>
          <t>Ministerio de las TICs</t>
        </is>
      </c>
    </row>
    <row r="66">
      <c r="E66" s="174" t="inlineStr">
        <is>
          <t>Corporación Autónoma Regional - CAR</t>
        </is>
      </c>
    </row>
    <row r="67" ht="28.5" customHeight="1" s="242">
      <c r="E67" s="174" t="inlineStr">
        <is>
          <t>Departamento Administrativo de la Función Pública</t>
        </is>
      </c>
    </row>
    <row r="68">
      <c r="E68" s="174" t="inlineStr">
        <is>
          <t>Secretaria de Salud</t>
        </is>
      </c>
    </row>
    <row r="69">
      <c r="E69" s="174" t="inlineStr">
        <is>
          <t>Secretaria Ambiente</t>
        </is>
      </c>
    </row>
    <row r="70">
      <c r="E70" s="174" t="inlineStr">
        <is>
          <t>Administrador a de Riesgos Laborales</t>
        </is>
      </c>
    </row>
    <row r="71">
      <c r="E71" s="174" t="inlineStr">
        <is>
          <t>Veedurías Ciudadanas</t>
        </is>
      </c>
    </row>
    <row r="72">
      <c r="E72" s="174" t="inlineStr">
        <is>
          <t>Unidad de Gestión Pensional y Parafiscales</t>
        </is>
      </c>
    </row>
    <row r="73">
      <c r="E73" s="174" t="inlineStr">
        <is>
          <t>DIAN</t>
        </is>
      </c>
    </row>
    <row r="74" ht="28.5" customHeight="1" s="242">
      <c r="E74" s="174" t="inlineStr">
        <is>
          <t>Comité Local de Seguridad y Salud en el Trabajo - COLOSST</t>
        </is>
      </c>
    </row>
    <row r="75">
      <c r="E75" s="174" t="inlineStr">
        <is>
          <t>FENALCO</t>
        </is>
      </c>
    </row>
    <row r="76">
      <c r="E76" s="176" t="inlineStr">
        <is>
          <t>Consejo Nacional de Acreditación</t>
        </is>
      </c>
    </row>
    <row r="77">
      <c r="E77" s="176" t="inlineStr">
        <is>
          <t xml:space="preserve">Ministerio de defensa </t>
        </is>
      </c>
    </row>
    <row r="78">
      <c r="E78" s="174" t="inlineStr">
        <is>
          <t>Superintendencia de Industria y Comercio</t>
        </is>
      </c>
    </row>
    <row r="79">
      <c r="E79" s="177" t="inlineStr">
        <is>
          <t>Ministerio de Hacienda y Crédito Público</t>
        </is>
      </c>
    </row>
    <row r="80">
      <c r="E80" s="176" t="inlineStr">
        <is>
          <t>Fiscalía General de la Nación</t>
        </is>
      </c>
    </row>
    <row r="81">
      <c r="E81" s="176" t="inlineStr">
        <is>
          <t>Defensoría del Pueblo</t>
        </is>
      </c>
    </row>
    <row r="82">
      <c r="E82" s="174" t="inlineStr">
        <is>
          <t>Orden de Prestación de Servicios</t>
        </is>
      </c>
    </row>
    <row r="83">
      <c r="E83" s="176" t="inlineStr">
        <is>
          <t>Anexo de Personal Académico</t>
        </is>
      </c>
    </row>
    <row r="84">
      <c r="E84" s="174" t="inlineStr">
        <is>
          <t>Bienes y servicios</t>
        </is>
      </c>
    </row>
    <row r="85" ht="57" customHeight="1" s="242">
      <c r="E85" s="174" t="inlineStr">
        <is>
          <t>Entidad Promotora de Salud - EPS
ARL
Caja de Compensación 
Fondos de pensiones y cesantías</t>
        </is>
      </c>
    </row>
    <row r="86">
      <c r="E86" s="174" t="inlineStr">
        <is>
          <t>Entidades certificadoras</t>
        </is>
      </c>
    </row>
    <row r="87">
      <c r="E87" s="174" t="inlineStr">
        <is>
          <t>Entidades financieras</t>
        </is>
      </c>
    </row>
    <row r="88">
      <c r="E88" s="174" t="inlineStr">
        <is>
          <t>Entidades Aseguradoras</t>
        </is>
      </c>
    </row>
    <row r="89">
      <c r="E89" s="174" t="inlineStr">
        <is>
          <t>ICETEX</t>
        </is>
      </c>
    </row>
    <row r="90">
      <c r="E90" s="174" t="inlineStr">
        <is>
          <t>ICFES</t>
        </is>
      </c>
    </row>
    <row r="91">
      <c r="E91" s="174" t="inlineStr">
        <is>
          <t>Servicios Públicos - Privados</t>
        </is>
      </c>
    </row>
    <row r="92">
      <c r="E92" s="174" t="inlineStr">
        <is>
          <t>Empresade energia</t>
        </is>
      </c>
    </row>
    <row r="93">
      <c r="E93" s="174" t="inlineStr">
        <is>
          <t>Empresa de acueducto y alcantarillado</t>
        </is>
      </c>
    </row>
    <row r="94">
      <c r="E94" s="174" t="inlineStr">
        <is>
          <t>Empresa de recplección de residuos</t>
        </is>
      </c>
    </row>
    <row r="95">
      <c r="E95" s="174" t="inlineStr">
        <is>
          <t xml:space="preserve">Empresarios </t>
        </is>
      </c>
    </row>
    <row r="96">
      <c r="E96" s="174" t="inlineStr">
        <is>
          <t>Sistema Universitario Estatal - SUE</t>
        </is>
      </c>
    </row>
    <row r="97">
      <c r="E97" s="174" t="inlineStr">
        <is>
          <t>Congreso Nacional</t>
        </is>
      </c>
    </row>
    <row r="98">
      <c r="E98" s="174" t="inlineStr">
        <is>
          <t>Asamblea Departamental Cundinamarca</t>
        </is>
      </c>
    </row>
    <row r="99">
      <c r="E99" s="174" t="inlineStr">
        <is>
          <t>Gobernación de Cundinamarca</t>
        </is>
      </c>
    </row>
    <row r="100">
      <c r="E100" s="174" t="inlineStr">
        <is>
          <t>Alcaldías</t>
        </is>
      </c>
    </row>
    <row r="101">
      <c r="E101" s="174" t="inlineStr">
        <is>
          <t>Despachos Judiciales</t>
        </is>
      </c>
    </row>
    <row r="102">
      <c r="E102" s="174" t="inlineStr">
        <is>
          <t>Junta de Calificación Regional</t>
        </is>
      </c>
    </row>
    <row r="103">
      <c r="E103" s="174" t="inlineStr">
        <is>
          <t>Junta de Calificación Nacional</t>
        </is>
      </c>
    </row>
    <row r="104">
      <c r="E104" s="174" t="inlineStr">
        <is>
          <t>Vecinos</t>
        </is>
      </c>
    </row>
    <row r="105">
      <c r="E105" s="174" t="inlineStr">
        <is>
          <t>Ciudadanos de los municipios</t>
        </is>
      </c>
    </row>
    <row r="106">
      <c r="E106" s="173" t="inlineStr">
        <is>
          <t>Junta de Acción Comunal - JAC</t>
        </is>
      </c>
    </row>
    <row r="107">
      <c r="E107" s="173" t="inlineStr">
        <is>
          <t xml:space="preserve"> Visitantes</t>
        </is>
      </c>
    </row>
    <row r="108">
      <c r="E108" s="173" t="inlineStr">
        <is>
          <t>Padres de Familia y/o Acudientes</t>
        </is>
      </c>
    </row>
    <row r="109">
      <c r="E109" s="174" t="inlineStr">
        <is>
          <t>Exfuncionarios</t>
        </is>
      </c>
    </row>
    <row r="110">
      <c r="E110" s="173" t="inlineStr">
        <is>
          <t>Medios de Comunicación</t>
        </is>
      </c>
    </row>
    <row r="111">
      <c r="E111" s="174" t="inlineStr">
        <is>
          <t>Asociaciones</t>
        </is>
      </c>
    </row>
    <row r="112">
      <c r="E112" s="174" t="inlineStr">
        <is>
          <t>Cooperativas</t>
        </is>
      </c>
    </row>
    <row r="113">
      <c r="E113" s="174" t="inlineStr">
        <is>
          <t>Fundaciones</t>
        </is>
      </c>
    </row>
    <row r="114">
      <c r="E114" s="174" t="inlineStr">
        <is>
          <t>Secretarias de Educación Municipal</t>
        </is>
      </c>
    </row>
    <row r="115">
      <c r="E115" s="173" t="inlineStr">
        <is>
          <t>Gestión del riesgo Municipal</t>
        </is>
      </c>
    </row>
    <row r="116">
      <c r="E116" s="173" t="inlineStr">
        <is>
          <t>Defensa Civil</t>
        </is>
      </c>
    </row>
    <row r="117">
      <c r="E117" s="173" t="inlineStr">
        <is>
          <t>Cruz roja</t>
        </is>
      </c>
    </row>
    <row r="118">
      <c r="E118" s="173" t="inlineStr">
        <is>
          <t>Hospital</t>
        </is>
      </c>
    </row>
    <row r="119">
      <c r="E119" s="173" t="inlineStr">
        <is>
          <t>Bomberos</t>
        </is>
      </c>
    </row>
    <row r="120">
      <c r="E120" s="173" t="inlineStr">
        <is>
          <t>Policía Nacional / Ambiental</t>
        </is>
      </c>
    </row>
    <row r="121">
      <c r="E121" s="178" t="inlineStr">
        <is>
          <t>CSIRT Ponal</t>
        </is>
      </c>
    </row>
    <row r="122">
      <c r="E122" s="173" t="inlineStr">
        <is>
          <t>Ejercito Nacional</t>
        </is>
      </c>
    </row>
    <row r="123">
      <c r="E123" s="175" t="inlineStr">
        <is>
          <t>Sena</t>
        </is>
      </c>
    </row>
    <row r="124">
      <c r="E124" s="175" t="inlineStr">
        <is>
          <t>Colegios</t>
        </is>
      </c>
    </row>
    <row r="125">
      <c r="E125" s="175" t="inlineStr">
        <is>
          <t>Otras Universidades</t>
        </is>
      </c>
    </row>
    <row r="126">
      <c r="E126" s="175" t="inlineStr">
        <is>
          <t xml:space="preserve">Institutos </t>
        </is>
      </c>
    </row>
    <row r="127" ht="29.25" customHeight="1" s="242" thickBot="1">
      <c r="E127" s="179" t="inlineStr">
        <is>
          <t>Instituto Colombiano de Bienestar Familiar - ICBF</t>
        </is>
      </c>
    </row>
    <row r="128">
      <c r="E128" s="180" t="inlineStr">
        <is>
          <t>Alta Dirección</t>
        </is>
      </c>
    </row>
    <row r="129">
      <c r="E129" s="180" t="inlineStr">
        <is>
          <t>Procesos Internos</t>
        </is>
      </c>
    </row>
    <row r="130">
      <c r="E130" s="180" t="inlineStr">
        <is>
          <t>Sistemas de Gestión</t>
        </is>
      </c>
    </row>
    <row r="131">
      <c r="E131" s="181" t="inlineStr">
        <is>
          <t>Comunidad Universitaria</t>
        </is>
      </c>
    </row>
    <row r="132">
      <c r="E132" s="181" t="inlineStr">
        <is>
          <t>Cuerpos Colegiados</t>
        </is>
      </c>
    </row>
    <row r="133">
      <c r="E133" s="180" t="inlineStr">
        <is>
          <t>Entes de Control y/o Vigilancia</t>
        </is>
      </c>
    </row>
    <row r="134" ht="30" customHeight="1" s="242">
      <c r="E134" s="182" t="inlineStr">
        <is>
          <t>Contratistas / Proveedores Inscritos en el Banco Proveedores</t>
        </is>
      </c>
    </row>
    <row r="135">
      <c r="E135" s="182" t="inlineStr">
        <is>
          <t>Servicios Públicos - Privados</t>
        </is>
      </c>
    </row>
    <row r="136">
      <c r="E136" s="182" t="inlineStr">
        <is>
          <t>Agremiaciones y Sector Productivo</t>
        </is>
      </c>
    </row>
    <row r="137">
      <c r="E137" s="182" t="inlineStr">
        <is>
          <t>Ente Gubernamental y Territorial</t>
        </is>
      </c>
    </row>
    <row r="138">
      <c r="E138" s="182" t="inlineStr">
        <is>
          <t>Comunidad en General</t>
        </is>
      </c>
    </row>
    <row r="139">
      <c r="E139" s="182" t="inlineStr">
        <is>
          <t>Convenios</t>
        </is>
      </c>
    </row>
    <row r="140">
      <c r="E140" s="182" t="inlineStr">
        <is>
          <t>Entidades de Emergencia</t>
        </is>
      </c>
    </row>
    <row r="141">
      <c r="E141" s="180" t="inlineStr">
        <is>
          <t>Instituciones Educativas</t>
        </is>
      </c>
    </row>
    <row r="142" ht="15.75" customHeight="1" s="242" thickBot="1">
      <c r="E142" s="183" t="inlineStr">
        <is>
          <t>Entidades de Protección</t>
        </is>
      </c>
    </row>
  </sheetData>
  <pageMargins left="0.7" right="0.7" top="0.75" bottom="0.75" header="0.3" footer="0.3"/>
</worksheet>
</file>

<file path=xl/worksheets/sheet16.xml><?xml version="1.0" encoding="utf-8"?>
<worksheet xmlns="http://schemas.openxmlformats.org/spreadsheetml/2006/main">
  <sheetPr codeName="Hoja17">
    <outlinePr summaryBelow="1" summaryRight="1"/>
    <pageSetUpPr/>
  </sheetPr>
  <dimension ref="B2:C15"/>
  <sheetViews>
    <sheetView zoomScale="55" zoomScaleNormal="55" workbookViewId="0">
      <selection activeCell="G2" sqref="G2"/>
    </sheetView>
  </sheetViews>
  <sheetFormatPr baseColWidth="10" defaultColWidth="11.42578125" defaultRowHeight="16.5"/>
  <cols>
    <col width="6.28515625" customWidth="1" style="88" min="1" max="1"/>
    <col width="11.42578125" customWidth="1" style="88" min="2" max="2"/>
    <col width="20" customWidth="1" style="88" min="3" max="3"/>
    <col width="11.42578125" customWidth="1" style="88" min="4" max="16384"/>
  </cols>
  <sheetData>
    <row r="2">
      <c r="C2" s="88" t="inlineStr">
        <is>
          <t>PREGUNTAS</t>
        </is>
      </c>
    </row>
    <row r="3" ht="28.5" customHeight="1" s="242">
      <c r="B3" s="700" t="inlineStr">
        <is>
          <t>INTERNO</t>
        </is>
      </c>
      <c r="C3" s="89" t="inlineStr">
        <is>
          <t xml:space="preserve">TALENTO HUMANO </t>
        </is>
      </c>
    </row>
    <row r="4" ht="57" customHeight="1" s="242">
      <c r="B4" s="706" t="n"/>
      <c r="C4" s="89" t="inlineStr">
        <is>
          <t xml:space="preserve"> EQUIPO, TECNOLOGÍA E INFRAESTRUCTURA</t>
        </is>
      </c>
    </row>
    <row r="5">
      <c r="B5" s="706" t="n"/>
      <c r="C5" s="90" t="inlineStr">
        <is>
          <t>MÉTODOS</t>
        </is>
      </c>
    </row>
    <row r="6">
      <c r="B6" s="706" t="n"/>
      <c r="C6" s="90" t="inlineStr">
        <is>
          <t xml:space="preserve">MEDICIÓN </t>
        </is>
      </c>
    </row>
    <row r="7">
      <c r="B7" s="706" t="n"/>
      <c r="C7" s="90" t="inlineStr">
        <is>
          <t>MONEDA</t>
        </is>
      </c>
    </row>
    <row r="8">
      <c r="B8" s="706" t="n"/>
      <c r="C8" s="90" t="inlineStr">
        <is>
          <t>MEDIO AMBIENTE</t>
        </is>
      </c>
    </row>
    <row r="9">
      <c r="B9" s="706" t="n"/>
      <c r="C9" s="90" t="inlineStr">
        <is>
          <t xml:space="preserve">MANAGEMENT </t>
        </is>
      </c>
    </row>
    <row r="10">
      <c r="B10" s="700" t="inlineStr">
        <is>
          <t>EXTERNO</t>
        </is>
      </c>
      <c r="C10" s="90" t="inlineStr">
        <is>
          <t>LEGAL</t>
        </is>
      </c>
    </row>
    <row r="11">
      <c r="B11" s="706" t="n"/>
      <c r="C11" s="90" t="inlineStr">
        <is>
          <t>SOCIAL</t>
        </is>
      </c>
    </row>
    <row r="12">
      <c r="B12" s="706" t="n"/>
      <c r="C12" s="90" t="inlineStr">
        <is>
          <t>AMBIENTAL</t>
        </is>
      </c>
    </row>
    <row r="13">
      <c r="B13" s="706" t="n"/>
      <c r="C13" s="90" t="inlineStr">
        <is>
          <t>ECONÓMICO</t>
        </is>
      </c>
    </row>
    <row r="14">
      <c r="B14" s="706" t="n"/>
      <c r="C14" s="90" t="inlineStr">
        <is>
          <t>TECNOLÓGICO</t>
        </is>
      </c>
    </row>
    <row r="15">
      <c r="B15" s="706" t="n"/>
      <c r="C15" s="89" t="inlineStr">
        <is>
          <t>POLÍTICO</t>
        </is>
      </c>
    </row>
  </sheetData>
  <mergeCells count="2">
    <mergeCell ref="B3:B9"/>
    <mergeCell ref="B10:B15"/>
  </mergeCells>
  <pageMargins left="0.7" right="0.7" top="0.75" bottom="0.75" header="0.3" footer="0.3"/>
  <pageSetup orientation="portrait" paperSize="9"/>
</worksheet>
</file>

<file path=xl/worksheets/sheet2.xml><?xml version="1.0" encoding="utf-8"?>
<worksheet xmlns="http://schemas.openxmlformats.org/spreadsheetml/2006/main">
  <sheetPr codeName="Hoja9">
    <outlinePr summaryBelow="1" summaryRight="1"/>
    <pageSetUpPr/>
  </sheetPr>
  <dimension ref="A1:IN35"/>
  <sheetViews>
    <sheetView showGridLines="0" tabSelected="1" zoomScale="85" zoomScaleNormal="85" workbookViewId="0">
      <selection activeCell="A1" sqref="A1"/>
    </sheetView>
  </sheetViews>
  <sheetFormatPr baseColWidth="10" defaultColWidth="11.42578125" defaultRowHeight="15"/>
  <cols>
    <col width="2.42578125" customWidth="1" style="242" min="1" max="1"/>
  </cols>
  <sheetData>
    <row r="1" ht="23.25" customHeight="1" s="242">
      <c r="B1" s="550" t="n"/>
      <c r="C1" s="702" t="n"/>
      <c r="D1" s="667" t="inlineStr">
        <is>
          <t>MACROPROCESO ESTRATÉGICO</t>
        </is>
      </c>
      <c r="E1" s="703" t="n"/>
      <c r="F1" s="703" t="n"/>
      <c r="G1" s="703" t="n"/>
      <c r="H1" s="703" t="n"/>
      <c r="I1" s="703" t="n"/>
      <c r="J1" s="703" t="n"/>
      <c r="K1" s="703" t="n"/>
      <c r="L1" s="703" t="n"/>
      <c r="M1" s="703" t="n"/>
      <c r="N1" s="703" t="n"/>
      <c r="O1" s="704" t="n"/>
      <c r="P1" s="667" t="inlineStr">
        <is>
          <t>CÓDIGO: ESGr028</t>
        </is>
      </c>
      <c r="Q1" s="704" t="n"/>
    </row>
    <row r="2" ht="21.75" customHeight="1" s="242">
      <c r="B2" s="705" t="n"/>
      <c r="C2" s="706" t="n"/>
      <c r="D2" s="667" t="inlineStr">
        <is>
          <t>PROCESO GESTIÓN SISTEMAS INTEGRADOS - CALIDAD</t>
        </is>
      </c>
      <c r="E2" s="703" t="n"/>
      <c r="F2" s="703" t="n"/>
      <c r="G2" s="703" t="n"/>
      <c r="H2" s="703" t="n"/>
      <c r="I2" s="703" t="n"/>
      <c r="J2" s="703" t="n"/>
      <c r="K2" s="703" t="n"/>
      <c r="L2" s="703" t="n"/>
      <c r="M2" s="703" t="n"/>
      <c r="N2" s="703" t="n"/>
      <c r="O2" s="704" t="n"/>
      <c r="P2" s="667" t="inlineStr">
        <is>
          <t>VERSIÓN: 18</t>
        </is>
      </c>
      <c r="Q2" s="704" t="n"/>
    </row>
    <row r="3" ht="15" customHeight="1" s="242">
      <c r="B3" s="705" t="n"/>
      <c r="C3" s="706" t="n"/>
      <c r="D3" s="667" t="inlineStr">
        <is>
          <t>GESTIÓN DEL RIESGO Y LAS OPORTUNIDADES</t>
        </is>
      </c>
      <c r="E3" s="707" t="n"/>
      <c r="F3" s="707" t="n"/>
      <c r="G3" s="707" t="n"/>
      <c r="H3" s="707" t="n"/>
      <c r="I3" s="707" t="n"/>
      <c r="J3" s="707" t="n"/>
      <c r="K3" s="707" t="n"/>
      <c r="L3" s="707" t="n"/>
      <c r="M3" s="707" t="n"/>
      <c r="N3" s="707" t="n"/>
      <c r="O3" s="702" t="n"/>
      <c r="P3" s="667" t="inlineStr">
        <is>
          <t>VIGENCIA: 2025-04-11</t>
        </is>
      </c>
      <c r="Q3" s="704" t="n"/>
    </row>
    <row r="4" ht="15" customHeight="1" s="242">
      <c r="B4" s="708" t="n"/>
      <c r="C4" s="709" t="n"/>
      <c r="D4" s="708" t="n"/>
      <c r="E4" s="710" t="n"/>
      <c r="F4" s="710" t="n"/>
      <c r="G4" s="710" t="n"/>
      <c r="H4" s="710" t="n"/>
      <c r="I4" s="710" t="n"/>
      <c r="J4" s="710" t="n"/>
      <c r="K4" s="710" t="n"/>
      <c r="L4" s="710" t="n"/>
      <c r="M4" s="710" t="n"/>
      <c r="N4" s="710" t="n"/>
      <c r="O4" s="709" t="n"/>
      <c r="P4" s="667" t="inlineStr">
        <is>
          <t>PÁGINA: 1 de 11</t>
        </is>
      </c>
      <c r="Q4" s="704" t="n"/>
    </row>
    <row r="6" ht="15.75" customHeight="1" s="242" thickBot="1">
      <c r="B6" s="128" t="n"/>
      <c r="C6" s="128" t="n"/>
      <c r="D6" s="128" t="n"/>
      <c r="E6" s="128" t="n"/>
      <c r="F6" s="128" t="n"/>
      <c r="G6" s="128" t="n"/>
      <c r="H6" s="128" t="n"/>
      <c r="I6" s="128" t="n"/>
      <c r="J6" s="128" t="n"/>
      <c r="K6" s="128" t="n"/>
      <c r="L6" s="128" t="n"/>
      <c r="M6" s="128" t="n"/>
      <c r="N6" s="128" t="n"/>
      <c r="O6" s="128" t="n"/>
      <c r="P6" s="128" t="n"/>
      <c r="Q6" s="128" t="n"/>
    </row>
    <row r="7">
      <c r="B7" s="128" t="n"/>
      <c r="C7" s="711" t="inlineStr">
        <is>
          <t>MENÚ DE NAVEGACIÓN</t>
        </is>
      </c>
      <c r="D7" s="712" t="n"/>
      <c r="E7" s="712" t="n"/>
      <c r="F7" s="712" t="n"/>
      <c r="G7" s="712" t="n"/>
      <c r="H7" s="712" t="n"/>
      <c r="I7" s="712" t="n"/>
      <c r="J7" s="712" t="n"/>
      <c r="K7" s="712" t="n"/>
      <c r="L7" s="712" t="n"/>
      <c r="M7" s="712" t="n"/>
      <c r="N7" s="712" t="n"/>
      <c r="O7" s="712" t="n"/>
      <c r="P7" s="713" t="n"/>
      <c r="Q7" s="128" t="n"/>
    </row>
    <row r="8" ht="18" customHeight="1" s="242">
      <c r="B8" s="128" t="n"/>
      <c r="C8" s="714" t="n"/>
      <c r="P8" s="715" t="n"/>
      <c r="Q8" s="128" t="n"/>
    </row>
    <row r="9">
      <c r="B9" s="128" t="n"/>
      <c r="C9" s="716" t="inlineStr">
        <is>
          <t>GESTIÓN DEL RIESGO EN LA UNIVERSIDAD DE CUNDINAMARCA</t>
        </is>
      </c>
      <c r="P9" s="715" t="n"/>
      <c r="Q9" s="128" t="n"/>
    </row>
    <row r="10" ht="21" customHeight="1" s="242" thickBot="1">
      <c r="B10" s="128" t="n"/>
      <c r="C10" s="717" t="n"/>
      <c r="D10" s="718" t="n"/>
      <c r="E10" s="718" t="n"/>
      <c r="F10" s="718" t="n"/>
      <c r="G10" s="718" t="n"/>
      <c r="H10" s="718" t="n"/>
      <c r="I10" s="718" t="n"/>
      <c r="J10" s="718" t="n"/>
      <c r="K10" s="718" t="n"/>
      <c r="L10" s="718" t="n"/>
      <c r="M10" s="718" t="n"/>
      <c r="N10" s="718" t="n"/>
      <c r="O10" s="718" t="n"/>
      <c r="P10" s="719" t="n"/>
      <c r="Q10" s="128" t="n"/>
    </row>
    <row r="11">
      <c r="B11" s="128" t="n"/>
      <c r="C11" s="128" t="n"/>
      <c r="D11" s="128" t="n"/>
      <c r="E11" s="128" t="n"/>
      <c r="F11" s="128" t="n"/>
      <c r="G11" s="128" t="n"/>
      <c r="H11" s="128" t="n"/>
      <c r="I11" s="128" t="n"/>
      <c r="J11" s="128" t="n"/>
      <c r="K11" s="128" t="n"/>
      <c r="L11" s="128" t="n"/>
      <c r="M11" s="128" t="n"/>
      <c r="N11" s="128" t="n"/>
      <c r="O11" s="128" t="n"/>
      <c r="P11" s="128" t="n"/>
      <c r="Q11" s="128" t="n"/>
    </row>
    <row r="12" ht="15.75" customHeight="1" s="242" thickBot="1">
      <c r="B12" s="128" t="n"/>
      <c r="C12" s="128" t="n"/>
      <c r="D12" s="128" t="n"/>
      <c r="E12" s="128" t="n"/>
      <c r="F12" s="128" t="n"/>
      <c r="G12" s="128" t="n"/>
      <c r="H12" s="128" t="n"/>
      <c r="I12" s="128" t="n"/>
      <c r="J12" s="128" t="n"/>
      <c r="K12" s="128" t="n"/>
      <c r="L12" s="128" t="n"/>
      <c r="M12" s="128" t="n"/>
      <c r="N12" s="128" t="n"/>
      <c r="O12" s="128" t="n"/>
      <c r="P12" s="128" t="n"/>
      <c r="Q12" s="128" t="n"/>
    </row>
    <row r="13" ht="30" customHeight="1" s="242">
      <c r="B13" s="128" t="n"/>
      <c r="C13" s="128" t="n"/>
      <c r="D13" s="128" t="n"/>
      <c r="E13" s="720" t="inlineStr">
        <is>
          <t>ESTRATÉGICOS</t>
        </is>
      </c>
      <c r="F13" s="712" t="n"/>
      <c r="G13" s="713" t="n"/>
      <c r="H13" s="128" t="n"/>
      <c r="I13" s="128" t="n"/>
      <c r="J13" s="128" t="n"/>
      <c r="K13" s="128" t="n"/>
      <c r="L13" s="720" t="inlineStr">
        <is>
          <t>CORRUPCIÓN</t>
        </is>
      </c>
      <c r="M13" s="712" t="n"/>
      <c r="N13" s="713" t="n"/>
      <c r="O13" s="128" t="n"/>
      <c r="P13" s="128" t="n"/>
      <c r="Q13" s="128" t="n"/>
    </row>
    <row r="14">
      <c r="B14" s="128" t="n"/>
      <c r="C14" s="128" t="n"/>
      <c r="D14" s="128" t="n"/>
      <c r="E14" s="714" t="n"/>
      <c r="G14" s="715" t="n"/>
      <c r="H14" s="128" t="n"/>
      <c r="I14" s="128" t="n"/>
      <c r="J14" s="128" t="n"/>
      <c r="K14" s="128" t="n"/>
      <c r="L14" s="714" t="n"/>
      <c r="N14" s="715" t="n"/>
      <c r="O14" s="128" t="n"/>
      <c r="P14" s="128" t="n"/>
      <c r="Q14" s="128" t="n"/>
    </row>
    <row r="15">
      <c r="B15" s="128" t="n"/>
      <c r="C15" s="128" t="n"/>
      <c r="D15" s="128" t="n"/>
      <c r="E15" s="714" t="n"/>
      <c r="G15" s="715" t="n"/>
      <c r="H15" s="128" t="n"/>
      <c r="I15" s="128" t="n"/>
      <c r="J15" s="128" t="n"/>
      <c r="K15" s="128" t="n"/>
      <c r="L15" s="714" t="n"/>
      <c r="N15" s="715" t="n"/>
      <c r="O15" s="128" t="n"/>
      <c r="P15" s="128" t="n"/>
      <c r="Q15" s="128" t="n"/>
    </row>
    <row r="16">
      <c r="B16" s="128" t="n"/>
      <c r="C16" s="128" t="n"/>
      <c r="D16" s="128" t="n"/>
      <c r="E16" s="714" t="n"/>
      <c r="G16" s="715" t="n"/>
      <c r="H16" s="128" t="n"/>
      <c r="I16" s="128" t="n"/>
      <c r="J16" s="128" t="n"/>
      <c r="K16" s="128" t="n"/>
      <c r="L16" s="714" t="n"/>
      <c r="N16" s="715" t="n"/>
      <c r="O16" s="128" t="n"/>
      <c r="P16" s="128" t="n"/>
      <c r="Q16" s="128" t="n"/>
    </row>
    <row r="17">
      <c r="B17" s="128" t="n"/>
      <c r="C17" s="128" t="n"/>
      <c r="D17" s="128" t="n"/>
      <c r="E17" s="714" t="n"/>
      <c r="G17" s="715" t="n"/>
      <c r="H17" s="128" t="n"/>
      <c r="I17" s="128" t="n"/>
      <c r="J17" s="128" t="n"/>
      <c r="K17" s="128" t="n"/>
      <c r="L17" s="714" t="n"/>
      <c r="N17" s="715" t="n"/>
      <c r="O17" s="128" t="n"/>
      <c r="P17" s="128" t="n"/>
      <c r="Q17" s="128" t="n"/>
    </row>
    <row r="18" ht="15.75" customHeight="1" s="242" thickBot="1">
      <c r="B18" s="128" t="n"/>
      <c r="C18" s="128" t="n"/>
      <c r="D18" s="128" t="n"/>
      <c r="E18" s="717" t="n"/>
      <c r="F18" s="718" t="n"/>
      <c r="G18" s="719" t="n"/>
      <c r="H18" s="128" t="n"/>
      <c r="I18" s="128" t="n"/>
      <c r="J18" s="128" t="n"/>
      <c r="K18" s="128" t="n"/>
      <c r="L18" s="717" t="n"/>
      <c r="M18" s="718" t="n"/>
      <c r="N18" s="719" t="n"/>
      <c r="O18" s="128" t="n"/>
      <c r="P18" s="128" t="n"/>
      <c r="Q18" s="128" t="n"/>
    </row>
    <row r="19">
      <c r="B19" s="128" t="n"/>
      <c r="C19" s="128" t="n"/>
      <c r="D19" s="128" t="n"/>
      <c r="E19" s="128" t="n"/>
      <c r="F19" s="128" t="n"/>
      <c r="G19" s="128" t="n"/>
      <c r="H19" s="128" t="n"/>
      <c r="I19" s="128" t="n"/>
      <c r="J19" s="128" t="n"/>
      <c r="K19" s="128" t="n"/>
      <c r="L19" s="130" t="n"/>
      <c r="M19" s="128" t="n"/>
      <c r="N19" s="128" t="n"/>
      <c r="O19" s="128" t="n"/>
      <c r="P19" s="128" t="n"/>
      <c r="Q19" s="128" t="n"/>
    </row>
    <row r="20">
      <c r="B20" s="128" t="n"/>
      <c r="C20" s="128" t="n"/>
      <c r="D20" s="128" t="n"/>
      <c r="E20" s="128" t="n"/>
      <c r="F20" s="128" t="n"/>
      <c r="G20" s="128" t="n"/>
      <c r="H20" s="128" t="n"/>
      <c r="I20" s="128" t="n"/>
      <c r="J20" s="128" t="n"/>
      <c r="K20" s="128" t="n"/>
      <c r="L20" s="128" t="n"/>
      <c r="M20" s="128" t="n"/>
      <c r="N20" s="128" t="n"/>
      <c r="O20" s="128" t="n"/>
      <c r="P20" s="128" t="n"/>
      <c r="Q20" s="128" t="n"/>
    </row>
    <row r="21" ht="15.75" customHeight="1" s="242" thickBot="1">
      <c r="B21" s="128" t="n"/>
      <c r="C21" s="128" t="n"/>
      <c r="D21" s="128" t="n"/>
      <c r="E21" s="128" t="n"/>
      <c r="F21" s="128" t="n"/>
      <c r="G21" s="128" t="n"/>
      <c r="H21" s="128" t="n"/>
      <c r="I21" s="128" t="n"/>
      <c r="J21" s="128" t="n"/>
      <c r="K21" s="128" t="n"/>
      <c r="L21" s="128" t="n"/>
      <c r="M21" s="128" t="n"/>
      <c r="N21" s="128" t="n"/>
      <c r="O21" s="128" t="n"/>
      <c r="P21" s="128" t="n"/>
      <c r="Q21" s="128" t="n"/>
    </row>
    <row r="22">
      <c r="B22" s="128" t="n"/>
      <c r="C22" s="128" t="n"/>
      <c r="D22" s="128" t="n"/>
      <c r="E22" s="720" t="inlineStr">
        <is>
          <t>SEGURIDAD DE LA INFORMACIÓN</t>
        </is>
      </c>
      <c r="F22" s="712" t="n"/>
      <c r="G22" s="713" t="n"/>
      <c r="H22" s="128" t="n"/>
      <c r="I22" s="128" t="n"/>
      <c r="J22" s="128" t="n"/>
      <c r="K22" s="128" t="n"/>
      <c r="L22" s="720" t="inlineStr">
        <is>
          <t>SISTEMAS DE GESTIÓN</t>
        </is>
      </c>
      <c r="M22" s="712" t="n"/>
      <c r="N22" s="713" t="n"/>
      <c r="O22" s="128" t="n"/>
      <c r="P22" s="128" t="n"/>
      <c r="Q22" s="128" t="n"/>
    </row>
    <row r="23">
      <c r="B23" s="128" t="n"/>
      <c r="C23" s="128" t="n"/>
      <c r="D23" s="128" t="n"/>
      <c r="E23" s="714" t="n"/>
      <c r="G23" s="715" t="n"/>
      <c r="H23" s="128" t="n"/>
      <c r="I23" s="128" t="n"/>
      <c r="J23" s="128" t="n"/>
      <c r="K23" s="128" t="n"/>
      <c r="L23" s="714" t="n"/>
      <c r="N23" s="715" t="n"/>
      <c r="O23" s="128" t="n"/>
      <c r="P23" s="128" t="n"/>
      <c r="Q23" s="128" t="n"/>
    </row>
    <row r="24" ht="25.5" customHeight="1" s="242">
      <c r="B24" s="128" t="n"/>
      <c r="C24" s="128" t="n"/>
      <c r="D24" s="128" t="n"/>
      <c r="E24" s="714" t="n"/>
      <c r="G24" s="715" t="n"/>
      <c r="H24" s="128" t="n"/>
      <c r="I24" s="128" t="n"/>
      <c r="J24" s="128" t="n"/>
      <c r="K24" s="128" t="n"/>
      <c r="L24" s="714" t="n"/>
      <c r="N24" s="715" t="n"/>
      <c r="O24" s="128" t="n"/>
      <c r="P24" s="128" t="n"/>
      <c r="Q24" s="128" t="n"/>
    </row>
    <row r="25" ht="15" customHeight="1" s="242">
      <c r="B25" s="128" t="n"/>
      <c r="C25" s="128" t="n"/>
      <c r="D25" s="128" t="n"/>
      <c r="E25" s="714" t="n"/>
      <c r="G25" s="715" t="n"/>
      <c r="H25" s="128" t="n"/>
      <c r="I25" s="128" t="n"/>
      <c r="J25" s="128" t="n"/>
      <c r="K25" s="128" t="n"/>
      <c r="L25" s="714" t="n"/>
      <c r="N25" s="715" t="n"/>
      <c r="O25" s="128" t="n"/>
      <c r="P25" s="463" t="inlineStr">
        <is>
          <t>Control de cambios</t>
        </is>
      </c>
    </row>
    <row r="26">
      <c r="B26" s="128" t="n"/>
      <c r="C26" s="128" t="n"/>
      <c r="D26" s="128" t="n"/>
      <c r="E26" s="714" t="n"/>
      <c r="G26" s="715" t="n"/>
      <c r="H26" s="128" t="n"/>
      <c r="I26" s="128" t="n"/>
      <c r="J26" s="128" t="n"/>
      <c r="K26" s="128" t="n"/>
      <c r="L26" s="714" t="n"/>
      <c r="N26" s="715" t="n"/>
      <c r="O26" s="128" t="n"/>
      <c r="P26" s="128" t="n"/>
      <c r="Q26" s="128" t="n"/>
    </row>
    <row r="27" ht="15.75" customHeight="1" s="242" thickBot="1">
      <c r="B27" s="128" t="n"/>
      <c r="C27" s="128" t="n"/>
      <c r="D27" s="128" t="n"/>
      <c r="E27" s="717" t="n"/>
      <c r="F27" s="718" t="n"/>
      <c r="G27" s="719" t="n"/>
      <c r="H27" s="128" t="n"/>
      <c r="I27" s="128" t="n"/>
      <c r="J27" s="128" t="n"/>
      <c r="K27" s="128" t="n"/>
      <c r="L27" s="717" t="n"/>
      <c r="M27" s="718" t="n"/>
      <c r="N27" s="719" t="n"/>
      <c r="O27" s="128" t="n"/>
      <c r="P27" s="128" t="n"/>
      <c r="Q27" s="128" t="n"/>
    </row>
    <row r="28">
      <c r="B28" s="128" t="n"/>
      <c r="C28" s="128" t="n"/>
      <c r="D28" s="128" t="n"/>
      <c r="E28" s="128" t="n"/>
      <c r="F28" s="128" t="n"/>
      <c r="G28" s="128" t="n"/>
      <c r="H28" s="128" t="n"/>
      <c r="I28" s="128" t="n"/>
      <c r="J28" s="128" t="n"/>
      <c r="K28" s="128" t="n"/>
      <c r="L28" s="128" t="n"/>
      <c r="M28" s="128" t="n"/>
      <c r="N28" s="128" t="n"/>
      <c r="O28" s="128" t="n"/>
      <c r="P28" s="128" t="n"/>
      <c r="Q28" s="128" t="n"/>
    </row>
    <row r="29">
      <c r="B29" s="128" t="n"/>
      <c r="C29" s="128" t="n"/>
      <c r="D29" s="128" t="n"/>
      <c r="E29" s="128" t="n"/>
      <c r="F29" s="128" t="n"/>
      <c r="G29" s="128" t="n"/>
      <c r="H29" s="128" t="n"/>
      <c r="I29" s="128" t="n"/>
      <c r="J29" s="128" t="n"/>
      <c r="K29" s="128" t="n"/>
      <c r="L29" s="128" t="n"/>
      <c r="M29" s="128" t="n"/>
      <c r="N29" s="128" t="n"/>
      <c r="O29" s="128" t="n"/>
      <c r="P29" s="128" t="n"/>
      <c r="Q29" s="128" t="n"/>
    </row>
    <row r="30" s="242"/>
    <row r="31" s="242"/>
    <row r="32" ht="60" customFormat="1" customHeight="1" s="201">
      <c r="B32" s="437" t="inlineStr">
        <is>
          <t>Diagonal 18 No. 20-29 Fusagasugá – Cundinamarca
Teléfono (601) 8281483 Línea Gratuita 018000180414
www.ucundinamarca.edu.co   E-mail: info@ucundinamarca.edu.co
NIT: 890.680.062-2</t>
        </is>
      </c>
    </row>
    <row r="33" customFormat="1" s="201">
      <c r="B33" s="202" t="n"/>
      <c r="C33" s="202" t="n"/>
      <c r="D33" s="504" t="n"/>
      <c r="F33" s="346" t="n"/>
      <c r="G33" s="203" t="n"/>
      <c r="H33" s="204" t="n"/>
      <c r="I33" s="346" t="n"/>
      <c r="J33" s="346" t="n"/>
    </row>
    <row r="34" ht="25.5" customFormat="1" customHeight="1" s="201">
      <c r="B34" s="438" t="inlineStr">
        <is>
          <t>Documento controlado por el Sistema de Gestión de la Calidad
Asegúrese que corresponde a la última versión consultando el Portal Institucional</t>
        </is>
      </c>
    </row>
    <row r="35" customFormat="1" s="201">
      <c r="B35" s="202" t="n"/>
      <c r="C35" s="202" t="n"/>
      <c r="D35" s="504" t="n"/>
      <c r="F35" s="205" t="n"/>
      <c r="G35" s="205" t="n"/>
      <c r="H35" s="205" t="n"/>
      <c r="I35" s="205" t="n"/>
      <c r="J35" s="205" t="n"/>
    </row>
  </sheetData>
  <sheetProtection selectLockedCells="0" selectUnlockedCells="0" algorithmName="SHA-512" sheet="1" objects="1" insertRows="1" insertHyperlinks="1" autoFilter="1" scenarios="1" formatColumns="1" deleteColumns="1" insertColumns="1" pivotTables="1" deleteRows="1" formatCells="1" saltValue="y7lGnXApw6GR41E0f/zA5w==" formatRows="1" sort="1" spinCount="100000" hashValue="nJRsXueT1tGbST35mIAikt63f0LUc1eZHkJwF1QPEFoGQdfq/u1WvR9kFCX2foh9h+86Lc2QC2V3iyHfBU2JwA=="/>
  <mergeCells count="17">
    <mergeCell ref="B34:Q34"/>
    <mergeCell ref="P4:Q4"/>
    <mergeCell ref="C9:P10"/>
    <mergeCell ref="P3:Q3"/>
    <mergeCell ref="E22:G27"/>
    <mergeCell ref="D2:O2"/>
    <mergeCell ref="D1:O1"/>
    <mergeCell ref="B32:Q32"/>
    <mergeCell ref="D3:O4"/>
    <mergeCell ref="L22:N27"/>
    <mergeCell ref="L13:N18"/>
    <mergeCell ref="P2:Q2"/>
    <mergeCell ref="C7:P8"/>
    <mergeCell ref="E13:G18"/>
    <mergeCell ref="P25:Q25"/>
    <mergeCell ref="B1:C4"/>
    <mergeCell ref="P1:Q1"/>
  </mergeCells>
  <hyperlinks>
    <hyperlink ref="E13" location="ESTRATÉGICOS!A1" display="ESTRATÉGICOS"/>
    <hyperlink ref="L13" location="CORRUPCIÓN!A1" display="CORRUPCIÓN"/>
    <hyperlink ref="E22" location="'MATRIZ SGSI'!A1" display="SEGURIDAD DE LA INFORMACIÓN"/>
    <hyperlink ref="L22" location="'INICIO (2)'!A1" display="SISTEMAS DE GESTIÓN"/>
    <hyperlink ref="P25" location="ACTUALIZACIONES!A1" display="Control de cambios"/>
  </hyperlinks>
  <pageMargins left="0.7" right="0.7" top="0.75" bottom="0.75" header="0.3" footer="0.3"/>
  <pageSetup orientation="portrait"/>
  <drawing xmlns:r="http://schemas.openxmlformats.org/officeDocument/2006/relationships" r:id="rId1"/>
</worksheet>
</file>

<file path=xl/worksheets/sheet3.xml><?xml version="1.0" encoding="utf-8"?>
<worksheet xmlns="http://schemas.openxmlformats.org/spreadsheetml/2006/main">
  <sheetPr codeName="Hoja11">
    <outlinePr summaryBelow="1" summaryRight="1"/>
    <pageSetUpPr/>
  </sheetPr>
  <dimension ref="A1:Q26"/>
  <sheetViews>
    <sheetView showGridLines="0" zoomScale="85" zoomScaleNormal="85" workbookViewId="0">
      <selection activeCell="A1" sqref="A1"/>
    </sheetView>
  </sheetViews>
  <sheetFormatPr baseColWidth="10" defaultColWidth="11.42578125" defaultRowHeight="15"/>
  <cols>
    <col width="2.42578125" customWidth="1" style="242" min="1" max="1"/>
  </cols>
  <sheetData>
    <row r="1" ht="23.25" customHeight="1" s="242">
      <c r="B1" s="550" t="n"/>
      <c r="C1" s="702" t="n"/>
      <c r="D1" s="667" t="inlineStr">
        <is>
          <t>MACROPROCESO ESTRATÉGICO</t>
        </is>
      </c>
      <c r="E1" s="703" t="n"/>
      <c r="F1" s="703" t="n"/>
      <c r="G1" s="703" t="n"/>
      <c r="H1" s="703" t="n"/>
      <c r="I1" s="703" t="n"/>
      <c r="J1" s="703" t="n"/>
      <c r="K1" s="703" t="n"/>
      <c r="L1" s="703" t="n"/>
      <c r="M1" s="703" t="n"/>
      <c r="N1" s="703" t="n"/>
      <c r="O1" s="704" t="n"/>
      <c r="P1" s="667" t="inlineStr">
        <is>
          <t>CÓDIGO: ESGr028</t>
        </is>
      </c>
      <c r="Q1" s="704" t="n"/>
    </row>
    <row r="2" ht="21.75" customHeight="1" s="242">
      <c r="B2" s="705" t="n"/>
      <c r="C2" s="706" t="n"/>
      <c r="D2" s="667" t="inlineStr">
        <is>
          <t>PROCESO GESTIÓN SISTEMAS INTEGRADOS - CALIDAD</t>
        </is>
      </c>
      <c r="E2" s="703" t="n"/>
      <c r="F2" s="703" t="n"/>
      <c r="G2" s="703" t="n"/>
      <c r="H2" s="703" t="n"/>
      <c r="I2" s="703" t="n"/>
      <c r="J2" s="703" t="n"/>
      <c r="K2" s="703" t="n"/>
      <c r="L2" s="703" t="n"/>
      <c r="M2" s="703" t="n"/>
      <c r="N2" s="703" t="n"/>
      <c r="O2" s="704" t="n"/>
      <c r="P2" s="667" t="inlineStr">
        <is>
          <t>VERSIÓN: 18</t>
        </is>
      </c>
      <c r="Q2" s="704" t="n"/>
    </row>
    <row r="3" ht="15" customHeight="1" s="242">
      <c r="B3" s="705" t="n"/>
      <c r="C3" s="706" t="n"/>
      <c r="D3" s="667" t="inlineStr">
        <is>
          <t>GESTIÓN DEL RIESGO Y LAS OPORTUNIDADES</t>
        </is>
      </c>
      <c r="E3" s="707" t="n"/>
      <c r="F3" s="707" t="n"/>
      <c r="G3" s="707" t="n"/>
      <c r="H3" s="707" t="n"/>
      <c r="I3" s="707" t="n"/>
      <c r="J3" s="707" t="n"/>
      <c r="K3" s="707" t="n"/>
      <c r="L3" s="707" t="n"/>
      <c r="M3" s="707" t="n"/>
      <c r="N3" s="707" t="n"/>
      <c r="O3" s="702" t="n"/>
      <c r="P3" s="667" t="inlineStr">
        <is>
          <t>VIGENCIA: 2025-04-11</t>
        </is>
      </c>
      <c r="Q3" s="704" t="n"/>
    </row>
    <row r="4">
      <c r="B4" s="708" t="n"/>
      <c r="C4" s="709" t="n"/>
      <c r="D4" s="708" t="n"/>
      <c r="E4" s="710" t="n"/>
      <c r="F4" s="710" t="n"/>
      <c r="G4" s="710" t="n"/>
      <c r="H4" s="710" t="n"/>
      <c r="I4" s="710" t="n"/>
      <c r="J4" s="710" t="n"/>
      <c r="K4" s="710" t="n"/>
      <c r="L4" s="710" t="n"/>
      <c r="M4" s="710" t="n"/>
      <c r="N4" s="710" t="n"/>
      <c r="O4" s="709" t="n"/>
      <c r="P4" s="667" t="inlineStr">
        <is>
          <t>PÁGINA: 5 de 11</t>
        </is>
      </c>
      <c r="Q4" s="704" t="n"/>
    </row>
    <row r="6" ht="15.75" customHeight="1" s="242" thickBot="1">
      <c r="B6" s="128" t="n"/>
      <c r="C6" s="128" t="n"/>
      <c r="D6" s="128" t="n"/>
      <c r="E6" s="128" t="n"/>
      <c r="F6" s="128" t="n"/>
      <c r="G6" s="128" t="n"/>
      <c r="H6" s="128" t="n"/>
      <c r="I6" s="128" t="n"/>
      <c r="J6" s="128" t="n"/>
      <c r="K6" s="128" t="n"/>
      <c r="L6" s="128" t="n"/>
      <c r="M6" s="128" t="n"/>
      <c r="N6" s="128" t="n"/>
      <c r="O6" s="128" t="n"/>
      <c r="P6" s="128" t="n"/>
      <c r="Q6" s="128" t="n"/>
    </row>
    <row r="7">
      <c r="B7" s="128" t="n"/>
      <c r="C7" s="721" t="inlineStr">
        <is>
          <t>MENÚ DE NAVEGACIÓN</t>
        </is>
      </c>
      <c r="D7" s="712" t="n"/>
      <c r="E7" s="712" t="n"/>
      <c r="F7" s="712" t="n"/>
      <c r="G7" s="712" t="n"/>
      <c r="H7" s="712" t="n"/>
      <c r="I7" s="712" t="n"/>
      <c r="J7" s="712" t="n"/>
      <c r="K7" s="712" t="n"/>
      <c r="L7" s="712" t="n"/>
      <c r="M7" s="712" t="n"/>
      <c r="N7" s="712" t="n"/>
      <c r="O7" s="712" t="n"/>
      <c r="P7" s="713" t="n"/>
      <c r="Q7" s="128" t="n"/>
    </row>
    <row r="8">
      <c r="B8" s="131" t="inlineStr">
        <is>
          <t>INICIO</t>
        </is>
      </c>
      <c r="C8" s="714" t="n"/>
      <c r="P8" s="715" t="n"/>
      <c r="Q8" s="128" t="n"/>
    </row>
    <row r="9" ht="18.75" customHeight="1" s="242">
      <c r="B9" s="128" t="n"/>
      <c r="C9" s="722" t="inlineStr">
        <is>
          <t>GESTIÓN DEL RIESGO EN LA UNIVERSIDAD DE CUNDINAMARCA</t>
        </is>
      </c>
      <c r="P9" s="715" t="n"/>
      <c r="Q9" s="128" t="n"/>
    </row>
    <row r="10" ht="20.25" customHeight="1" s="242" thickBot="1">
      <c r="B10" s="128" t="n"/>
      <c r="C10" s="717" t="n"/>
      <c r="D10" s="718" t="n"/>
      <c r="E10" s="718" t="n"/>
      <c r="F10" s="718" t="n"/>
      <c r="G10" s="718" t="n"/>
      <c r="H10" s="718" t="n"/>
      <c r="I10" s="718" t="n"/>
      <c r="J10" s="718" t="n"/>
      <c r="K10" s="718" t="n"/>
      <c r="L10" s="718" t="n"/>
      <c r="M10" s="718" t="n"/>
      <c r="N10" s="718" t="n"/>
      <c r="O10" s="718" t="n"/>
      <c r="P10" s="719" t="n"/>
      <c r="Q10" s="128" t="n"/>
    </row>
    <row r="11" ht="19.5" customHeight="1" s="242">
      <c r="B11" s="128" t="n"/>
      <c r="C11" s="128" t="n"/>
      <c r="D11" s="128" t="n"/>
      <c r="E11" s="128" t="n"/>
      <c r="F11" s="128" t="n"/>
      <c r="G11" s="128" t="n"/>
      <c r="H11" s="128" t="n"/>
      <c r="I11" s="128" t="n"/>
      <c r="J11" s="128" t="n"/>
      <c r="K11" s="128" t="n"/>
      <c r="L11" s="128" t="n"/>
      <c r="M11" s="128" t="n"/>
      <c r="N11" s="128" t="n"/>
      <c r="O11" s="128" t="n"/>
      <c r="P11" s="128" t="n"/>
      <c r="Q11" s="128" t="n"/>
    </row>
    <row r="12" ht="29.25" customHeight="1" s="242">
      <c r="B12" s="128" t="n"/>
      <c r="C12" s="128" t="n"/>
      <c r="D12" s="128" t="n"/>
      <c r="E12" s="128" t="n"/>
      <c r="F12" s="128" t="n"/>
      <c r="G12" s="128" t="n"/>
      <c r="H12" s="128" t="n"/>
      <c r="I12" s="128" t="n"/>
      <c r="J12" s="128" t="n"/>
      <c r="K12" s="128" t="n"/>
      <c r="L12" s="128" t="n"/>
      <c r="M12" s="128" t="n"/>
      <c r="N12" s="128" t="n"/>
      <c r="O12" s="128" t="n"/>
      <c r="P12" s="128" t="n"/>
      <c r="Q12" s="128" t="n"/>
    </row>
    <row r="13">
      <c r="B13" s="128" t="n"/>
      <c r="C13" s="128" t="n"/>
      <c r="D13" s="128" t="n"/>
      <c r="E13" s="129" t="n"/>
      <c r="F13" s="129" t="n"/>
      <c r="G13" s="129" t="n"/>
      <c r="H13" s="128" t="n"/>
      <c r="I13" s="128" t="n"/>
      <c r="J13" s="128" t="n"/>
      <c r="K13" s="128" t="n"/>
      <c r="L13" s="129" t="n"/>
      <c r="M13" s="129" t="n"/>
      <c r="N13" s="129" t="n"/>
      <c r="O13" s="128" t="n"/>
      <c r="P13" s="128" t="n"/>
      <c r="Q13" s="128" t="n"/>
    </row>
    <row r="14">
      <c r="B14" s="128" t="n"/>
      <c r="C14" s="128" t="n"/>
      <c r="D14" s="128" t="n"/>
      <c r="E14" s="128" t="n"/>
      <c r="F14" s="128" t="n"/>
      <c r="G14" s="128" t="n"/>
      <c r="H14" s="128" t="n"/>
      <c r="I14" s="128" t="n"/>
      <c r="J14" s="128" t="n"/>
      <c r="K14" s="128" t="n"/>
      <c r="L14" s="128" t="n"/>
      <c r="M14" s="128" t="n"/>
      <c r="N14" s="128" t="n"/>
      <c r="O14" s="128" t="n"/>
      <c r="P14" s="128" t="n"/>
      <c r="Q14" s="128" t="n"/>
    </row>
    <row r="15" ht="21" customHeight="1" s="242">
      <c r="B15" s="128" t="n"/>
      <c r="C15" s="128" t="n"/>
      <c r="D15" s="128" t="n"/>
      <c r="E15" s="128" t="n"/>
      <c r="F15" s="128" t="n"/>
      <c r="G15" s="128" t="n"/>
      <c r="H15" s="128" t="n"/>
      <c r="I15" s="128" t="n"/>
      <c r="J15" s="128" t="n"/>
      <c r="K15" s="128" t="n"/>
      <c r="L15" s="128" t="n"/>
      <c r="M15" s="128" t="n"/>
      <c r="N15" s="128" t="n"/>
      <c r="O15" s="128" t="n"/>
      <c r="P15" s="128" t="n"/>
      <c r="Q15" s="128" t="n"/>
    </row>
    <row r="16">
      <c r="B16" s="128" t="n"/>
      <c r="C16" s="128" t="n"/>
      <c r="D16" s="128" t="n"/>
      <c r="E16" s="128" t="n"/>
      <c r="F16" s="128" t="n"/>
      <c r="G16" s="128" t="n"/>
      <c r="H16" s="128" t="n"/>
      <c r="I16" s="128" t="n"/>
      <c r="J16" s="128" t="n"/>
      <c r="K16" s="128" t="n"/>
      <c r="L16" s="128" t="n"/>
      <c r="M16" s="128" t="n"/>
      <c r="N16" s="128" t="n"/>
      <c r="O16" s="128" t="n"/>
      <c r="P16" s="128" t="n"/>
      <c r="Q16" s="128" t="n"/>
    </row>
    <row r="17">
      <c r="B17" s="128" t="n"/>
      <c r="C17" s="128" t="n"/>
      <c r="D17" s="128" t="n"/>
      <c r="E17" s="128" t="n"/>
      <c r="F17" s="128" t="n"/>
      <c r="G17" s="128" t="n"/>
      <c r="H17" s="128" t="n"/>
      <c r="I17" s="128" t="n"/>
      <c r="J17" s="128" t="n"/>
      <c r="K17" s="128" t="n"/>
      <c r="L17" s="128" t="n"/>
      <c r="M17" s="128" t="n"/>
      <c r="N17" s="128" t="n"/>
      <c r="O17" s="128" t="n"/>
      <c r="P17" s="128" t="n"/>
      <c r="Q17" s="128" t="n"/>
    </row>
    <row r="18">
      <c r="B18" s="128" t="n"/>
      <c r="C18" s="128" t="n"/>
      <c r="D18" s="128" t="n"/>
      <c r="E18" s="128" t="n"/>
      <c r="F18" s="128" t="n"/>
      <c r="G18" s="128" t="n"/>
      <c r="H18" s="128" t="n"/>
      <c r="I18" s="128" t="n"/>
      <c r="J18" s="128" t="n"/>
      <c r="K18" s="128" t="n"/>
      <c r="L18" s="128" t="n"/>
      <c r="M18" s="128" t="n"/>
      <c r="N18" s="128" t="n"/>
      <c r="O18" s="128" t="n"/>
      <c r="P18" s="128" t="n"/>
      <c r="Q18" s="128" t="n"/>
    </row>
    <row r="19">
      <c r="B19" s="128" t="n"/>
      <c r="C19" s="128" t="n"/>
      <c r="D19" s="128" t="n"/>
      <c r="E19" s="128" t="n"/>
      <c r="F19" s="128" t="n"/>
      <c r="G19" s="128" t="n"/>
      <c r="H19" s="128" t="n"/>
      <c r="I19" s="128" t="n"/>
      <c r="J19" s="128" t="n"/>
      <c r="K19" s="128" t="n"/>
      <c r="L19" s="128" t="n"/>
      <c r="M19" s="128" t="n"/>
      <c r="N19" s="128" t="n"/>
      <c r="O19" s="128" t="n"/>
      <c r="P19" s="128" t="n"/>
      <c r="Q19" s="128" t="n"/>
    </row>
    <row r="20">
      <c r="B20" s="128" t="n"/>
      <c r="C20" s="128" t="n"/>
      <c r="D20" s="128" t="n"/>
      <c r="E20" s="128" t="n"/>
      <c r="F20" s="128" t="n"/>
      <c r="G20" s="128" t="n"/>
      <c r="H20" s="128" t="n"/>
      <c r="I20" s="128" t="n"/>
      <c r="J20" s="128" t="n"/>
      <c r="K20" s="128" t="n"/>
      <c r="L20" s="128" t="n"/>
      <c r="M20" s="128" t="n"/>
      <c r="N20" s="128" t="n"/>
      <c r="O20" s="128" t="n"/>
      <c r="P20" s="128" t="n"/>
      <c r="Q20" s="128" t="n"/>
    </row>
    <row r="21">
      <c r="B21" s="128" t="n"/>
      <c r="C21" s="128" t="n"/>
      <c r="D21" s="128" t="n"/>
      <c r="E21" s="128" t="n"/>
      <c r="F21" s="128" t="n"/>
      <c r="G21" s="128" t="n"/>
      <c r="H21" s="128" t="n"/>
      <c r="I21" s="128" t="n"/>
      <c r="J21" s="128" t="n"/>
      <c r="K21" s="128" t="n"/>
      <c r="L21" s="128" t="n"/>
      <c r="M21" s="128" t="n"/>
      <c r="N21" s="128" t="n"/>
      <c r="O21" s="128" t="n"/>
      <c r="P21" s="128" t="n"/>
      <c r="Q21" s="128" t="n"/>
    </row>
    <row r="22" ht="33.75" customHeight="1" s="242">
      <c r="B22" s="128" t="n"/>
      <c r="C22" s="128" t="n"/>
      <c r="D22" s="128" t="n"/>
      <c r="E22" s="129" t="n"/>
      <c r="F22" s="129" t="n"/>
      <c r="G22" s="129" t="n"/>
      <c r="H22" s="128" t="n"/>
      <c r="I22" s="128" t="n"/>
      <c r="J22" s="128" t="n"/>
      <c r="K22" s="128" t="n"/>
      <c r="L22" s="129" t="n"/>
      <c r="M22" s="129" t="n"/>
      <c r="N22" s="129" t="n"/>
      <c r="O22" s="128" t="n"/>
      <c r="P22" s="128" t="n"/>
      <c r="Q22" s="128" t="n"/>
    </row>
    <row r="23" ht="31.5" customHeight="1" s="242">
      <c r="B23" s="128" t="n"/>
      <c r="C23" s="128" t="n"/>
      <c r="D23" s="128" t="n"/>
      <c r="E23" s="128" t="n"/>
      <c r="F23" s="128" t="n"/>
      <c r="G23" s="128" t="n"/>
      <c r="H23" s="128" t="n"/>
      <c r="I23" s="128" t="n"/>
      <c r="J23" s="128" t="n"/>
      <c r="K23" s="128" t="n"/>
      <c r="L23" s="128" t="n"/>
      <c r="M23" s="128" t="n"/>
      <c r="N23" s="128" t="n"/>
      <c r="O23" s="128" t="n"/>
      <c r="P23" s="128" t="n"/>
      <c r="Q23" s="128" t="n"/>
    </row>
    <row r="24" ht="63.75" customFormat="1" customHeight="1" s="348">
      <c r="B24" s="464" t="inlineStr">
        <is>
          <t>Diagonal 18 No. 20-29 Fusagasugá – Cundinamarca 
Teléfono (601) 8281483 Línea Gratuita 018000180414
 www.ucundinamarca.edu.co   E-mail: info@ucundinamarca.edu.co
 NIT: 890.680.062-2</t>
        </is>
      </c>
    </row>
    <row r="25" customFormat="1" s="348"/>
    <row r="26" ht="34.5" customFormat="1" customHeight="1" s="348">
      <c r="B26" s="465" t="inlineStr">
        <is>
          <t>Documento controlado por el Sistema de Gestión de la Calidad
Asegúrese que corresponde a la última versión consultando el Portal Institucional</t>
        </is>
      </c>
    </row>
  </sheetData>
  <sheetProtection selectLockedCells="0" selectUnlockedCells="0" algorithmName="SHA-512" sheet="1" objects="1" insertRows="1" insertHyperlinks="1" autoFilter="1" scenarios="1" formatColumns="1" deleteColumns="1" insertColumns="1" pivotTables="1" deleteRows="1" formatCells="1" saltValue="ExXA3yIJzkHCA1FM6C3oGw==" formatRows="1" sort="1" spinCount="100000" hashValue="ZivoSR7BnoBxEJqBZGRajZR4UlZrbRwdM/wge1PDJpK40MvfpF6JgZ+HQ3VaXwo1ith7vRxFbwFAuw5DgswtTQ=="/>
  <mergeCells count="12">
    <mergeCell ref="P4:Q4"/>
    <mergeCell ref="C9:P10"/>
    <mergeCell ref="P3:Q3"/>
    <mergeCell ref="D2:O2"/>
    <mergeCell ref="D1:O1"/>
    <mergeCell ref="B24:Q25"/>
    <mergeCell ref="D3:O4"/>
    <mergeCell ref="B26:Q26"/>
    <mergeCell ref="P2:Q2"/>
    <mergeCell ref="C7:P8"/>
    <mergeCell ref="B1:C4"/>
    <mergeCell ref="P1:Q1"/>
  </mergeCells>
  <hyperlinks>
    <hyperlink ref="B8" location="INICIO!A1" display="INICIO"/>
  </hyperlinks>
  <pageMargins left="0.7" right="0.7" top="0.75" bottom="0.75" header="0.3" footer="0.3"/>
  <pageSetup orientation="portrait" scale="48"/>
  <drawing xmlns:r="http://schemas.openxmlformats.org/officeDocument/2006/relationships" r:id="rId1"/>
</worksheet>
</file>

<file path=xl/worksheets/sheet4.xml><?xml version="1.0" encoding="utf-8"?>
<worksheet xmlns="http://schemas.openxmlformats.org/spreadsheetml/2006/main">
  <sheetPr codeName="Hoja12">
    <outlinePr summaryBelow="1" summaryRight="1"/>
    <pageSetUpPr/>
  </sheetPr>
  <dimension ref="A1:BX63"/>
  <sheetViews>
    <sheetView showGridLines="0" zoomScale="55" zoomScaleNormal="55" workbookViewId="0">
      <selection activeCell="A1" sqref="A1"/>
    </sheetView>
  </sheetViews>
  <sheetFormatPr baseColWidth="10" defaultColWidth="11.42578125" defaultRowHeight="15"/>
  <cols>
    <col width="2.85546875" customWidth="1" style="77" min="1" max="1"/>
    <col width="7.28515625" customWidth="1" style="77" min="2" max="2"/>
    <col width="52.7109375" customWidth="1" style="77" min="3" max="3"/>
    <col width="43.5703125" customWidth="1" style="77" min="4" max="4"/>
    <col width="17.5703125" customWidth="1" style="77" min="5" max="5"/>
    <col width="10.85546875" bestFit="1" customWidth="1" style="77" min="6" max="6"/>
    <col width="15.5703125" customWidth="1" style="77" min="7" max="7"/>
    <col width="12.140625" customWidth="1" style="77" min="8" max="8"/>
    <col width="14.140625" customWidth="1" style="77" min="9" max="9"/>
    <col width="20.5703125" customWidth="1" style="77" min="10" max="10"/>
    <col width="14" customWidth="1" style="77" min="11" max="11"/>
    <col width="17.28515625" customWidth="1" style="77" min="12" max="12"/>
    <col width="15.28515625" customWidth="1" style="77" min="13" max="13"/>
    <col width="15.5703125" customWidth="1" style="77" min="14" max="14"/>
    <col width="13.7109375" customWidth="1" style="77" min="15" max="15"/>
    <col width="11.42578125" customWidth="1" style="77" min="16" max="16384"/>
  </cols>
  <sheetData>
    <row r="1" ht="23.25" customFormat="1" customHeight="1" s="165">
      <c r="B1" s="550" t="n"/>
      <c r="C1" s="702" t="n"/>
      <c r="D1" s="667" t="inlineStr">
        <is>
          <t>MACROPROCESO ESTRATÉGICO</t>
        </is>
      </c>
      <c r="E1" s="703" t="n"/>
      <c r="F1" s="703" t="n"/>
      <c r="G1" s="703" t="n"/>
      <c r="H1" s="703" t="n"/>
      <c r="I1" s="703" t="n"/>
      <c r="J1" s="703" t="n"/>
      <c r="K1" s="703" t="n"/>
      <c r="L1" s="703" t="n"/>
      <c r="M1" s="704" t="n"/>
      <c r="N1" s="667" t="inlineStr">
        <is>
          <t>CÓDIGO: ESGr028</t>
        </is>
      </c>
      <c r="O1" s="704" t="n"/>
      <c r="P1" s="63" t="n"/>
      <c r="Q1" s="63" t="n"/>
    </row>
    <row r="2" ht="21.75" customFormat="1" customHeight="1" s="165">
      <c r="B2" s="705" t="n"/>
      <c r="C2" s="706" t="n"/>
      <c r="D2" s="667" t="inlineStr">
        <is>
          <t>PROCESO GESTIÓN SISTEMAS INTEGRADOS - CALIDAD</t>
        </is>
      </c>
      <c r="E2" s="703" t="n"/>
      <c r="F2" s="703" t="n"/>
      <c r="G2" s="703" t="n"/>
      <c r="H2" s="703" t="n"/>
      <c r="I2" s="703" t="n"/>
      <c r="J2" s="703" t="n"/>
      <c r="K2" s="703" t="n"/>
      <c r="L2" s="703" t="n"/>
      <c r="M2" s="704" t="n"/>
      <c r="N2" s="667" t="inlineStr">
        <is>
          <t>VERSIÓN: 18</t>
        </is>
      </c>
      <c r="O2" s="704" t="n"/>
      <c r="P2" s="63" t="n"/>
      <c r="Q2" s="63" t="n"/>
    </row>
    <row r="3" ht="15" customFormat="1" customHeight="1" s="165">
      <c r="B3" s="705" t="n"/>
      <c r="C3" s="706" t="n"/>
      <c r="D3" s="667" t="inlineStr">
        <is>
          <t>GESTIÓN DEL RIESGO Y LAS OPORTUNIDADES</t>
        </is>
      </c>
      <c r="E3" s="707" t="n"/>
      <c r="F3" s="707" t="n"/>
      <c r="G3" s="707" t="n"/>
      <c r="H3" s="707" t="n"/>
      <c r="I3" s="707" t="n"/>
      <c r="J3" s="707" t="n"/>
      <c r="K3" s="707" t="n"/>
      <c r="L3" s="707" t="n"/>
      <c r="M3" s="702" t="n"/>
      <c r="N3" s="667" t="inlineStr">
        <is>
          <t>VIGENCIA: 2025-04-11</t>
        </is>
      </c>
      <c r="O3" s="704" t="n"/>
      <c r="P3" s="63" t="n"/>
      <c r="Q3" s="63" t="n"/>
    </row>
    <row r="4" ht="12.75" customFormat="1" customHeight="1" s="165">
      <c r="B4" s="708" t="n"/>
      <c r="C4" s="709" t="n"/>
      <c r="D4" s="708" t="n"/>
      <c r="E4" s="710" t="n"/>
      <c r="F4" s="710" t="n"/>
      <c r="G4" s="710" t="n"/>
      <c r="H4" s="710" t="n"/>
      <c r="I4" s="710" t="n"/>
      <c r="J4" s="710" t="n"/>
      <c r="K4" s="710" t="n"/>
      <c r="L4" s="710" t="n"/>
      <c r="M4" s="709" t="n"/>
      <c r="N4" s="667" t="inlineStr">
        <is>
          <t>PÁGINA: 2 de 11</t>
        </is>
      </c>
      <c r="O4" s="704" t="n"/>
      <c r="P4" s="63" t="n"/>
      <c r="Q4" s="63" t="n"/>
    </row>
    <row r="5">
      <c r="C5" s="489" t="inlineStr">
        <is>
          <t>REGRESAR</t>
        </is>
      </c>
    </row>
    <row r="6">
      <c r="C6" s="723" t="n"/>
    </row>
    <row r="7">
      <c r="B7" s="490" t="inlineStr">
        <is>
          <t>IDENTIFICACIÓN DEL RIESGO ESTRATÉGICO</t>
        </is>
      </c>
      <c r="C7" s="703" t="n"/>
      <c r="D7" s="703" t="n"/>
      <c r="E7" s="703" t="n"/>
      <c r="F7" s="703" t="n"/>
      <c r="G7" s="703" t="n"/>
      <c r="H7" s="703" t="n"/>
      <c r="I7" s="704" t="n"/>
      <c r="J7" s="484" t="inlineStr">
        <is>
          <t>RIESGOS OPERATIVOS QUE APORTAN A LA ESTRATEGIA</t>
        </is>
      </c>
      <c r="K7" s="703" t="n"/>
      <c r="L7" s="703" t="n"/>
      <c r="M7" s="703" t="n"/>
      <c r="N7" s="703" t="n"/>
      <c r="O7" s="704" t="n"/>
    </row>
    <row r="8" ht="53.25" customHeight="1" s="242">
      <c r="B8" s="79" t="inlineStr">
        <is>
          <t>ID</t>
        </is>
      </c>
      <c r="C8" s="79" t="inlineStr">
        <is>
          <t>FRENTE ESTRATÉGICO: OBJETIVO DE CALIDAD</t>
        </is>
      </c>
      <c r="D8" s="79" t="inlineStr">
        <is>
          <t>RIESGO ESTRATÉGICO</t>
        </is>
      </c>
      <c r="E8" s="79" t="inlineStr">
        <is>
          <t>PROBABILIDAD</t>
        </is>
      </c>
      <c r="F8" s="79" t="inlineStr">
        <is>
          <t>IMPACTO</t>
        </is>
      </c>
      <c r="G8" s="79" t="inlineStr">
        <is>
          <t>VALORACIÓN</t>
        </is>
      </c>
      <c r="H8" s="79" t="inlineStr">
        <is>
          <t>NIVEL</t>
        </is>
      </c>
      <c r="I8" s="79" t="inlineStr">
        <is>
          <t>INDICADOR DE EFICACIA</t>
        </is>
      </c>
      <c r="J8" s="80" t="inlineStr">
        <is>
          <t>PROCESOS INVOLUCRADOS</t>
        </is>
      </c>
      <c r="K8" s="80" t="inlineStr">
        <is>
          <t>RIESGO OPERATIVO</t>
        </is>
      </c>
      <c r="L8" s="80" t="inlineStr">
        <is>
          <t>PROBABILIDAD DE OCURRENCIA RESIDUAL</t>
        </is>
      </c>
      <c r="M8" s="80" t="inlineStr">
        <is>
          <t>MAGNITUD DEL IMPACTO RESIDUAL</t>
        </is>
      </c>
      <c r="N8" s="80" t="inlineStr">
        <is>
          <t>VALORACIÓN RESIDUAL</t>
        </is>
      </c>
      <c r="O8" s="80" t="inlineStr">
        <is>
          <t>NIVEL RESIDUAL</t>
        </is>
      </c>
    </row>
    <row r="9">
      <c r="B9" s="485" t="n"/>
      <c r="C9" s="485" t="n"/>
      <c r="D9" s="485" t="n"/>
      <c r="E9" s="485" t="n"/>
      <c r="F9" s="485" t="n"/>
      <c r="G9" s="485" t="n"/>
      <c r="H9" s="485" t="n"/>
      <c r="I9" s="485" t="n"/>
      <c r="J9" s="485" t="n"/>
      <c r="K9" s="485" t="n"/>
      <c r="L9" s="485" t="n"/>
      <c r="M9" s="485" t="n"/>
      <c r="N9" s="485" t="n"/>
      <c r="O9" s="485" t="n"/>
    </row>
    <row r="10">
      <c r="B10" s="724" t="n"/>
      <c r="C10" s="724" t="n"/>
      <c r="D10" s="486" t="n"/>
      <c r="E10" s="724" t="n"/>
      <c r="F10" s="724" t="n"/>
      <c r="G10" s="724" t="n"/>
      <c r="H10" s="724" t="n"/>
      <c r="I10" s="724" t="n"/>
      <c r="J10" s="486" t="n"/>
      <c r="K10" s="486" t="n"/>
      <c r="L10" s="486" t="n"/>
      <c r="M10" s="486" t="n"/>
      <c r="N10" s="486" t="n"/>
      <c r="O10" s="486" t="n"/>
    </row>
    <row r="11">
      <c r="B11" s="724" t="n"/>
      <c r="C11" s="724" t="n"/>
      <c r="D11" s="486" t="n"/>
      <c r="E11" s="724" t="n"/>
      <c r="F11" s="724" t="n"/>
      <c r="G11" s="724" t="n"/>
      <c r="H11" s="724" t="n"/>
      <c r="I11" s="724" t="n"/>
      <c r="J11" s="486" t="n"/>
      <c r="K11" s="486" t="n"/>
      <c r="L11" s="486" t="n"/>
      <c r="M11" s="486" t="n"/>
      <c r="N11" s="486" t="n"/>
      <c r="O11" s="486" t="n"/>
    </row>
    <row r="12">
      <c r="B12" s="724" t="n"/>
      <c r="C12" s="724" t="n"/>
      <c r="D12" s="486" t="n"/>
      <c r="E12" s="724" t="n"/>
      <c r="F12" s="724" t="n"/>
      <c r="G12" s="724" t="n"/>
      <c r="H12" s="724" t="n"/>
      <c r="I12" s="724" t="n"/>
      <c r="J12" s="486" t="n"/>
      <c r="K12" s="486" t="n"/>
      <c r="L12" s="486" t="n"/>
      <c r="M12" s="486" t="n"/>
      <c r="N12" s="486" t="n"/>
      <c r="O12" s="486" t="n"/>
    </row>
    <row r="13">
      <c r="B13" s="725" t="n"/>
      <c r="C13" s="725" t="n"/>
      <c r="D13" s="486" t="n"/>
      <c r="E13" s="725" t="n"/>
      <c r="F13" s="725" t="n"/>
      <c r="G13" s="725" t="n"/>
      <c r="H13" s="725" t="n"/>
      <c r="I13" s="725" t="n"/>
      <c r="J13" s="486" t="n"/>
      <c r="K13" s="486" t="n"/>
      <c r="L13" s="486" t="n"/>
      <c r="M13" s="486" t="n"/>
      <c r="N13" s="486" t="n"/>
      <c r="O13" s="486" t="n"/>
    </row>
    <row r="14">
      <c r="B14" s="486" t="n"/>
      <c r="C14" s="486" t="n"/>
      <c r="D14" s="486" t="n"/>
      <c r="E14" s="486" t="n"/>
      <c r="F14" s="486" t="n"/>
      <c r="G14" s="486" t="n"/>
      <c r="H14" s="486" t="n"/>
      <c r="I14" s="486" t="n"/>
      <c r="J14" s="486" t="n"/>
      <c r="K14" s="486" t="n"/>
      <c r="L14" s="486" t="n"/>
      <c r="M14" s="486" t="n"/>
      <c r="N14" s="486" t="n"/>
      <c r="O14" s="486" t="n"/>
    </row>
    <row r="15">
      <c r="B15" s="724" t="n"/>
      <c r="C15" s="724" t="n"/>
      <c r="D15" s="486" t="n"/>
      <c r="E15" s="724" t="n"/>
      <c r="F15" s="724" t="n"/>
      <c r="G15" s="724" t="n"/>
      <c r="H15" s="724" t="n"/>
      <c r="I15" s="724" t="n"/>
      <c r="J15" s="486" t="n"/>
      <c r="K15" s="486" t="n"/>
      <c r="L15" s="486" t="n"/>
      <c r="M15" s="486" t="n"/>
      <c r="N15" s="486" t="n"/>
      <c r="O15" s="486" t="n"/>
    </row>
    <row r="16">
      <c r="B16" s="724" t="n"/>
      <c r="C16" s="724" t="n"/>
      <c r="D16" s="486" t="n"/>
      <c r="E16" s="724" t="n"/>
      <c r="F16" s="724" t="n"/>
      <c r="G16" s="724" t="n"/>
      <c r="H16" s="724" t="n"/>
      <c r="I16" s="724" t="n"/>
      <c r="J16" s="486" t="n"/>
      <c r="K16" s="486" t="n"/>
      <c r="L16" s="486" t="n"/>
      <c r="M16" s="486" t="n"/>
      <c r="N16" s="486" t="n"/>
      <c r="O16" s="486" t="n"/>
    </row>
    <row r="17">
      <c r="B17" s="724" t="n"/>
      <c r="C17" s="724" t="n"/>
      <c r="D17" s="486" t="n"/>
      <c r="E17" s="724" t="n"/>
      <c r="F17" s="724" t="n"/>
      <c r="G17" s="724" t="n"/>
      <c r="H17" s="724" t="n"/>
      <c r="I17" s="724" t="n"/>
      <c r="J17" s="486" t="n"/>
      <c r="K17" s="486" t="n"/>
      <c r="L17" s="486" t="n"/>
      <c r="M17" s="486" t="n"/>
      <c r="N17" s="486" t="n"/>
      <c r="O17" s="486" t="n"/>
    </row>
    <row r="18">
      <c r="B18" s="725" t="n"/>
      <c r="C18" s="725" t="n"/>
      <c r="D18" s="486" t="n"/>
      <c r="E18" s="725" t="n"/>
      <c r="F18" s="725" t="n"/>
      <c r="G18" s="725" t="n"/>
      <c r="H18" s="725" t="n"/>
      <c r="I18" s="725" t="n"/>
      <c r="J18" s="486" t="n"/>
      <c r="K18" s="486" t="n"/>
      <c r="L18" s="486" t="n"/>
      <c r="M18" s="486" t="n"/>
      <c r="N18" s="486" t="n"/>
      <c r="O18" s="486" t="n"/>
    </row>
    <row r="19">
      <c r="B19" s="486" t="n"/>
      <c r="C19" s="486" t="n"/>
      <c r="D19" s="486" t="n"/>
      <c r="E19" s="486" t="n"/>
      <c r="F19" s="486" t="n"/>
      <c r="G19" s="486" t="n"/>
      <c r="H19" s="486" t="n"/>
      <c r="I19" s="486" t="n"/>
      <c r="J19" s="486" t="n"/>
      <c r="K19" s="486" t="n"/>
      <c r="L19" s="486" t="n"/>
      <c r="M19" s="486" t="n"/>
      <c r="N19" s="486" t="n"/>
      <c r="O19" s="486" t="n"/>
    </row>
    <row r="20">
      <c r="B20" s="724" t="n"/>
      <c r="C20" s="724" t="n"/>
      <c r="D20" s="486" t="n"/>
      <c r="E20" s="724" t="n"/>
      <c r="F20" s="724" t="n"/>
      <c r="G20" s="724" t="n"/>
      <c r="H20" s="724" t="n"/>
      <c r="I20" s="724" t="n"/>
      <c r="J20" s="486" t="n"/>
      <c r="K20" s="486" t="n"/>
      <c r="L20" s="486" t="n"/>
      <c r="M20" s="486" t="n"/>
      <c r="N20" s="486" t="n"/>
      <c r="O20" s="486" t="n"/>
    </row>
    <row r="21">
      <c r="B21" s="724" t="n"/>
      <c r="C21" s="724" t="n"/>
      <c r="D21" s="486" t="n"/>
      <c r="E21" s="724" t="n"/>
      <c r="F21" s="724" t="n"/>
      <c r="G21" s="724" t="n"/>
      <c r="H21" s="724" t="n"/>
      <c r="I21" s="724" t="n"/>
      <c r="J21" s="486" t="n"/>
      <c r="K21" s="486" t="n"/>
      <c r="L21" s="486" t="n"/>
      <c r="M21" s="486" t="n"/>
      <c r="N21" s="486" t="n"/>
      <c r="O21" s="486" t="n"/>
    </row>
    <row r="22">
      <c r="B22" s="724" t="n"/>
      <c r="C22" s="724" t="n"/>
      <c r="D22" s="486" t="n"/>
      <c r="E22" s="724" t="n"/>
      <c r="F22" s="724" t="n"/>
      <c r="G22" s="724" t="n"/>
      <c r="H22" s="724" t="n"/>
      <c r="I22" s="724" t="n"/>
      <c r="J22" s="486" t="n"/>
      <c r="K22" s="486" t="n"/>
      <c r="L22" s="486" t="n"/>
      <c r="M22" s="486" t="n"/>
      <c r="N22" s="486" t="n"/>
      <c r="O22" s="486" t="n"/>
    </row>
    <row r="23">
      <c r="B23" s="725" t="n"/>
      <c r="C23" s="725" t="n"/>
      <c r="D23" s="486" t="n"/>
      <c r="E23" s="725" t="n"/>
      <c r="F23" s="725" t="n"/>
      <c r="G23" s="725" t="n"/>
      <c r="H23" s="725" t="n"/>
      <c r="I23" s="725" t="n"/>
      <c r="J23" s="486" t="n"/>
      <c r="K23" s="486" t="n"/>
      <c r="L23" s="486" t="n"/>
      <c r="M23" s="486" t="n"/>
      <c r="N23" s="486" t="n"/>
      <c r="O23" s="486" t="n"/>
    </row>
    <row r="24">
      <c r="B24" s="486" t="n"/>
      <c r="C24" s="486" t="n"/>
      <c r="D24" s="486" t="n"/>
      <c r="E24" s="486" t="n"/>
      <c r="F24" s="486" t="n"/>
      <c r="G24" s="486" t="n"/>
      <c r="H24" s="486" t="n"/>
      <c r="I24" s="486" t="n"/>
      <c r="J24" s="486" t="n"/>
      <c r="K24" s="486" t="n"/>
      <c r="L24" s="486" t="n"/>
      <c r="M24" s="486" t="n"/>
      <c r="N24" s="486" t="n"/>
      <c r="O24" s="486" t="n"/>
    </row>
    <row r="25">
      <c r="B25" s="724" t="n"/>
      <c r="C25" s="724" t="n"/>
      <c r="D25" s="486" t="n"/>
      <c r="E25" s="724" t="n"/>
      <c r="F25" s="724" t="n"/>
      <c r="G25" s="724" t="n"/>
      <c r="H25" s="724" t="n"/>
      <c r="I25" s="724" t="n"/>
      <c r="J25" s="486" t="n"/>
      <c r="K25" s="486" t="n"/>
      <c r="L25" s="486" t="n"/>
      <c r="M25" s="486" t="n"/>
      <c r="N25" s="486" t="n"/>
      <c r="O25" s="486" t="n"/>
    </row>
    <row r="26">
      <c r="B26" s="724" t="n"/>
      <c r="C26" s="724" t="n"/>
      <c r="D26" s="486" t="n"/>
      <c r="E26" s="724" t="n"/>
      <c r="F26" s="724" t="n"/>
      <c r="G26" s="724" t="n"/>
      <c r="H26" s="724" t="n"/>
      <c r="I26" s="724" t="n"/>
      <c r="J26" s="486" t="n"/>
      <c r="K26" s="486" t="n"/>
      <c r="L26" s="486" t="n"/>
      <c r="M26" s="486" t="n"/>
      <c r="N26" s="486" t="n"/>
      <c r="O26" s="486" t="n"/>
    </row>
    <row r="27">
      <c r="B27" s="724" t="n"/>
      <c r="C27" s="724" t="n"/>
      <c r="D27" s="486" t="n"/>
      <c r="E27" s="724" t="n"/>
      <c r="F27" s="724" t="n"/>
      <c r="G27" s="724" t="n"/>
      <c r="H27" s="724" t="n"/>
      <c r="I27" s="724" t="n"/>
      <c r="J27" s="486" t="n"/>
      <c r="K27" s="486" t="n"/>
      <c r="L27" s="486" t="n"/>
      <c r="M27" s="486" t="n"/>
      <c r="N27" s="486" t="n"/>
      <c r="O27" s="486" t="n"/>
    </row>
    <row r="28">
      <c r="B28" s="725" t="n"/>
      <c r="C28" s="725" t="n"/>
      <c r="D28" s="486" t="n"/>
      <c r="E28" s="725" t="n"/>
      <c r="F28" s="725" t="n"/>
      <c r="G28" s="725" t="n"/>
      <c r="H28" s="725" t="n"/>
      <c r="I28" s="725" t="n"/>
      <c r="J28" s="486" t="n"/>
      <c r="K28" s="486" t="n"/>
      <c r="L28" s="486" t="n"/>
      <c r="M28" s="486" t="n"/>
      <c r="N28" s="486" t="n"/>
      <c r="O28" s="486" t="n"/>
    </row>
    <row r="29">
      <c r="B29" s="486" t="n"/>
      <c r="C29" s="486" t="n"/>
      <c r="D29" s="486" t="n"/>
      <c r="E29" s="486" t="n"/>
      <c r="F29" s="486" t="n"/>
      <c r="G29" s="486" t="n"/>
      <c r="H29" s="486" t="n"/>
      <c r="I29" s="486" t="n"/>
      <c r="J29" s="486" t="n"/>
      <c r="K29" s="486" t="n"/>
      <c r="L29" s="486" t="n"/>
      <c r="M29" s="486" t="n"/>
      <c r="N29" s="486" t="n"/>
      <c r="O29" s="486" t="n"/>
    </row>
    <row r="30">
      <c r="B30" s="724" t="n"/>
      <c r="C30" s="724" t="n"/>
      <c r="D30" s="486" t="n"/>
      <c r="E30" s="724" t="n"/>
      <c r="F30" s="724" t="n"/>
      <c r="G30" s="724" t="n"/>
      <c r="H30" s="724" t="n"/>
      <c r="I30" s="724" t="n"/>
      <c r="J30" s="486" t="n"/>
      <c r="K30" s="486" t="n"/>
      <c r="L30" s="486" t="n"/>
      <c r="M30" s="486" t="n"/>
      <c r="N30" s="486" t="n"/>
      <c r="O30" s="486" t="n"/>
    </row>
    <row r="31">
      <c r="B31" s="724" t="n"/>
      <c r="C31" s="724" t="n"/>
      <c r="D31" s="486" t="n"/>
      <c r="E31" s="724" t="n"/>
      <c r="F31" s="724" t="n"/>
      <c r="G31" s="724" t="n"/>
      <c r="H31" s="724" t="n"/>
      <c r="I31" s="724" t="n"/>
      <c r="J31" s="486" t="n"/>
      <c r="K31" s="486" t="n"/>
      <c r="L31" s="486" t="n"/>
      <c r="M31" s="486" t="n"/>
      <c r="N31" s="486" t="n"/>
      <c r="O31" s="486" t="n"/>
    </row>
    <row r="32">
      <c r="B32" s="724" t="n"/>
      <c r="C32" s="724" t="n"/>
      <c r="D32" s="486" t="n"/>
      <c r="E32" s="724" t="n"/>
      <c r="F32" s="724" t="n"/>
      <c r="G32" s="724" t="n"/>
      <c r="H32" s="724" t="n"/>
      <c r="I32" s="724" t="n"/>
      <c r="J32" s="486" t="n"/>
      <c r="K32" s="486" t="n"/>
      <c r="L32" s="486" t="n"/>
      <c r="M32" s="486" t="n"/>
      <c r="N32" s="486" t="n"/>
      <c r="O32" s="486" t="n"/>
    </row>
    <row r="33">
      <c r="B33" s="725" t="n"/>
      <c r="C33" s="725" t="n"/>
      <c r="D33" s="486" t="n"/>
      <c r="E33" s="725" t="n"/>
      <c r="F33" s="725" t="n"/>
      <c r="G33" s="725" t="n"/>
      <c r="H33" s="725" t="n"/>
      <c r="I33" s="725" t="n"/>
      <c r="J33" s="486" t="n"/>
      <c r="K33" s="486" t="n"/>
      <c r="L33" s="486" t="n"/>
      <c r="M33" s="486" t="n"/>
      <c r="N33" s="486" t="n"/>
      <c r="O33" s="486" t="n"/>
    </row>
    <row r="34">
      <c r="B34" s="486" t="n"/>
      <c r="C34" s="486" t="n"/>
      <c r="D34" s="486" t="n"/>
      <c r="E34" s="486" t="n"/>
      <c r="F34" s="486" t="n"/>
      <c r="G34" s="486" t="n"/>
      <c r="H34" s="486" t="n"/>
      <c r="I34" s="486" t="n"/>
      <c r="J34" s="486" t="n"/>
      <c r="K34" s="486" t="n"/>
      <c r="L34" s="486" t="n"/>
      <c r="M34" s="486" t="n"/>
      <c r="N34" s="486" t="n"/>
      <c r="O34" s="486" t="n"/>
    </row>
    <row r="35">
      <c r="B35" s="724" t="n"/>
      <c r="C35" s="724" t="n"/>
      <c r="D35" s="486" t="n"/>
      <c r="E35" s="724" t="n"/>
      <c r="F35" s="724" t="n"/>
      <c r="G35" s="724" t="n"/>
      <c r="H35" s="724" t="n"/>
      <c r="I35" s="724" t="n"/>
      <c r="J35" s="486" t="n"/>
      <c r="K35" s="486" t="n"/>
      <c r="L35" s="486" t="n"/>
      <c r="M35" s="486" t="n"/>
      <c r="N35" s="486" t="n"/>
      <c r="O35" s="486" t="n"/>
    </row>
    <row r="36">
      <c r="B36" s="724" t="n"/>
      <c r="C36" s="724" t="n"/>
      <c r="D36" s="486" t="n"/>
      <c r="E36" s="724" t="n"/>
      <c r="F36" s="724" t="n"/>
      <c r="G36" s="724" t="n"/>
      <c r="H36" s="724" t="n"/>
      <c r="I36" s="724" t="n"/>
      <c r="J36" s="486" t="n"/>
      <c r="K36" s="486" t="n"/>
      <c r="L36" s="486" t="n"/>
      <c r="M36" s="486" t="n"/>
      <c r="N36" s="486" t="n"/>
      <c r="O36" s="486" t="n"/>
    </row>
    <row r="37">
      <c r="B37" s="724" t="n"/>
      <c r="C37" s="724" t="n"/>
      <c r="D37" s="486" t="n"/>
      <c r="E37" s="724" t="n"/>
      <c r="F37" s="724" t="n"/>
      <c r="G37" s="724" t="n"/>
      <c r="H37" s="724" t="n"/>
      <c r="I37" s="724" t="n"/>
      <c r="J37" s="486" t="n"/>
      <c r="K37" s="486" t="n"/>
      <c r="L37" s="486" t="n"/>
      <c r="M37" s="486" t="n"/>
      <c r="N37" s="486" t="n"/>
      <c r="O37" s="486" t="n"/>
    </row>
    <row r="38">
      <c r="B38" s="725" t="n"/>
      <c r="C38" s="725" t="n"/>
      <c r="D38" s="486" t="n"/>
      <c r="E38" s="725" t="n"/>
      <c r="F38" s="725" t="n"/>
      <c r="G38" s="725" t="n"/>
      <c r="H38" s="725" t="n"/>
      <c r="I38" s="725" t="n"/>
      <c r="J38" s="486" t="n"/>
      <c r="K38" s="486" t="n"/>
      <c r="L38" s="486" t="n"/>
      <c r="M38" s="486" t="n"/>
      <c r="N38" s="486" t="n"/>
      <c r="O38" s="486" t="n"/>
    </row>
    <row r="39">
      <c r="B39" s="486" t="n"/>
      <c r="C39" s="486" t="n"/>
      <c r="D39" s="486" t="n"/>
      <c r="E39" s="486" t="n"/>
      <c r="F39" s="486" t="n"/>
      <c r="G39" s="486" t="n"/>
      <c r="H39" s="486" t="n"/>
      <c r="I39" s="486" t="n"/>
      <c r="J39" s="486" t="n"/>
      <c r="K39" s="486" t="n"/>
      <c r="L39" s="486" t="n"/>
      <c r="M39" s="486" t="n"/>
      <c r="N39" s="486" t="n"/>
      <c r="O39" s="486" t="n"/>
    </row>
    <row r="40">
      <c r="B40" s="724" t="n"/>
      <c r="C40" s="724" t="n"/>
      <c r="D40" s="486" t="n"/>
      <c r="E40" s="724" t="n"/>
      <c r="F40" s="724" t="n"/>
      <c r="G40" s="724" t="n"/>
      <c r="H40" s="724" t="n"/>
      <c r="I40" s="724" t="n"/>
      <c r="J40" s="486" t="n"/>
      <c r="K40" s="486" t="n"/>
      <c r="L40" s="486" t="n"/>
      <c r="M40" s="486" t="n"/>
      <c r="N40" s="486" t="n"/>
      <c r="O40" s="486" t="n"/>
    </row>
    <row r="41">
      <c r="B41" s="724" t="n"/>
      <c r="C41" s="724" t="n"/>
      <c r="D41" s="486" t="n"/>
      <c r="E41" s="724" t="n"/>
      <c r="F41" s="724" t="n"/>
      <c r="G41" s="724" t="n"/>
      <c r="H41" s="724" t="n"/>
      <c r="I41" s="724" t="n"/>
      <c r="J41" s="486" t="n"/>
      <c r="K41" s="486" t="n"/>
      <c r="L41" s="486" t="n"/>
      <c r="M41" s="486" t="n"/>
      <c r="N41" s="486" t="n"/>
      <c r="O41" s="486" t="n"/>
    </row>
    <row r="42">
      <c r="B42" s="724" t="n"/>
      <c r="C42" s="724" t="n"/>
      <c r="D42" s="486" t="n"/>
      <c r="E42" s="724" t="n"/>
      <c r="F42" s="724" t="n"/>
      <c r="G42" s="724" t="n"/>
      <c r="H42" s="724" t="n"/>
      <c r="I42" s="724" t="n"/>
      <c r="J42" s="486" t="n"/>
      <c r="K42" s="486" t="n"/>
      <c r="L42" s="486" t="n"/>
      <c r="M42" s="486" t="n"/>
      <c r="N42" s="486" t="n"/>
      <c r="O42" s="486" t="n"/>
    </row>
    <row r="43">
      <c r="B43" s="725" t="n"/>
      <c r="C43" s="725" t="n"/>
      <c r="D43" s="486" t="n"/>
      <c r="E43" s="725" t="n"/>
      <c r="F43" s="725" t="n"/>
      <c r="G43" s="725" t="n"/>
      <c r="H43" s="725" t="n"/>
      <c r="I43" s="725" t="n"/>
      <c r="J43" s="486" t="n"/>
      <c r="K43" s="486" t="n"/>
      <c r="L43" s="486" t="n"/>
      <c r="M43" s="486" t="n"/>
      <c r="N43" s="486" t="n"/>
      <c r="O43" s="486" t="n"/>
    </row>
    <row r="44">
      <c r="B44" s="486" t="n"/>
      <c r="C44" s="486" t="n"/>
      <c r="D44" s="486" t="n"/>
      <c r="E44" s="486" t="n"/>
      <c r="F44" s="486" t="n"/>
      <c r="G44" s="486" t="n"/>
      <c r="H44" s="486" t="n"/>
      <c r="I44" s="486" t="n"/>
      <c r="J44" s="486" t="n"/>
      <c r="K44" s="486" t="n"/>
      <c r="L44" s="486" t="n"/>
      <c r="M44" s="486" t="n"/>
      <c r="N44" s="486" t="n"/>
      <c r="O44" s="486" t="n"/>
    </row>
    <row r="45">
      <c r="B45" s="724" t="n"/>
      <c r="C45" s="724" t="n"/>
      <c r="D45" s="486" t="n"/>
      <c r="E45" s="724" t="n"/>
      <c r="F45" s="724" t="n"/>
      <c r="G45" s="724" t="n"/>
      <c r="H45" s="724" t="n"/>
      <c r="I45" s="724" t="n"/>
      <c r="J45" s="486" t="n"/>
      <c r="K45" s="486" t="n"/>
      <c r="L45" s="486" t="n"/>
      <c r="M45" s="486" t="n"/>
      <c r="N45" s="486" t="n"/>
      <c r="O45" s="486" t="n"/>
    </row>
    <row r="46">
      <c r="B46" s="724" t="n"/>
      <c r="C46" s="724" t="n"/>
      <c r="D46" s="486" t="n"/>
      <c r="E46" s="724" t="n"/>
      <c r="F46" s="724" t="n"/>
      <c r="G46" s="724" t="n"/>
      <c r="H46" s="724" t="n"/>
      <c r="I46" s="724" t="n"/>
      <c r="J46" s="486" t="n"/>
      <c r="K46" s="486" t="n"/>
      <c r="L46" s="486" t="n"/>
      <c r="M46" s="486" t="n"/>
      <c r="N46" s="486" t="n"/>
      <c r="O46" s="486" t="n"/>
    </row>
    <row r="47">
      <c r="B47" s="724" t="n"/>
      <c r="C47" s="724" t="n"/>
      <c r="D47" s="486" t="n"/>
      <c r="E47" s="724" t="n"/>
      <c r="F47" s="724" t="n"/>
      <c r="G47" s="724" t="n"/>
      <c r="H47" s="724" t="n"/>
      <c r="I47" s="724" t="n"/>
      <c r="J47" s="486" t="n"/>
      <c r="K47" s="486" t="n"/>
      <c r="L47" s="486" t="n"/>
      <c r="M47" s="486" t="n"/>
      <c r="N47" s="486" t="n"/>
      <c r="O47" s="486" t="n"/>
    </row>
    <row r="48">
      <c r="B48" s="725" t="n"/>
      <c r="C48" s="725" t="n"/>
      <c r="D48" s="486" t="n"/>
      <c r="E48" s="725" t="n"/>
      <c r="F48" s="725" t="n"/>
      <c r="G48" s="725" t="n"/>
      <c r="H48" s="725" t="n"/>
      <c r="I48" s="725" t="n"/>
      <c r="J48" s="486" t="n"/>
      <c r="K48" s="486" t="n"/>
      <c r="L48" s="486" t="n"/>
      <c r="M48" s="486" t="n"/>
      <c r="N48" s="486" t="n"/>
      <c r="O48" s="486" t="n"/>
    </row>
    <row r="49">
      <c r="B49" s="486" t="n"/>
      <c r="C49" s="486" t="n"/>
      <c r="D49" s="486" t="n"/>
      <c r="E49" s="486" t="n"/>
      <c r="F49" s="486" t="n"/>
      <c r="G49" s="486" t="n"/>
      <c r="H49" s="486" t="n"/>
      <c r="I49" s="486" t="n"/>
      <c r="J49" s="486" t="n"/>
      <c r="K49" s="486" t="n"/>
      <c r="L49" s="486" t="n"/>
      <c r="M49" s="486" t="n"/>
      <c r="N49" s="486" t="n"/>
      <c r="O49" s="486" t="n"/>
    </row>
    <row r="50">
      <c r="B50" s="724" t="n"/>
      <c r="C50" s="724" t="n"/>
      <c r="D50" s="486" t="n"/>
      <c r="E50" s="724" t="n"/>
      <c r="F50" s="724" t="n"/>
      <c r="G50" s="724" t="n"/>
      <c r="H50" s="724" t="n"/>
      <c r="I50" s="724" t="n"/>
      <c r="J50" s="486" t="n"/>
      <c r="K50" s="486" t="n"/>
      <c r="L50" s="486" t="n"/>
      <c r="M50" s="486" t="n"/>
      <c r="N50" s="486" t="n"/>
      <c r="O50" s="486" t="n"/>
    </row>
    <row r="51">
      <c r="B51" s="724" t="n"/>
      <c r="C51" s="724" t="n"/>
      <c r="D51" s="486" t="n"/>
      <c r="E51" s="724" t="n"/>
      <c r="F51" s="724" t="n"/>
      <c r="G51" s="724" t="n"/>
      <c r="H51" s="724" t="n"/>
      <c r="I51" s="724" t="n"/>
      <c r="J51" s="486" t="n"/>
      <c r="K51" s="486" t="n"/>
      <c r="L51" s="486" t="n"/>
      <c r="M51" s="486" t="n"/>
      <c r="N51" s="486" t="n"/>
      <c r="O51" s="486" t="n"/>
    </row>
    <row r="52">
      <c r="B52" s="724" t="n"/>
      <c r="C52" s="724" t="n"/>
      <c r="D52" s="486" t="n"/>
      <c r="E52" s="724" t="n"/>
      <c r="F52" s="724" t="n"/>
      <c r="G52" s="724" t="n"/>
      <c r="H52" s="724" t="n"/>
      <c r="I52" s="724" t="n"/>
      <c r="J52" s="486" t="n"/>
      <c r="K52" s="486" t="n"/>
      <c r="L52" s="486" t="n"/>
      <c r="M52" s="486" t="n"/>
      <c r="N52" s="486" t="n"/>
      <c r="O52" s="486" t="n"/>
    </row>
    <row r="53">
      <c r="B53" s="725" t="n"/>
      <c r="C53" s="725" t="n"/>
      <c r="D53" s="486" t="n"/>
      <c r="E53" s="725" t="n"/>
      <c r="F53" s="725" t="n"/>
      <c r="G53" s="725" t="n"/>
      <c r="H53" s="725" t="n"/>
      <c r="I53" s="725" t="n"/>
      <c r="J53" s="486" t="n"/>
      <c r="K53" s="486" t="n"/>
      <c r="L53" s="486" t="n"/>
      <c r="M53" s="486" t="n"/>
      <c r="N53" s="486" t="n"/>
      <c r="O53" s="486" t="n"/>
    </row>
    <row r="54">
      <c r="B54" s="486" t="n"/>
      <c r="C54" s="486" t="n"/>
      <c r="D54" s="486" t="n"/>
      <c r="E54" s="486" t="n"/>
      <c r="F54" s="486" t="n"/>
      <c r="G54" s="486" t="n"/>
      <c r="H54" s="486" t="n"/>
      <c r="I54" s="486" t="n"/>
      <c r="J54" s="486" t="n"/>
      <c r="K54" s="486" t="n"/>
      <c r="L54" s="486" t="n"/>
      <c r="M54" s="486" t="n"/>
      <c r="N54" s="486" t="n"/>
      <c r="O54" s="486" t="n"/>
    </row>
    <row r="55">
      <c r="B55" s="724" t="n"/>
      <c r="C55" s="724" t="n"/>
      <c r="D55" s="486" t="n"/>
      <c r="E55" s="724" t="n"/>
      <c r="F55" s="724" t="n"/>
      <c r="G55" s="724" t="n"/>
      <c r="H55" s="724" t="n"/>
      <c r="I55" s="724" t="n"/>
      <c r="J55" s="486" t="n"/>
      <c r="K55" s="486" t="n"/>
      <c r="L55" s="486" t="n"/>
      <c r="M55" s="486" t="n"/>
      <c r="N55" s="486" t="n"/>
      <c r="O55" s="486" t="n"/>
    </row>
    <row r="56">
      <c r="B56" s="724" t="n"/>
      <c r="C56" s="724" t="n"/>
      <c r="D56" s="486" t="n"/>
      <c r="E56" s="724" t="n"/>
      <c r="F56" s="724" t="n"/>
      <c r="G56" s="724" t="n"/>
      <c r="H56" s="724" t="n"/>
      <c r="I56" s="724" t="n"/>
      <c r="J56" s="486" t="n"/>
      <c r="K56" s="486" t="n"/>
      <c r="L56" s="486" t="n"/>
      <c r="M56" s="486" t="n"/>
      <c r="N56" s="486" t="n"/>
      <c r="O56" s="486" t="n"/>
    </row>
    <row r="57">
      <c r="B57" s="724" t="n"/>
      <c r="C57" s="724" t="n"/>
      <c r="D57" s="486" t="n"/>
      <c r="E57" s="724" t="n"/>
      <c r="F57" s="724" t="n"/>
      <c r="G57" s="724" t="n"/>
      <c r="H57" s="724" t="n"/>
      <c r="I57" s="724" t="n"/>
      <c r="J57" s="486" t="n"/>
      <c r="K57" s="486" t="n"/>
      <c r="L57" s="486" t="n"/>
      <c r="M57" s="486" t="n"/>
      <c r="N57" s="486" t="n"/>
      <c r="O57" s="486" t="n"/>
    </row>
    <row r="58">
      <c r="B58" s="725" t="n"/>
      <c r="C58" s="725" t="n"/>
      <c r="D58" s="486" t="n"/>
      <c r="E58" s="725" t="n"/>
      <c r="F58" s="725" t="n"/>
      <c r="G58" s="725" t="n"/>
      <c r="H58" s="725" t="n"/>
      <c r="I58" s="725" t="n"/>
      <c r="J58" s="486" t="n"/>
      <c r="K58" s="486" t="n"/>
      <c r="L58" s="486" t="n"/>
      <c r="M58" s="486" t="n"/>
      <c r="N58" s="486" t="n"/>
      <c r="O58" s="486" t="n"/>
    </row>
    <row r="60" ht="60" customFormat="1" customHeight="1" s="201">
      <c r="A60" s="202" t="n"/>
      <c r="B60" s="437" t="inlineStr">
        <is>
          <t>Diagonal 18 No. 20-29 Fusagasugá – Cundinamarca
Teléfono (601) 8281483 Línea Gratuita 018000180414
www.ucundinamarca.edu.co   E-mail: info@ucundinamarca.edu.co
NIT: 890.680.062-2</t>
        </is>
      </c>
      <c r="P60" s="206" t="n"/>
      <c r="Q60" s="206" t="n"/>
      <c r="R60" s="206" t="n"/>
      <c r="S60" s="206" t="n"/>
      <c r="T60" s="206" t="n"/>
      <c r="U60" s="206" t="n"/>
      <c r="V60" s="172" t="n"/>
      <c r="W60" s="172" t="n"/>
      <c r="X60" s="207" t="n"/>
      <c r="Y60" s="208" t="n"/>
      <c r="Z60" s="207" t="n"/>
      <c r="AA60" s="207" t="n"/>
      <c r="AB60" s="207" t="n"/>
      <c r="AC60" s="209" t="n"/>
      <c r="AD60" s="209" t="n"/>
      <c r="AE60" s="209" t="n"/>
      <c r="AF60" s="209" t="n"/>
      <c r="AG60" s="209" t="n"/>
      <c r="AH60" s="209" t="n"/>
      <c r="AI60" s="209" t="n"/>
      <c r="AJ60" s="209" t="n"/>
      <c r="AK60" s="209" t="n"/>
      <c r="AL60" s="209" t="n"/>
      <c r="AM60" s="209" t="n"/>
      <c r="AN60" s="209" t="n"/>
      <c r="AO60" s="209" t="n"/>
      <c r="AP60" s="209" t="n"/>
      <c r="AQ60" s="209" t="n"/>
      <c r="AR60" s="209" t="n"/>
      <c r="AS60" s="209" t="n"/>
      <c r="AT60" s="210" t="n"/>
      <c r="AU60" s="209" t="n"/>
      <c r="AV60" s="209" t="n"/>
      <c r="AW60" s="209" t="n"/>
      <c r="AX60" s="207" t="n"/>
      <c r="AY60" s="207" t="n"/>
      <c r="AZ60" s="207" t="n"/>
      <c r="BA60" s="207" t="n"/>
      <c r="BB60" s="211" t="n"/>
      <c r="BC60" s="212" t="n"/>
      <c r="BD60" s="207" t="n"/>
      <c r="BE60" s="212" t="n"/>
      <c r="BF60" s="207" t="n"/>
      <c r="BG60" s="212" t="n"/>
      <c r="BH60" s="207" t="n"/>
      <c r="BI60" s="212" t="n"/>
      <c r="BJ60" s="207" t="n"/>
      <c r="BK60" s="212" t="n"/>
      <c r="BL60" s="207" t="n"/>
      <c r="BM60" s="212" t="n"/>
      <c r="BN60" s="207" t="n"/>
    </row>
    <row r="61" customFormat="1" s="201">
      <c r="A61" s="202" t="n"/>
      <c r="B61" s="202" t="n"/>
      <c r="C61" s="202" t="n"/>
      <c r="D61" s="504" t="n"/>
      <c r="F61" s="346" t="n"/>
      <c r="G61" s="203" t="n"/>
      <c r="H61" s="204" t="n"/>
      <c r="I61" s="346" t="n"/>
      <c r="J61" s="346" t="n"/>
      <c r="K61" s="346" t="n"/>
      <c r="L61" s="346" t="n"/>
      <c r="M61" s="346" t="n"/>
      <c r="N61" s="346" t="n"/>
      <c r="O61" s="346" t="n"/>
      <c r="P61" s="346" t="n"/>
      <c r="Q61" s="346" t="n"/>
      <c r="R61" s="346" t="n"/>
      <c r="S61" s="346" t="n"/>
      <c r="T61" s="346" t="n"/>
      <c r="U61" s="346" t="n"/>
      <c r="V61" s="172" t="n"/>
      <c r="W61" s="172" t="n"/>
      <c r="X61" s="207" t="n"/>
      <c r="Y61" s="208" t="n"/>
      <c r="Z61" s="207" t="n"/>
      <c r="AA61" s="207" t="n"/>
      <c r="AB61" s="207" t="n"/>
      <c r="AC61" s="209" t="n"/>
      <c r="AD61" s="209" t="n"/>
      <c r="AE61" s="209" t="n"/>
      <c r="AF61" s="209" t="n"/>
      <c r="AG61" s="209" t="n"/>
      <c r="AH61" s="209" t="n"/>
      <c r="AI61" s="209" t="n"/>
      <c r="AJ61" s="209" t="n"/>
      <c r="AK61" s="209" t="n"/>
      <c r="AL61" s="209" t="n"/>
      <c r="AM61" s="209" t="n"/>
      <c r="AN61" s="209" t="n"/>
      <c r="AO61" s="209" t="n"/>
      <c r="AP61" s="209" t="n"/>
      <c r="AQ61" s="209" t="n"/>
      <c r="AR61" s="209" t="n"/>
      <c r="AS61" s="209" t="n"/>
      <c r="AT61" s="210" t="n"/>
      <c r="AU61" s="209" t="n"/>
      <c r="AV61" s="209" t="n"/>
      <c r="AW61" s="209" t="n"/>
      <c r="AX61" s="207" t="n"/>
      <c r="AY61" s="207" t="n"/>
      <c r="AZ61" s="207" t="n"/>
      <c r="BA61" s="207" t="n"/>
      <c r="BB61" s="211" t="n"/>
      <c r="BC61" s="212" t="n"/>
      <c r="BD61" s="207" t="n"/>
      <c r="BE61" s="212" t="n"/>
      <c r="BF61" s="207" t="n"/>
      <c r="BG61" s="212" t="n"/>
      <c r="BH61" s="207" t="n"/>
      <c r="BI61" s="212" t="n"/>
      <c r="BJ61" s="207" t="n"/>
      <c r="BK61" s="212" t="n"/>
      <c r="BL61" s="207" t="n"/>
      <c r="BM61" s="212" t="n"/>
      <c r="BN61" s="207" t="n"/>
    </row>
    <row r="62" ht="25.5" customFormat="1" customHeight="1" s="201">
      <c r="A62" s="202" t="n"/>
      <c r="B62" s="487" t="inlineStr">
        <is>
          <t>Documento controlado por el Sistema de Gestión de la Calidad
Asegúrese que corresponde a la última versión consultando el Portal Institucional</t>
        </is>
      </c>
      <c r="P62" s="213" t="n"/>
      <c r="Q62" s="213" t="n"/>
      <c r="R62" s="213" t="n"/>
      <c r="S62" s="213" t="n"/>
      <c r="T62" s="213" t="n"/>
      <c r="U62" s="213" t="n"/>
      <c r="V62" s="213" t="n"/>
      <c r="W62" s="213" t="n"/>
      <c r="X62" s="213" t="n"/>
      <c r="Y62" s="213" t="n"/>
      <c r="Z62" s="213" t="n"/>
      <c r="AA62" s="213" t="n"/>
      <c r="AB62" s="213" t="n"/>
      <c r="AC62" s="213" t="n"/>
      <c r="AD62" s="213" t="n"/>
      <c r="AE62" s="213" t="n"/>
      <c r="AF62" s="213" t="n"/>
      <c r="AG62" s="213" t="n"/>
      <c r="AH62" s="213" t="n"/>
      <c r="AI62" s="213" t="n"/>
      <c r="AJ62" s="213" t="n"/>
      <c r="AK62" s="213" t="n"/>
      <c r="AL62" s="213" t="n"/>
      <c r="AM62" s="213" t="n"/>
      <c r="AN62" s="213" t="n"/>
      <c r="AO62" s="213" t="n"/>
      <c r="AP62" s="213" t="n"/>
      <c r="AQ62" s="213" t="n"/>
      <c r="AR62" s="213" t="n"/>
      <c r="AS62" s="213" t="n"/>
      <c r="AT62" s="213" t="n"/>
      <c r="AU62" s="213" t="n"/>
      <c r="AV62" s="213" t="n"/>
      <c r="AW62" s="213" t="n"/>
      <c r="AX62" s="213" t="n"/>
      <c r="AY62" s="213" t="n"/>
      <c r="AZ62" s="213" t="n"/>
      <c r="BA62" s="213" t="n"/>
      <c r="BB62" s="213" t="n"/>
      <c r="BC62" s="213" t="n"/>
      <c r="BD62" s="213" t="n"/>
      <c r="BE62" s="213" t="n"/>
      <c r="BF62" s="213" t="n"/>
      <c r="BG62" s="213" t="n"/>
      <c r="BH62" s="213" t="n"/>
      <c r="BI62" s="213" t="n"/>
      <c r="BJ62" s="213" t="n"/>
      <c r="BK62" s="213" t="n"/>
      <c r="BL62" s="213" t="n"/>
      <c r="BM62" s="213" t="n"/>
      <c r="BN62" s="213" t="n"/>
      <c r="BO62" s="213" t="n"/>
      <c r="BP62" s="213" t="n"/>
      <c r="BQ62" s="213" t="n"/>
      <c r="BR62" s="213" t="n"/>
      <c r="BS62" s="213" t="n"/>
      <c r="BT62" s="213" t="n"/>
      <c r="BU62" s="213" t="n"/>
      <c r="BV62" s="213" t="n"/>
      <c r="BW62" s="213" t="n"/>
      <c r="BX62" s="213" t="n"/>
    </row>
    <row r="63" customFormat="1" s="201">
      <c r="A63" s="202" t="n"/>
      <c r="B63" s="202" t="n"/>
      <c r="C63" s="202" t="n"/>
      <c r="D63" s="504" t="n"/>
      <c r="F63" s="205" t="n"/>
      <c r="G63" s="205" t="n"/>
      <c r="H63" s="205" t="n"/>
      <c r="I63" s="205" t="n"/>
      <c r="J63" s="205" t="n"/>
      <c r="K63" s="205" t="n"/>
      <c r="L63" s="205" t="n"/>
      <c r="M63" s="205" t="n"/>
      <c r="N63" s="205" t="n"/>
      <c r="O63" s="205" t="n"/>
      <c r="P63" s="205" t="n"/>
      <c r="Q63" s="205" t="n"/>
      <c r="R63" s="205" t="n"/>
      <c r="S63" s="205" t="n"/>
      <c r="T63" s="205" t="n"/>
      <c r="U63" s="205" t="n"/>
      <c r="V63" s="172" t="n"/>
      <c r="W63" s="172" t="n"/>
      <c r="X63" s="207" t="n"/>
      <c r="Y63" s="208" t="n"/>
      <c r="Z63" s="207" t="n"/>
      <c r="AA63" s="207" t="n"/>
      <c r="AB63" s="207" t="n"/>
      <c r="AC63" s="209" t="n"/>
      <c r="AD63" s="209" t="n"/>
      <c r="AE63" s="209" t="n"/>
      <c r="AF63" s="209" t="n"/>
      <c r="AG63" s="209" t="n"/>
      <c r="AH63" s="209" t="n"/>
      <c r="AI63" s="209" t="n"/>
      <c r="AJ63" s="209" t="n"/>
      <c r="AK63" s="209" t="n"/>
      <c r="AL63" s="209" t="n"/>
      <c r="AM63" s="209" t="n"/>
      <c r="AN63" s="209" t="n"/>
      <c r="AO63" s="209" t="n"/>
      <c r="AP63" s="209" t="n"/>
      <c r="AQ63" s="209" t="n"/>
      <c r="AR63" s="209" t="n"/>
      <c r="AS63" s="209" t="n"/>
      <c r="AT63" s="210" t="n"/>
      <c r="AU63" s="209" t="n"/>
      <c r="AV63" s="209" t="n"/>
      <c r="AW63" s="209" t="n"/>
      <c r="AX63" s="207" t="n"/>
      <c r="AY63" s="207" t="n"/>
      <c r="AZ63" s="207" t="n"/>
      <c r="BA63" s="207" t="n"/>
      <c r="BB63" s="211" t="n"/>
      <c r="BC63" s="212" t="n"/>
      <c r="BD63" s="207" t="n"/>
      <c r="BE63" s="212" t="n"/>
      <c r="BF63" s="207" t="n"/>
      <c r="BG63" s="212" t="n"/>
      <c r="BH63" s="207" t="n"/>
      <c r="BI63" s="212" t="n"/>
      <c r="BJ63" s="207" t="n"/>
      <c r="BK63" s="212" t="n"/>
      <c r="BL63" s="207" t="n"/>
      <c r="BM63" s="212" t="n"/>
      <c r="BN63" s="207" t="n"/>
    </row>
  </sheetData>
  <sheetProtection selectLockedCells="0" selectUnlockedCells="0" algorithmName="SHA-512" sheet="1" objects="1" insertRows="1" insertHyperlinks="1" autoFilter="1" scenarios="1" formatColumns="1" deleteColumns="1" insertColumns="1" pivotTables="1" deleteRows="1" formatCells="1" saltValue="WYNhGY0MJPu5CehojgRNPw==" formatRows="1" sort="1" spinCount="100000" hashValue="E7lYqPb1bDHbnJFH8aDSzd7EMynedkOfgSUdyFx6S186FWrCDKx8sl1V2qGbyVDgqpGgJx52hHU/HiAWTzikVA=="/>
  <mergeCells count="83">
    <mergeCell ref="B9:B13"/>
    <mergeCell ref="B19:B23"/>
    <mergeCell ref="G14:G18"/>
    <mergeCell ref="E54:E58"/>
    <mergeCell ref="I14:I18"/>
    <mergeCell ref="G54:G58"/>
    <mergeCell ref="C39:C43"/>
    <mergeCell ref="F49:F53"/>
    <mergeCell ref="J7:O7"/>
    <mergeCell ref="N3:O3"/>
    <mergeCell ref="F14:F18"/>
    <mergeCell ref="B60:O60"/>
    <mergeCell ref="I49:I53"/>
    <mergeCell ref="H44:H48"/>
    <mergeCell ref="C24:C28"/>
    <mergeCell ref="E24:E28"/>
    <mergeCell ref="H9:H13"/>
    <mergeCell ref="E9:E13"/>
    <mergeCell ref="F24:F28"/>
    <mergeCell ref="E19:E23"/>
    <mergeCell ref="G19:G23"/>
    <mergeCell ref="C9:C13"/>
    <mergeCell ref="E34:E38"/>
    <mergeCell ref="G34:G38"/>
    <mergeCell ref="B1:C4"/>
    <mergeCell ref="B49:B53"/>
    <mergeCell ref="I39:I43"/>
    <mergeCell ref="F9:F13"/>
    <mergeCell ref="G29:G33"/>
    <mergeCell ref="I29:I33"/>
    <mergeCell ref="N2:O2"/>
    <mergeCell ref="H24:H28"/>
    <mergeCell ref="F29:F33"/>
    <mergeCell ref="F44:F48"/>
    <mergeCell ref="F19:F23"/>
    <mergeCell ref="F34:F38"/>
    <mergeCell ref="C14:C18"/>
    <mergeCell ref="E14:E18"/>
    <mergeCell ref="H34:H38"/>
    <mergeCell ref="B14:B18"/>
    <mergeCell ref="H39:H43"/>
    <mergeCell ref="B39:B43"/>
    <mergeCell ref="N4:O4"/>
    <mergeCell ref="C5:C6"/>
    <mergeCell ref="E49:E53"/>
    <mergeCell ref="G49:G53"/>
    <mergeCell ref="B29:B33"/>
    <mergeCell ref="B62:O62"/>
    <mergeCell ref="G44:G48"/>
    <mergeCell ref="I44:I48"/>
    <mergeCell ref="B24:B28"/>
    <mergeCell ref="I19:I23"/>
    <mergeCell ref="C19:C23"/>
    <mergeCell ref="H14:H18"/>
    <mergeCell ref="F54:F58"/>
    <mergeCell ref="G9:G13"/>
    <mergeCell ref="H54:H58"/>
    <mergeCell ref="D3:M4"/>
    <mergeCell ref="C34:C38"/>
    <mergeCell ref="I54:I58"/>
    <mergeCell ref="E39:E43"/>
    <mergeCell ref="C54:C58"/>
    <mergeCell ref="G39:G43"/>
    <mergeCell ref="H49:H53"/>
    <mergeCell ref="C29:C33"/>
    <mergeCell ref="E29:E33"/>
    <mergeCell ref="B44:B48"/>
    <mergeCell ref="B7:I7"/>
    <mergeCell ref="B34:B38"/>
    <mergeCell ref="G24:G28"/>
    <mergeCell ref="I24:I28"/>
    <mergeCell ref="H19:H23"/>
    <mergeCell ref="F39:F43"/>
    <mergeCell ref="I9:I13"/>
    <mergeCell ref="D1:M1"/>
    <mergeCell ref="B54:B58"/>
    <mergeCell ref="N1:O1"/>
    <mergeCell ref="C49:C53"/>
    <mergeCell ref="I34:I38"/>
    <mergeCell ref="H29:H33"/>
    <mergeCell ref="D2:M2"/>
    <mergeCell ref="C44:C48"/>
    <mergeCell ref="E44:E48"/>
  </mergeCells>
  <hyperlinks>
    <hyperlink ref="C5" location="INICIO!A1" display="REGRESAR"/>
  </hyperlinks>
  <pageMargins left="0.7" right="0.7" top="0.75" bottom="0.75" header="0.3" footer="0.3"/>
  <drawing xmlns:r="http://schemas.openxmlformats.org/officeDocument/2006/relationships" r:id="rId1"/>
</worksheet>
</file>

<file path=xl/worksheets/sheet5.xml><?xml version="1.0" encoding="utf-8"?>
<worksheet xmlns="http://schemas.openxmlformats.org/spreadsheetml/2006/main">
  <sheetPr codeName="Hoja13">
    <outlinePr summaryBelow="1" summaryRight="1"/>
    <pageSetUpPr/>
  </sheetPr>
  <dimension ref="A1:BX62"/>
  <sheetViews>
    <sheetView showGridLines="0" zoomScale="55" zoomScaleNormal="55" workbookViewId="0">
      <selection activeCell="A1" sqref="A1"/>
    </sheetView>
  </sheetViews>
  <sheetFormatPr baseColWidth="10" defaultColWidth="0" defaultRowHeight="15" zeroHeight="1"/>
  <cols>
    <col width="1.7109375" customWidth="1" style="63" min="1" max="1"/>
    <col width="8.85546875" customWidth="1" style="63" min="2" max="2"/>
    <col width="23.85546875" customWidth="1" style="63" min="3" max="3"/>
    <col width="19.28515625" customWidth="1" style="63" min="4" max="4"/>
    <col width="29.7109375" customWidth="1" style="63" min="5" max="5"/>
    <col width="19" customWidth="1" style="63" min="6" max="6"/>
    <col width="34.7109375" customWidth="1" style="63" min="7" max="7"/>
    <col width="41.28515625" customWidth="1" style="63" min="8" max="8"/>
    <col width="5.85546875" customWidth="1" style="64" min="9" max="10"/>
    <col width="6.7109375" customWidth="1" style="64" min="11" max="11"/>
    <col width="5.42578125" customWidth="1" style="64" min="12" max="12"/>
    <col width="32.140625" customWidth="1" style="64" min="13" max="13"/>
    <col width="19.140625" customWidth="1" style="63" min="14" max="14"/>
    <col width="19.28515625" customWidth="1" style="63" min="15" max="15"/>
    <col width="13.7109375" customWidth="1" style="63" min="16" max="16"/>
    <col width="16.28515625" customWidth="1" style="63" min="17" max="17"/>
    <col width="5.7109375" customWidth="1" style="63" min="18" max="18"/>
    <col width="7" customWidth="1" style="63" min="19" max="20"/>
    <col hidden="1" width="7" customWidth="1" style="63" min="21" max="27"/>
    <col hidden="1" width="1.85546875" customWidth="1" style="63" min="28" max="28"/>
    <col hidden="1" width="4.42578125" customWidth="1" style="63" min="29" max="29"/>
    <col hidden="1" width="14.140625" customWidth="1" style="63" min="30" max="30"/>
    <col hidden="1" width="3.28515625" customWidth="1" style="63" min="31" max="31"/>
    <col hidden="1" width="14.5703125" customWidth="1" style="63" min="32" max="32"/>
    <col hidden="1" width="53.140625" customWidth="1" style="63" min="33" max="33"/>
    <col hidden="1" width="15.140625" customWidth="1" style="63" min="34" max="34"/>
    <col hidden="1" width="14" customWidth="1" style="63" min="35" max="35"/>
    <col hidden="1" width="3.140625" customWidth="1" style="63" min="36" max="36"/>
    <col hidden="1" width="16.140625" customWidth="1" style="63" min="37" max="37"/>
    <col hidden="1" width="2.140625" customWidth="1" style="63" min="38" max="38"/>
    <col hidden="1" width="14.5703125" customWidth="1" style="63" min="39" max="39"/>
    <col hidden="1" width="3.140625" customWidth="1" style="63" min="40" max="40"/>
    <col hidden="1" width="11.42578125" customWidth="1" style="63" min="41" max="41"/>
    <col hidden="1" width="3.140625" customWidth="1" style="63" min="42" max="42"/>
    <col hidden="1" width="14.42578125" customWidth="1" style="63" min="43" max="43"/>
    <col hidden="1" width="3.140625" customWidth="1" style="63" min="44" max="44"/>
    <col hidden="1" width="11.42578125" customWidth="1" style="63" min="45" max="45"/>
    <col hidden="1" width="3.140625" customWidth="1" style="63" min="46" max="46"/>
    <col hidden="1" width="11.42578125" customWidth="1" style="63" min="47" max="47"/>
    <col hidden="1" width="4.28515625" customWidth="1" style="63" min="48" max="48"/>
    <col hidden="1" width="11.42578125" customWidth="1" style="63" min="49" max="51"/>
    <col hidden="1" width="12.85546875" customWidth="1" style="63" min="52" max="52"/>
    <col hidden="1" width="16.140625" customWidth="1" style="63" min="53" max="53"/>
    <col hidden="1" width="11.42578125" customWidth="1" style="63" min="54" max="55"/>
    <col hidden="1" width="7.5703125" customWidth="1" style="63" min="56" max="56"/>
    <col hidden="1" width="13.5703125" customWidth="1" style="63" min="57" max="57"/>
    <col hidden="1" width="8.140625" customWidth="1" style="63" min="58" max="58"/>
    <col hidden="1" width="15.42578125" customWidth="1" style="63" min="59" max="59"/>
    <col hidden="1" width="10.42578125" customWidth="1" style="63" min="60" max="60"/>
    <col hidden="1" width="16.85546875" customWidth="1" style="63" min="61" max="61"/>
    <col hidden="1" width="30.7109375" customWidth="1" style="63" min="62" max="62"/>
    <col hidden="1" width="46.7109375" customWidth="1" style="63" min="63" max="63"/>
    <col hidden="1" width="23" customWidth="1" style="63" min="64" max="64"/>
    <col hidden="1" width="17.7109375" customWidth="1" style="63" min="65" max="65"/>
    <col hidden="1" width="35.140625" customWidth="1" style="63" min="66" max="66"/>
    <col hidden="1" width="11.42578125" customWidth="1" style="63" min="67" max="16384"/>
  </cols>
  <sheetData>
    <row r="1" ht="23.25" customFormat="1" customHeight="1" s="165">
      <c r="B1" s="493" t="n"/>
      <c r="C1" s="726" t="n"/>
      <c r="D1" s="727" t="inlineStr">
        <is>
          <t>MACROPROCESO ESTRATÉGICO</t>
        </is>
      </c>
      <c r="E1" s="723" t="n"/>
      <c r="F1" s="723" t="n"/>
      <c r="G1" s="723" t="n"/>
      <c r="H1" s="723" t="n"/>
      <c r="I1" s="723" t="n"/>
      <c r="J1" s="723" t="n"/>
      <c r="K1" s="723" t="n"/>
      <c r="L1" s="723" t="n"/>
      <c r="M1" s="723" t="n"/>
      <c r="N1" s="723" t="n"/>
      <c r="O1" s="728" t="n"/>
      <c r="P1" s="497" t="inlineStr">
        <is>
          <t>CÓDIGO: ESGr028</t>
        </is>
      </c>
      <c r="Q1" s="729" t="n"/>
    </row>
    <row r="2" ht="21.75" customFormat="1" customHeight="1" s="165">
      <c r="B2" s="730" t="n"/>
      <c r="C2" s="731" t="n"/>
      <c r="D2" s="497" t="inlineStr">
        <is>
          <t>PROCESO GESTIÓN SISTEMAS INTEGRADOS - CALIDAD</t>
        </is>
      </c>
      <c r="E2" s="732" t="n"/>
      <c r="F2" s="732" t="n"/>
      <c r="G2" s="732" t="n"/>
      <c r="H2" s="732" t="n"/>
      <c r="I2" s="732" t="n"/>
      <c r="J2" s="732" t="n"/>
      <c r="K2" s="732" t="n"/>
      <c r="L2" s="732" t="n"/>
      <c r="M2" s="732" t="n"/>
      <c r="N2" s="732" t="n"/>
      <c r="O2" s="729" t="n"/>
      <c r="P2" s="497" t="inlineStr">
        <is>
          <t>VERSIÓN: 18</t>
        </is>
      </c>
      <c r="Q2" s="729" t="n"/>
    </row>
    <row r="3" ht="15" customFormat="1" customHeight="1" s="165">
      <c r="B3" s="730" t="n"/>
      <c r="C3" s="731" t="n"/>
      <c r="D3" s="497" t="inlineStr">
        <is>
          <t>GESTIÓN DEL RIESGO Y LAS OPORTUNIDADES</t>
        </is>
      </c>
      <c r="E3" s="733" t="n"/>
      <c r="F3" s="733" t="n"/>
      <c r="G3" s="733" t="n"/>
      <c r="H3" s="733" t="n"/>
      <c r="I3" s="733" t="n"/>
      <c r="J3" s="733" t="n"/>
      <c r="K3" s="733" t="n"/>
      <c r="L3" s="733" t="n"/>
      <c r="M3" s="733" t="n"/>
      <c r="N3" s="733" t="n"/>
      <c r="O3" s="726" t="n"/>
      <c r="P3" s="497" t="inlineStr">
        <is>
          <t>VIGENCIA: 2025-04-11</t>
        </is>
      </c>
      <c r="Q3" s="729" t="n"/>
    </row>
    <row r="4" ht="12.75" customFormat="1" customHeight="1" s="165">
      <c r="B4" s="734" t="n"/>
      <c r="C4" s="728" t="n"/>
      <c r="D4" s="734" t="n"/>
      <c r="E4" s="723" t="n"/>
      <c r="F4" s="723" t="n"/>
      <c r="G4" s="723" t="n"/>
      <c r="H4" s="723" t="n"/>
      <c r="I4" s="723" t="n"/>
      <c r="J4" s="723" t="n"/>
      <c r="K4" s="723" t="n"/>
      <c r="L4" s="723" t="n"/>
      <c r="M4" s="723" t="n"/>
      <c r="N4" s="723" t="n"/>
      <c r="O4" s="728" t="n"/>
      <c r="P4" s="497" t="inlineStr">
        <is>
          <t>PÁGINA: 3 de 11</t>
        </is>
      </c>
      <c r="Q4" s="729" t="n"/>
    </row>
    <row r="5" ht="24.75" customHeight="1" s="242"/>
    <row r="6" ht="26.25" customHeight="1" s="242">
      <c r="B6" s="75" t="n"/>
      <c r="C6" s="76" t="inlineStr">
        <is>
          <t>REGRESAR</t>
        </is>
      </c>
      <c r="D6" s="75" t="n"/>
      <c r="E6" s="75" t="n"/>
      <c r="F6" s="75" t="n"/>
      <c r="G6" s="75" t="n"/>
      <c r="H6" s="75" t="n"/>
      <c r="I6" s="75" t="n"/>
      <c r="J6" s="75" t="n"/>
      <c r="K6" s="75" t="n"/>
      <c r="L6" s="75" t="n"/>
      <c r="M6" s="75" t="n"/>
      <c r="N6" s="75" t="n"/>
      <c r="O6" s="75" t="n"/>
      <c r="P6" s="75" t="n"/>
      <c r="Q6" s="75" t="n"/>
    </row>
    <row r="7" ht="30.75" customHeight="1" s="242">
      <c r="B7" s="491" t="inlineStr">
        <is>
          <t>IDENTIFICACIÓN DEL RIESGO</t>
        </is>
      </c>
      <c r="C7" s="735" t="n"/>
      <c r="D7" s="735" t="n"/>
      <c r="E7" s="735" t="n"/>
      <c r="F7" s="735" t="n"/>
      <c r="G7" s="735" t="n"/>
      <c r="H7" s="736" t="n"/>
      <c r="I7" s="492" t="inlineStr">
        <is>
          <t>TRATAMIENTO DEL RIESGO</t>
        </is>
      </c>
      <c r="J7" s="735" t="n"/>
      <c r="K7" s="735" t="n"/>
      <c r="L7" s="735" t="n"/>
      <c r="M7" s="735" t="n"/>
      <c r="N7" s="735" t="n"/>
      <c r="O7" s="735" t="n"/>
      <c r="P7" s="735" t="n"/>
      <c r="Q7" s="736" t="n"/>
    </row>
    <row r="8" ht="115.5" customHeight="1" s="242">
      <c r="B8" s="81" t="inlineStr">
        <is>
          <t>ID</t>
        </is>
      </c>
      <c r="C8" s="81" t="inlineStr">
        <is>
          <t>MACROPROCESO</t>
        </is>
      </c>
      <c r="D8" s="81" t="inlineStr">
        <is>
          <t>PROCESO</t>
        </is>
      </c>
      <c r="E8" s="81" t="inlineStr">
        <is>
          <t>RIESGO</t>
        </is>
      </c>
      <c r="F8" s="81" t="inlineStr">
        <is>
          <t>CLASIFICACIÓN</t>
        </is>
      </c>
      <c r="G8" s="81" t="inlineStr">
        <is>
          <t>CAUSA</t>
        </is>
      </c>
      <c r="H8" s="81" t="inlineStr">
        <is>
          <t>CONSECUENCIA</t>
        </is>
      </c>
      <c r="I8" s="82" t="inlineStr">
        <is>
          <t>PROBABILIDAD</t>
        </is>
      </c>
      <c r="J8" s="82" t="inlineStr">
        <is>
          <t>IMPACTO</t>
        </is>
      </c>
      <c r="K8" s="82" t="inlineStr">
        <is>
          <t>RIESGO RESIDUAL</t>
        </is>
      </c>
      <c r="L8" s="82" t="inlineStr">
        <is>
          <t>OPCIÓN MANEJO</t>
        </is>
      </c>
      <c r="M8" s="81" t="inlineStr">
        <is>
          <t>ACTIVIDADES DE CONTROL</t>
        </is>
      </c>
      <c r="N8" s="81" t="inlineStr">
        <is>
          <t>SOPORTE</t>
        </is>
      </c>
      <c r="O8" s="81" t="inlineStr">
        <is>
          <t>RESPONSABLE</t>
        </is>
      </c>
      <c r="P8" s="81" t="inlineStr">
        <is>
          <t>TIEMPO</t>
        </is>
      </c>
      <c r="Q8" s="81" t="inlineStr">
        <is>
          <t>INDICADOR</t>
        </is>
      </c>
    </row>
    <row r="9" ht="135" customHeight="1" s="242">
      <c r="B9" s="65" t="n">
        <v>1</v>
      </c>
      <c r="C9" s="65" t="inlineStr">
        <is>
          <t>Apoyo</t>
        </is>
      </c>
      <c r="D9" s="65" t="inlineStr">
        <is>
          <t>Apoyo Académico</t>
        </is>
      </c>
      <c r="E9" s="145" t="inlineStr">
        <is>
          <t>Solicitud de bienes, servicios u obras innecesarios para los espacios académicos (Laboratorios, Bibliotecas, Granjas, Centros de ayudas, Auditorios, Gimnasios y Centros de cómputo) debido a la realización de compras sin la debida justificación académica.</t>
        </is>
      </c>
      <c r="F9" s="67" t="inlineStr">
        <is>
          <t xml:space="preserve">Corrupción </t>
        </is>
      </c>
      <c r="G9" s="146" t="inlineStr">
        <is>
          <t>Falta de acompañamiento por parte de la Unidad de Apoyo Académico en la formulación de las necesidades de los espacios académicos tanto del Plan Anual de Adquisiciones, como del Plan Operativo Anual de Inversiones.</t>
        </is>
      </c>
      <c r="H9" s="147" t="inlineStr">
        <is>
          <t>Detrimento patrimonial.
Posibilidad de adquirir bienes o servicios que no sean útiles o necesarios para brindar apoyo a las actividades académicas que se llevan a cabo en los espacios adscritos a la Unidad de Apoyo Académico.</t>
        </is>
      </c>
      <c r="I9" s="139" t="inlineStr">
        <is>
          <t>Posible</t>
        </is>
      </c>
      <c r="J9" s="140" t="inlineStr">
        <is>
          <t>Moderado</t>
        </is>
      </c>
      <c r="K9" s="140" t="inlineStr">
        <is>
          <t>Alto</t>
        </is>
      </c>
      <c r="L9" s="139" t="inlineStr">
        <is>
          <t>Reducir</t>
        </is>
      </c>
      <c r="M9" s="148" t="inlineStr">
        <is>
          <t>Acompañamiento de la Unidad de Apoyo Académico en la formulación de los proyectos de inversión del POAI que sean competencia del Proceso Apoyo Académico y consolidado de las necesidades del plan Anual de Adquisiciones.</t>
        </is>
      </c>
      <c r="N9" s="149" t="inlineStr">
        <is>
          <t>Registros de Asistencia
Consolidado del Plan Anual de Adquisiciones  y Proyectos de Inversión
Formato AAAr078
Formato ESGr015</t>
        </is>
      </c>
      <c r="O9" s="141" t="inlineStr">
        <is>
          <t>Jefe Unidad de Apoyo Académico</t>
        </is>
      </c>
      <c r="P9" s="143" t="inlineStr">
        <is>
          <t xml:space="preserve">semestral </t>
        </is>
      </c>
      <c r="Q9" s="141" t="inlineStr">
        <is>
          <t>Nº de Capacitaciones Realizadas</t>
        </is>
      </c>
    </row>
    <row r="10" ht="135" customHeight="1" s="242">
      <c r="B10" s="65" t="n">
        <v>2</v>
      </c>
      <c r="C10" s="65" t="inlineStr">
        <is>
          <t>Apoyo</t>
        </is>
      </c>
      <c r="D10" s="65" t="inlineStr">
        <is>
          <t>Apoyo Académico</t>
        </is>
      </c>
      <c r="E10" s="145" t="inlineStr">
        <is>
          <t>Uso indebido de bienes públicos.
Utilización de espacios académicos y elementos educativos de la universidad para beneficio personal o en  favorecimiento a terceros,  por la mala administración de los recursos.</t>
        </is>
      </c>
      <c r="F10" s="67" t="inlineStr">
        <is>
          <t xml:space="preserve">Corrupción </t>
        </is>
      </c>
      <c r="G10" s="146" t="inlineStr">
        <is>
          <t>Falta de capacitación al personal adscrito a la Unidad de Apoyo Académico sobre el uso de los recursos y espacios académicos.</t>
        </is>
      </c>
      <c r="H10" s="147" t="inlineStr">
        <is>
          <t>Posibilidad de utilizar los espacios académicos o elementos educativos por fuera de sus funciones y en favorecimiento de terceros, sin cumplir previamente con los procedimientos establecidos para cada servicio que se presta a la comunidad académica.</t>
        </is>
      </c>
      <c r="I10" s="139" t="inlineStr">
        <is>
          <t>Posible</t>
        </is>
      </c>
      <c r="J10" s="140" t="inlineStr">
        <is>
          <t>Moderado</t>
        </is>
      </c>
      <c r="K10" s="140" t="inlineStr">
        <is>
          <t>Alto</t>
        </is>
      </c>
      <c r="L10" s="139" t="inlineStr">
        <is>
          <t>Reducir</t>
        </is>
      </c>
      <c r="M10" s="148" t="inlineStr">
        <is>
          <t xml:space="preserve">Acompañamiento de la Unidad de Apoyo Académico en la capacitación al personal adscrito al proceso sobre el manejo de los recursos con los que cuentan los espacios académicos.
Control de los recursos por medio del aplicativo de Gestión Apoyo Académico </t>
        </is>
      </c>
      <c r="N10" s="150" t="inlineStr">
        <is>
          <t>Registros de Asistencia
Formato ESGr015
Seguimiento Aplicativo Gestión Apoyo Académico</t>
        </is>
      </c>
      <c r="O10" s="142" t="inlineStr">
        <is>
          <t>Jefe Unidad de Apoyo Académico</t>
        </is>
      </c>
      <c r="P10" s="144" t="inlineStr">
        <is>
          <t xml:space="preserve">semestral </t>
        </is>
      </c>
      <c r="Q10" s="142" t="inlineStr">
        <is>
          <t>Nº de Capacitaciones Realizadas</t>
        </is>
      </c>
    </row>
    <row r="11">
      <c r="B11" s="65" t="n"/>
      <c r="C11" s="65" t="n"/>
      <c r="D11" s="65" t="n"/>
      <c r="E11" s="65" t="n"/>
      <c r="F11" s="67" t="n"/>
      <c r="G11" s="68" t="n"/>
      <c r="H11" s="70" t="n"/>
      <c r="I11" s="67" t="n"/>
      <c r="J11" s="67" t="n"/>
      <c r="K11" s="67" t="n"/>
      <c r="L11" s="67" t="n"/>
      <c r="M11" s="69" t="n"/>
      <c r="N11" s="65" t="n"/>
      <c r="O11" s="65" t="n"/>
      <c r="P11" s="65" t="n"/>
      <c r="Q11" s="65" t="n"/>
    </row>
    <row r="12">
      <c r="B12" s="65" t="n"/>
      <c r="C12" s="65" t="n"/>
      <c r="D12" s="65" t="n"/>
      <c r="E12" s="65" t="n"/>
      <c r="F12" s="67" t="n"/>
      <c r="G12" s="65" t="n"/>
      <c r="H12" s="65" t="n"/>
      <c r="I12" s="67" t="n"/>
      <c r="J12" s="67" t="n"/>
      <c r="K12" s="67" t="n"/>
      <c r="L12" s="67" t="n"/>
      <c r="M12" s="69" t="n"/>
      <c r="N12" s="65" t="n"/>
      <c r="O12" s="65" t="n"/>
      <c r="P12" s="65" t="n"/>
      <c r="Q12" s="65" t="n"/>
    </row>
    <row r="13">
      <c r="B13" s="65" t="n"/>
      <c r="C13" s="65" t="n"/>
      <c r="D13" s="65" t="n"/>
      <c r="E13" s="65" t="n"/>
      <c r="F13" s="67" t="n"/>
      <c r="G13" s="65" t="n"/>
      <c r="H13" s="65" t="n"/>
      <c r="I13" s="67" t="n"/>
      <c r="J13" s="67" t="n"/>
      <c r="K13" s="67" t="n"/>
      <c r="L13" s="67" t="n"/>
      <c r="M13" s="69" t="n"/>
      <c r="N13" s="65" t="n"/>
      <c r="O13" s="65" t="n"/>
      <c r="P13" s="65" t="n"/>
      <c r="Q13" s="65" t="n"/>
    </row>
    <row r="14">
      <c r="B14" s="65" t="n"/>
      <c r="C14" s="65" t="n"/>
      <c r="D14" s="65" t="n"/>
      <c r="E14" s="65" t="n"/>
      <c r="F14" s="67" t="n"/>
      <c r="G14" s="65" t="n"/>
      <c r="H14" s="65" t="n"/>
      <c r="I14" s="67" t="n"/>
      <c r="J14" s="67" t="n"/>
      <c r="K14" s="67" t="n"/>
      <c r="L14" s="67" t="n"/>
      <c r="M14" s="69" t="n"/>
      <c r="N14" s="65" t="n"/>
      <c r="O14" s="65" t="n"/>
      <c r="P14" s="65" t="n"/>
      <c r="Q14" s="65" t="n"/>
    </row>
    <row r="15">
      <c r="B15" s="65" t="n"/>
      <c r="C15" s="65" t="n"/>
      <c r="D15" s="65" t="n"/>
      <c r="E15" s="65" t="n"/>
      <c r="F15" s="67" t="n"/>
      <c r="G15" s="65" t="n"/>
      <c r="H15" s="65" t="n"/>
      <c r="I15" s="67" t="n"/>
      <c r="J15" s="67" t="n"/>
      <c r="K15" s="67" t="n"/>
      <c r="L15" s="67" t="n"/>
      <c r="M15" s="69" t="n"/>
      <c r="N15" s="65" t="n"/>
      <c r="O15" s="65" t="n"/>
      <c r="P15" s="65" t="n"/>
      <c r="Q15" s="65" t="n"/>
    </row>
    <row r="16">
      <c r="B16" s="65" t="n"/>
      <c r="C16" s="65" t="n"/>
      <c r="D16" s="65" t="n"/>
      <c r="E16" s="65" t="n"/>
      <c r="F16" s="67" t="n"/>
      <c r="G16" s="65" t="n"/>
      <c r="H16" s="65" t="n"/>
      <c r="I16" s="67" t="n"/>
      <c r="J16" s="67" t="n"/>
      <c r="K16" s="67" t="n"/>
      <c r="L16" s="67" t="n"/>
      <c r="M16" s="69" t="n"/>
      <c r="N16" s="65" t="n"/>
      <c r="O16" s="65" t="n"/>
      <c r="P16" s="65" t="n"/>
      <c r="Q16" s="65" t="n"/>
    </row>
    <row r="17">
      <c r="B17" s="65" t="n"/>
      <c r="C17" s="65" t="n"/>
      <c r="D17" s="65" t="n"/>
      <c r="E17" s="65" t="n"/>
      <c r="F17" s="67" t="n"/>
      <c r="G17" s="65" t="n"/>
      <c r="H17" s="65" t="n"/>
      <c r="I17" s="67" t="n"/>
      <c r="J17" s="67" t="n"/>
      <c r="K17" s="67" t="n"/>
      <c r="L17" s="67" t="n"/>
      <c r="M17" s="69" t="n"/>
      <c r="N17" s="65" t="n"/>
      <c r="O17" s="65" t="n"/>
      <c r="P17" s="65" t="n"/>
      <c r="Q17" s="65" t="n"/>
    </row>
    <row r="18">
      <c r="B18" s="65" t="n"/>
      <c r="C18" s="65" t="n"/>
      <c r="D18" s="65" t="n"/>
      <c r="E18" s="65" t="n"/>
      <c r="F18" s="67" t="n"/>
      <c r="G18" s="65" t="n"/>
      <c r="H18" s="66" t="n"/>
      <c r="I18" s="67" t="n"/>
      <c r="J18" s="67" t="n"/>
      <c r="K18" s="67" t="n"/>
      <c r="L18" s="67" t="n"/>
      <c r="M18" s="69" t="n"/>
      <c r="N18" s="65" t="n"/>
      <c r="O18" s="65" t="n"/>
      <c r="P18" s="65" t="n"/>
      <c r="Q18" s="65" t="n"/>
    </row>
    <row r="19">
      <c r="B19" s="65" t="n"/>
      <c r="C19" s="65" t="n"/>
      <c r="D19" s="65" t="n"/>
      <c r="E19" s="65" t="n"/>
      <c r="F19" s="67" t="n"/>
      <c r="G19" s="65" t="n"/>
      <c r="H19" s="66" t="n"/>
      <c r="I19" s="67" t="n"/>
      <c r="J19" s="67" t="n"/>
      <c r="K19" s="67" t="n"/>
      <c r="L19" s="67" t="n"/>
      <c r="M19" s="69" t="n"/>
      <c r="N19" s="65" t="n"/>
      <c r="O19" s="65" t="n"/>
      <c r="P19" s="65" t="n"/>
      <c r="Q19" s="65" t="n"/>
    </row>
    <row r="20">
      <c r="B20" s="65" t="n"/>
      <c r="C20" s="65" t="n"/>
      <c r="D20" s="65" t="n"/>
      <c r="E20" s="65" t="n"/>
      <c r="F20" s="67" t="n"/>
      <c r="G20" s="65" t="n"/>
      <c r="H20" s="65" t="n"/>
      <c r="I20" s="67" t="n"/>
      <c r="J20" s="67" t="n"/>
      <c r="K20" s="67" t="n"/>
      <c r="L20" s="67" t="n"/>
      <c r="M20" s="69" t="n"/>
      <c r="N20" s="65" t="n"/>
      <c r="O20" s="65" t="n"/>
      <c r="P20" s="65" t="n"/>
      <c r="Q20" s="65" t="n"/>
    </row>
    <row r="21">
      <c r="B21" s="65" t="n"/>
      <c r="C21" s="65" t="n"/>
      <c r="D21" s="65" t="n"/>
      <c r="E21" s="65" t="n"/>
      <c r="F21" s="67" t="n"/>
      <c r="G21" s="65" t="n"/>
      <c r="H21" s="65" t="n"/>
      <c r="I21" s="67" t="n"/>
      <c r="J21" s="67" t="n"/>
      <c r="K21" s="67" t="n"/>
      <c r="L21" s="67" t="n"/>
      <c r="M21" s="69" t="n"/>
      <c r="N21" s="65" t="n"/>
      <c r="O21" s="65" t="n"/>
      <c r="P21" s="65" t="n"/>
      <c r="Q21" s="65" t="n"/>
    </row>
    <row r="22">
      <c r="B22" s="65" t="n"/>
      <c r="C22" s="65" t="n"/>
      <c r="D22" s="65" t="n"/>
      <c r="E22" s="65" t="n"/>
      <c r="F22" s="67" t="n"/>
      <c r="G22" s="65" t="n"/>
      <c r="H22" s="65" t="n"/>
      <c r="I22" s="67" t="n"/>
      <c r="J22" s="67" t="n"/>
      <c r="K22" s="67" t="n"/>
      <c r="L22" s="67" t="n"/>
      <c r="M22" s="69" t="n"/>
      <c r="N22" s="65" t="n"/>
      <c r="O22" s="65" t="n"/>
      <c r="P22" s="65" t="n"/>
      <c r="Q22" s="65" t="n"/>
    </row>
    <row r="23">
      <c r="B23" s="65" t="n"/>
      <c r="C23" s="65" t="n"/>
      <c r="D23" s="65" t="n"/>
      <c r="E23" s="65" t="n"/>
      <c r="F23" s="67" t="n"/>
      <c r="G23" s="65" t="n"/>
      <c r="H23" s="65" t="n"/>
      <c r="I23" s="67" t="n"/>
      <c r="J23" s="67" t="n"/>
      <c r="K23" s="67" t="n"/>
      <c r="L23" s="67" t="n"/>
      <c r="M23" s="69" t="n"/>
      <c r="N23" s="65" t="n"/>
      <c r="O23" s="65" t="n"/>
      <c r="P23" s="65" t="n"/>
      <c r="Q23" s="65" t="n"/>
    </row>
    <row r="24">
      <c r="B24" s="65" t="n"/>
      <c r="C24" s="65" t="n"/>
      <c r="D24" s="65" t="n"/>
      <c r="E24" s="65" t="n"/>
      <c r="F24" s="67" t="n"/>
      <c r="G24" s="65" t="n"/>
      <c r="H24" s="65" t="n"/>
      <c r="I24" s="67" t="n"/>
      <c r="J24" s="67" t="n"/>
      <c r="K24" s="67" t="n"/>
      <c r="L24" s="67" t="n"/>
      <c r="M24" s="69" t="n"/>
      <c r="N24" s="65" t="n"/>
      <c r="O24" s="65" t="n"/>
      <c r="P24" s="65" t="n"/>
      <c r="Q24" s="65" t="n"/>
    </row>
    <row r="25">
      <c r="B25" s="65" t="n"/>
      <c r="C25" s="65" t="n"/>
      <c r="D25" s="65" t="n"/>
      <c r="E25" s="65" t="n"/>
      <c r="F25" s="67" t="n"/>
      <c r="G25" s="65" t="n"/>
      <c r="H25" s="65" t="n"/>
      <c r="I25" s="67" t="n"/>
      <c r="J25" s="67" t="n"/>
      <c r="K25" s="67" t="n"/>
      <c r="L25" s="67" t="n"/>
      <c r="M25" s="69" t="n"/>
      <c r="N25" s="65" t="n"/>
      <c r="O25" s="65" t="n"/>
      <c r="P25" s="65" t="n"/>
      <c r="Q25" s="65" t="n"/>
    </row>
    <row r="26">
      <c r="B26" s="65" t="n"/>
      <c r="C26" s="65" t="n"/>
      <c r="D26" s="65" t="n"/>
      <c r="E26" s="65" t="n"/>
      <c r="F26" s="67" t="n"/>
      <c r="G26" s="65" t="n"/>
      <c r="H26" s="65" t="n"/>
      <c r="I26" s="67" t="n"/>
      <c r="J26" s="67" t="n"/>
      <c r="K26" s="67" t="n"/>
      <c r="L26" s="67" t="n"/>
      <c r="M26" s="65" t="n"/>
      <c r="N26" s="65" t="n"/>
      <c r="O26" s="65" t="n"/>
      <c r="P26" s="65" t="n"/>
      <c r="Q26" s="65" t="n"/>
    </row>
    <row r="27">
      <c r="B27" s="65" t="n"/>
      <c r="C27" s="65" t="n"/>
      <c r="D27" s="65" t="n"/>
      <c r="E27" s="65" t="n"/>
      <c r="F27" s="67" t="n"/>
      <c r="G27" s="65" t="n"/>
      <c r="H27" s="65" t="n"/>
      <c r="I27" s="67" t="n"/>
      <c r="J27" s="67" t="n"/>
      <c r="K27" s="67" t="n"/>
      <c r="L27" s="67" t="n"/>
      <c r="M27" s="65" t="n"/>
      <c r="N27" s="65" t="n"/>
      <c r="O27" s="65" t="n"/>
      <c r="P27" s="65" t="n"/>
      <c r="Q27" s="65" t="n"/>
    </row>
    <row r="28">
      <c r="B28" s="65" t="n"/>
      <c r="C28" s="65" t="n"/>
      <c r="D28" s="65" t="n"/>
      <c r="E28" s="65" t="n"/>
      <c r="F28" s="67" t="n"/>
      <c r="G28" s="65" t="n"/>
      <c r="H28" s="65" t="n"/>
      <c r="I28" s="67" t="n"/>
      <c r="J28" s="67" t="n"/>
      <c r="K28" s="67" t="n"/>
      <c r="L28" s="67" t="n"/>
      <c r="M28" s="65" t="n"/>
      <c r="N28" s="65" t="n"/>
      <c r="O28" s="65" t="n"/>
      <c r="P28" s="65" t="n"/>
      <c r="Q28" s="65" t="n"/>
    </row>
    <row r="29">
      <c r="B29" s="65" t="n"/>
      <c r="C29" s="65" t="n"/>
      <c r="D29" s="65" t="n"/>
      <c r="E29" s="65" t="n"/>
      <c r="F29" s="67" t="n"/>
      <c r="G29" s="65" t="n"/>
      <c r="H29" s="65" t="n"/>
      <c r="I29" s="67" t="n"/>
      <c r="J29" s="67" t="n"/>
      <c r="K29" s="67" t="n"/>
      <c r="L29" s="67" t="n"/>
      <c r="M29" s="65" t="n"/>
      <c r="N29" s="65" t="n"/>
      <c r="O29" s="65" t="n"/>
      <c r="P29" s="65" t="n"/>
      <c r="Q29" s="65" t="n"/>
    </row>
    <row r="30">
      <c r="B30" s="65" t="n"/>
      <c r="C30" s="65" t="n"/>
      <c r="D30" s="65" t="n"/>
      <c r="E30" s="65" t="n"/>
      <c r="F30" s="67" t="n"/>
      <c r="G30" s="65" t="n"/>
      <c r="H30" s="65" t="n"/>
      <c r="I30" s="67" t="n"/>
      <c r="J30" s="67" t="n"/>
      <c r="K30" s="67" t="n"/>
      <c r="L30" s="67" t="n"/>
      <c r="M30" s="69" t="n"/>
      <c r="N30" s="65" t="n"/>
      <c r="O30" s="65" t="n"/>
      <c r="P30" s="65" t="n"/>
      <c r="Q30" s="65" t="n"/>
    </row>
    <row r="31">
      <c r="B31" s="65" t="n"/>
      <c r="C31" s="65" t="n"/>
      <c r="D31" s="65" t="n"/>
      <c r="E31" s="65" t="n"/>
      <c r="F31" s="67" t="n"/>
      <c r="G31" s="65" t="n"/>
      <c r="H31" s="65" t="n"/>
      <c r="I31" s="67" t="n"/>
      <c r="J31" s="67" t="n"/>
      <c r="K31" s="67" t="n"/>
      <c r="L31" s="67" t="n"/>
      <c r="M31" s="69" t="n"/>
      <c r="N31" s="65" t="n"/>
      <c r="O31" s="65" t="n"/>
      <c r="P31" s="65" t="n"/>
      <c r="Q31" s="65" t="n"/>
    </row>
    <row r="32">
      <c r="B32" s="65" t="n"/>
      <c r="C32" s="65" t="n"/>
      <c r="D32" s="65" t="n"/>
      <c r="E32" s="65" t="n"/>
      <c r="F32" s="67" t="n"/>
      <c r="G32" s="65" t="n"/>
      <c r="H32" s="65" t="n"/>
      <c r="I32" s="67" t="n"/>
      <c r="J32" s="67" t="n"/>
      <c r="K32" s="67" t="n"/>
      <c r="L32" s="67" t="n"/>
      <c r="M32" s="69" t="n"/>
      <c r="N32" s="65" t="n"/>
      <c r="O32" s="65" t="n"/>
      <c r="P32" s="65" t="n"/>
      <c r="Q32" s="65" t="n"/>
    </row>
    <row r="33">
      <c r="B33" s="65" t="n"/>
      <c r="C33" s="65" t="n"/>
      <c r="D33" s="65" t="n"/>
      <c r="E33" s="65" t="n"/>
      <c r="F33" s="67" t="n"/>
      <c r="G33" s="65" t="n"/>
      <c r="H33" s="65" t="n"/>
      <c r="I33" s="67" t="n"/>
      <c r="J33" s="67" t="n"/>
      <c r="K33" s="67" t="n"/>
      <c r="L33" s="67" t="n"/>
      <c r="M33" s="69" t="n"/>
      <c r="N33" s="65" t="n"/>
      <c r="O33" s="65" t="n"/>
      <c r="P33" s="65" t="n"/>
      <c r="Q33" s="65" t="n"/>
    </row>
    <row r="34">
      <c r="B34" s="65" t="n"/>
      <c r="C34" s="65" t="n"/>
      <c r="D34" s="65" t="n"/>
      <c r="E34" s="65" t="n"/>
      <c r="F34" s="67" t="n"/>
      <c r="G34" s="65" t="n"/>
      <c r="H34" s="65" t="n"/>
      <c r="I34" s="67" t="n"/>
      <c r="J34" s="67" t="n"/>
      <c r="K34" s="67" t="n"/>
      <c r="L34" s="67" t="n"/>
      <c r="M34" s="69" t="n"/>
      <c r="N34" s="65" t="n"/>
      <c r="O34" s="65" t="n"/>
      <c r="P34" s="65" t="n"/>
      <c r="Q34" s="65" t="n"/>
    </row>
    <row r="35">
      <c r="B35" s="65" t="n"/>
      <c r="C35" s="65" t="n"/>
      <c r="D35" s="65" t="n"/>
      <c r="E35" s="65" t="n"/>
      <c r="F35" s="67" t="n"/>
      <c r="G35" s="65" t="n"/>
      <c r="H35" s="65" t="n"/>
      <c r="I35" s="67" t="n"/>
      <c r="J35" s="67" t="n"/>
      <c r="K35" s="67" t="n"/>
      <c r="L35" s="67" t="n"/>
      <c r="M35" s="65" t="n"/>
      <c r="N35" s="69" t="n"/>
      <c r="O35" s="65" t="n"/>
      <c r="P35" s="65" t="n"/>
      <c r="Q35" s="65" t="n"/>
    </row>
    <row r="36">
      <c r="B36" s="65" t="n"/>
      <c r="C36" s="65" t="n"/>
      <c r="D36" s="65" t="n"/>
      <c r="E36" s="65" t="n"/>
      <c r="F36" s="67" t="n"/>
      <c r="G36" s="65" t="n"/>
      <c r="H36" s="65" t="n"/>
      <c r="I36" s="67" t="n"/>
      <c r="J36" s="67" t="n"/>
      <c r="K36" s="67" t="n"/>
      <c r="L36" s="67" t="n"/>
      <c r="M36" s="69" t="n"/>
      <c r="N36" s="65" t="n"/>
      <c r="O36" s="65" t="n"/>
      <c r="P36" s="65" t="n"/>
      <c r="Q36" s="65" t="n"/>
    </row>
    <row r="37">
      <c r="B37" s="65" t="n"/>
      <c r="C37" s="65" t="n"/>
      <c r="D37" s="65" t="n"/>
      <c r="E37" s="65" t="n"/>
      <c r="F37" s="67" t="n"/>
      <c r="G37" s="65" t="n"/>
      <c r="H37" s="65" t="n"/>
      <c r="I37" s="67" t="n"/>
      <c r="J37" s="67" t="n"/>
      <c r="K37" s="67" t="n"/>
      <c r="L37" s="67" t="n"/>
      <c r="M37" s="69" t="n"/>
      <c r="N37" s="65" t="n"/>
      <c r="O37" s="65" t="n"/>
      <c r="P37" s="65" t="n"/>
      <c r="Q37" s="65" t="n"/>
    </row>
    <row r="38">
      <c r="B38" s="65" t="n"/>
      <c r="C38" s="65" t="n"/>
      <c r="D38" s="65" t="n"/>
      <c r="E38" s="65" t="n"/>
      <c r="F38" s="67" t="n"/>
      <c r="G38" s="65" t="n"/>
      <c r="H38" s="71" t="n"/>
      <c r="I38" s="67" t="n"/>
      <c r="J38" s="67" t="n"/>
      <c r="K38" s="67" t="n"/>
      <c r="L38" s="67" t="n"/>
      <c r="M38" s="69" t="n"/>
      <c r="N38" s="65" t="n"/>
      <c r="O38" s="65" t="n"/>
      <c r="P38" s="65" t="n"/>
      <c r="Q38" s="65" t="n"/>
    </row>
    <row r="39">
      <c r="B39" s="65" t="n"/>
      <c r="C39" s="65" t="n"/>
      <c r="D39" s="65" t="n"/>
      <c r="E39" s="65" t="n"/>
      <c r="F39" s="67" t="n"/>
      <c r="G39" s="65" t="n"/>
      <c r="H39" s="65" t="n"/>
      <c r="I39" s="67" t="n"/>
      <c r="J39" s="67" t="n"/>
      <c r="K39" s="67" t="n"/>
      <c r="L39" s="67" t="n"/>
      <c r="M39" s="69" t="n"/>
      <c r="N39" s="65" t="n"/>
      <c r="O39" s="65" t="n"/>
      <c r="P39" s="65" t="n"/>
      <c r="Q39" s="65" t="n"/>
    </row>
    <row r="40">
      <c r="B40" s="65" t="n"/>
      <c r="C40" s="65" t="n"/>
      <c r="D40" s="65" t="n"/>
      <c r="E40" s="65" t="n"/>
      <c r="F40" s="67" t="n"/>
      <c r="G40" s="65" t="n"/>
      <c r="H40" s="65" t="n"/>
      <c r="I40" s="67" t="n"/>
      <c r="J40" s="67" t="n"/>
      <c r="K40" s="67" t="n"/>
      <c r="L40" s="67" t="n"/>
      <c r="M40" s="69" t="n"/>
      <c r="N40" s="65" t="n"/>
      <c r="O40" s="65" t="n"/>
      <c r="P40" s="65" t="n"/>
      <c r="Q40" s="65" t="n"/>
    </row>
    <row r="41">
      <c r="B41" s="65" t="n"/>
      <c r="C41" s="65" t="n"/>
      <c r="D41" s="65" t="n"/>
      <c r="E41" s="65" t="n"/>
      <c r="F41" s="67" t="n"/>
      <c r="G41" s="65" t="n"/>
      <c r="H41" s="65" t="n"/>
      <c r="I41" s="67" t="n"/>
      <c r="J41" s="67" t="n"/>
      <c r="K41" s="67" t="n"/>
      <c r="L41" s="67" t="n"/>
      <c r="M41" s="69" t="n"/>
      <c r="N41" s="65" t="n"/>
      <c r="O41" s="65" t="n"/>
      <c r="P41" s="65" t="n"/>
      <c r="Q41" s="65" t="n"/>
    </row>
    <row r="42">
      <c r="B42" s="65" t="n"/>
      <c r="C42" s="65" t="n"/>
      <c r="D42" s="65" t="n"/>
      <c r="E42" s="65" t="n"/>
      <c r="F42" s="67" t="n"/>
      <c r="G42" s="65" t="n"/>
      <c r="H42" s="65" t="n"/>
      <c r="I42" s="67" t="n"/>
      <c r="J42" s="67" t="n"/>
      <c r="K42" s="67" t="n"/>
      <c r="L42" s="67" t="n"/>
      <c r="M42" s="69" t="n"/>
      <c r="N42" s="65" t="n"/>
      <c r="O42" s="65" t="n"/>
      <c r="P42" s="65" t="n"/>
      <c r="Q42" s="65" t="n"/>
    </row>
    <row r="43">
      <c r="B43" s="65" t="n"/>
      <c r="C43" s="65" t="n"/>
      <c r="D43" s="65" t="n"/>
      <c r="E43" s="65" t="n"/>
      <c r="F43" s="67" t="n"/>
      <c r="G43" s="65" t="n"/>
      <c r="H43" s="65" t="n"/>
      <c r="I43" s="67" t="n"/>
      <c r="J43" s="67" t="n"/>
      <c r="K43" s="67" t="n"/>
      <c r="L43" s="67" t="n"/>
      <c r="M43" s="69" t="n"/>
      <c r="N43" s="65" t="n"/>
      <c r="O43" s="65" t="n"/>
      <c r="P43" s="65" t="n"/>
      <c r="Q43" s="65" t="n"/>
    </row>
    <row r="44">
      <c r="B44" s="65" t="n"/>
      <c r="C44" s="72" t="n"/>
      <c r="D44" s="72" t="n"/>
      <c r="E44" s="65" t="n"/>
      <c r="F44" s="67" t="n"/>
      <c r="G44" s="65" t="n"/>
      <c r="H44" s="65" t="n"/>
      <c r="I44" s="67" t="n"/>
      <c r="J44" s="67" t="n"/>
      <c r="K44" s="67" t="n"/>
      <c r="L44" s="67" t="n"/>
      <c r="M44" s="73" t="n"/>
      <c r="N44" s="65" t="n"/>
      <c r="O44" s="65" t="n"/>
      <c r="P44" s="72" t="n"/>
      <c r="Q44" s="65" t="n"/>
    </row>
    <row r="45">
      <c r="B45" s="65" t="n"/>
      <c r="C45" s="72" t="n"/>
      <c r="D45" s="72" t="n"/>
      <c r="E45" s="65" t="n"/>
      <c r="F45" s="67" t="n"/>
      <c r="G45" s="65" t="n"/>
      <c r="H45" s="65" t="n"/>
      <c r="I45" s="67" t="n"/>
      <c r="J45" s="67" t="n"/>
      <c r="K45" s="67" t="n"/>
      <c r="L45" s="67" t="n"/>
      <c r="M45" s="73" t="n"/>
      <c r="N45" s="65" t="n"/>
      <c r="O45" s="65" t="n"/>
      <c r="P45" s="72" t="n"/>
      <c r="Q45" s="65" t="n"/>
    </row>
    <row r="46">
      <c r="B46" s="65" t="n"/>
      <c r="C46" s="65" t="n"/>
      <c r="D46" s="65" t="n"/>
      <c r="E46" s="65" t="n"/>
      <c r="F46" s="67" t="n"/>
      <c r="G46" s="65" t="n"/>
      <c r="H46" s="65" t="n"/>
      <c r="I46" s="67" t="n"/>
      <c r="J46" s="67" t="n"/>
      <c r="K46" s="67" t="n"/>
      <c r="L46" s="67" t="n"/>
      <c r="M46" s="69" t="n"/>
      <c r="N46" s="65" t="n"/>
      <c r="O46" s="65" t="n"/>
      <c r="P46" s="65" t="n"/>
      <c r="Q46" s="65" t="n"/>
    </row>
    <row r="47">
      <c r="B47" s="65" t="n"/>
      <c r="C47" s="65" t="n"/>
      <c r="D47" s="486" t="n"/>
      <c r="E47" s="486" t="n"/>
      <c r="F47" s="67" t="n"/>
      <c r="G47" s="71" t="n"/>
      <c r="H47" s="65" t="n"/>
      <c r="I47" s="67" t="n"/>
      <c r="J47" s="67" t="n"/>
      <c r="K47" s="67" t="n"/>
      <c r="L47" s="67" t="n"/>
      <c r="M47" s="65" t="n"/>
      <c r="N47" s="65" t="n"/>
      <c r="O47" s="65" t="n"/>
      <c r="P47" s="65" t="n"/>
      <c r="Q47" s="65" t="n"/>
    </row>
    <row r="48">
      <c r="B48" s="65" t="n"/>
      <c r="C48" s="65" t="n"/>
      <c r="D48" s="486" t="n"/>
      <c r="E48" s="486" t="n"/>
      <c r="F48" s="67" t="n"/>
      <c r="G48" s="65" t="n"/>
      <c r="H48" s="65" t="n"/>
      <c r="I48" s="67" t="n"/>
      <c r="J48" s="67" t="n"/>
      <c r="K48" s="67" t="n"/>
      <c r="L48" s="67" t="n"/>
      <c r="M48" s="65" t="n"/>
      <c r="N48" s="65" t="n"/>
      <c r="O48" s="65" t="n"/>
      <c r="P48" s="65" t="n"/>
      <c r="Q48" s="65" t="n"/>
    </row>
    <row r="49">
      <c r="B49" s="65" t="n"/>
      <c r="C49" s="65" t="n"/>
      <c r="D49" s="65" t="n"/>
      <c r="E49" s="66" t="n"/>
      <c r="F49" s="67" t="n"/>
      <c r="G49" s="486" t="n"/>
      <c r="H49" s="486" t="n"/>
      <c r="I49" s="67" t="n"/>
      <c r="J49" s="67" t="n"/>
      <c r="K49" s="67" t="n"/>
      <c r="L49" s="67" t="n"/>
      <c r="M49" s="486" t="n"/>
      <c r="N49" s="486" t="n"/>
      <c r="O49" s="65" t="n"/>
      <c r="P49" s="65" t="n"/>
      <c r="Q49" s="65" t="n"/>
    </row>
    <row r="50">
      <c r="B50" s="65" t="n"/>
      <c r="C50" s="65" t="n"/>
      <c r="D50" s="65" t="n"/>
      <c r="E50" s="66" t="n"/>
      <c r="F50" s="67" t="n"/>
      <c r="G50" s="486" t="n"/>
      <c r="H50" s="486" t="n"/>
      <c r="I50" s="67" t="n"/>
      <c r="J50" s="67" t="n"/>
      <c r="K50" s="67" t="n"/>
      <c r="L50" s="67" t="n"/>
      <c r="M50" s="486" t="n"/>
      <c r="N50" s="486" t="n"/>
      <c r="O50" s="65" t="n"/>
      <c r="P50" s="65" t="n"/>
      <c r="Q50" s="65" t="n"/>
    </row>
    <row r="51">
      <c r="B51" s="65" t="n"/>
      <c r="C51" s="65" t="n"/>
      <c r="D51" s="65" t="n"/>
      <c r="E51" s="65" t="n"/>
      <c r="F51" s="67" t="n"/>
      <c r="G51" s="65" t="n"/>
      <c r="H51" s="65" t="n"/>
      <c r="I51" s="67" t="n"/>
      <c r="J51" s="67" t="n"/>
      <c r="K51" s="67" t="n"/>
      <c r="L51" s="67" t="n"/>
      <c r="M51" s="69" t="n"/>
      <c r="N51" s="65" t="n"/>
      <c r="O51" s="65" t="n"/>
      <c r="P51" s="65" t="n"/>
      <c r="Q51" s="65" t="n"/>
    </row>
    <row r="52">
      <c r="B52" s="65" t="n"/>
      <c r="C52" s="65" t="n"/>
      <c r="D52" s="65" t="n"/>
      <c r="E52" s="65" t="n"/>
      <c r="F52" s="67" t="n"/>
      <c r="G52" s="65" t="n"/>
      <c r="H52" s="65" t="n"/>
      <c r="I52" s="67" t="n"/>
      <c r="J52" s="67" t="n"/>
      <c r="K52" s="67" t="n"/>
      <c r="L52" s="67" t="n"/>
      <c r="M52" s="69" t="n"/>
      <c r="N52" s="65" t="n"/>
      <c r="O52" s="65" t="n"/>
      <c r="P52" s="65" t="n"/>
      <c r="Q52" s="65" t="n"/>
    </row>
    <row r="53">
      <c r="B53" s="65" t="n"/>
      <c r="C53" s="65" t="n"/>
      <c r="D53" s="65" t="n"/>
      <c r="E53" s="65" t="n"/>
      <c r="F53" s="67" t="n"/>
      <c r="G53" s="65" t="n"/>
      <c r="H53" s="65" t="n"/>
      <c r="I53" s="67" t="n"/>
      <c r="J53" s="67" t="n"/>
      <c r="K53" s="67" t="n"/>
      <c r="L53" s="67" t="n"/>
      <c r="M53" s="69" t="n"/>
      <c r="N53" s="65" t="n"/>
      <c r="O53" s="65" t="n"/>
      <c r="P53" s="65" t="n"/>
      <c r="Q53" s="65" t="n"/>
    </row>
    <row r="54">
      <c r="B54" s="65" t="n"/>
      <c r="C54" s="65" t="n"/>
      <c r="D54" s="65" t="n"/>
      <c r="E54" s="65" t="n"/>
      <c r="F54" s="67" t="n"/>
      <c r="G54" s="65" t="n"/>
      <c r="H54" s="65" t="n"/>
      <c r="I54" s="67" t="n"/>
      <c r="J54" s="67" t="n"/>
      <c r="K54" s="67" t="n"/>
      <c r="L54" s="67" t="n"/>
      <c r="M54" s="69" t="n"/>
      <c r="N54" s="65" t="n"/>
      <c r="O54" s="65" t="n"/>
      <c r="P54" s="65" t="n"/>
      <c r="Q54" s="65" t="n"/>
    </row>
    <row r="55">
      <c r="B55" s="65" t="n"/>
      <c r="C55" s="65" t="n"/>
      <c r="D55" s="65" t="n"/>
      <c r="E55" s="65" t="n"/>
      <c r="F55" s="67" t="n"/>
      <c r="G55" s="65" t="n"/>
      <c r="H55" s="65" t="n"/>
      <c r="I55" s="67" t="n"/>
      <c r="J55" s="67" t="n"/>
      <c r="K55" s="67" t="n"/>
      <c r="L55" s="67" t="n"/>
      <c r="M55" s="69" t="n"/>
      <c r="N55" s="65" t="n"/>
      <c r="O55" s="65" t="n"/>
      <c r="P55" s="65" t="n"/>
      <c r="Q55" s="65" t="n"/>
    </row>
    <row r="56">
      <c r="B56" s="65" t="n"/>
      <c r="C56" s="65" t="n"/>
      <c r="D56" s="65" t="n"/>
      <c r="E56" s="65" t="n"/>
      <c r="F56" s="67" t="n"/>
      <c r="G56" s="65" t="n"/>
      <c r="H56" s="65" t="n"/>
      <c r="I56" s="67" t="n"/>
      <c r="J56" s="67" t="n"/>
      <c r="K56" s="67" t="n"/>
      <c r="L56" s="67" t="n"/>
      <c r="M56" s="69" t="n"/>
      <c r="N56" s="65" t="n"/>
      <c r="O56" s="65" t="n"/>
      <c r="P56" s="65" t="n"/>
      <c r="Q56" s="65" t="n"/>
    </row>
    <row r="57">
      <c r="B57" s="65" t="n"/>
      <c r="C57" s="65" t="n"/>
      <c r="D57" s="65" t="n"/>
      <c r="E57" s="65" t="n"/>
      <c r="F57" s="67" t="n"/>
      <c r="G57" s="65" t="n"/>
      <c r="H57" s="65" t="n"/>
      <c r="I57" s="67" t="n"/>
      <c r="J57" s="67" t="n"/>
      <c r="K57" s="67" t="n"/>
      <c r="L57" s="67" t="n"/>
      <c r="M57" s="69" t="n"/>
      <c r="N57" s="65" t="n"/>
      <c r="O57" s="65" t="n"/>
      <c r="P57" s="65" t="n"/>
      <c r="Q57" s="65" t="n"/>
    </row>
    <row r="58">
      <c r="B58" s="65" t="n"/>
      <c r="C58" s="65" t="n"/>
      <c r="D58" s="65" t="n"/>
      <c r="E58" s="65" t="n"/>
      <c r="F58" s="67" t="n"/>
      <c r="G58" s="65" t="n"/>
      <c r="H58" s="65" t="n"/>
      <c r="I58" s="67" t="n"/>
      <c r="J58" s="67" t="n"/>
      <c r="K58" s="67" t="n"/>
      <c r="L58" s="67" t="n"/>
      <c r="M58" s="69" t="n"/>
      <c r="N58" s="65" t="n"/>
      <c r="O58" s="65" t="n"/>
      <c r="P58" s="65" t="n"/>
      <c r="Q58" s="65" t="n"/>
    </row>
    <row r="60" ht="60" customFormat="1" customHeight="1" s="201">
      <c r="A60" s="202" t="n"/>
      <c r="B60" s="437" t="inlineStr">
        <is>
          <t>Diagonal 18 No. 20-29 Fusagasugá – Cundinamarca
Teléfono (601) 8281483 Línea Gratuita 018000180414
www.ucundinamarca.edu.co   E-mail: info@ucundinamarca.edu.co
NIT: 890.680.062-2</t>
        </is>
      </c>
      <c r="R60" s="206" t="n"/>
      <c r="S60" s="206" t="n"/>
      <c r="T60" s="206" t="n"/>
      <c r="U60" s="206" t="n"/>
      <c r="V60" s="172" t="n"/>
      <c r="W60" s="172" t="n"/>
      <c r="X60" s="207" t="n"/>
      <c r="Y60" s="208" t="n"/>
      <c r="Z60" s="207" t="n"/>
      <c r="AA60" s="207" t="n"/>
      <c r="AB60" s="207" t="n"/>
      <c r="AC60" s="209" t="n"/>
      <c r="AD60" s="209" t="n"/>
      <c r="AE60" s="209" t="n"/>
      <c r="AF60" s="209" t="n"/>
      <c r="AG60" s="209" t="n"/>
      <c r="AH60" s="209" t="n"/>
      <c r="AI60" s="209" t="n"/>
      <c r="AJ60" s="209" t="n"/>
      <c r="AK60" s="209" t="n"/>
      <c r="AL60" s="209" t="n"/>
      <c r="AM60" s="209" t="n"/>
      <c r="AN60" s="209" t="n"/>
      <c r="AO60" s="209" t="n"/>
      <c r="AP60" s="209" t="n"/>
      <c r="AQ60" s="209" t="n"/>
      <c r="AR60" s="209" t="n"/>
      <c r="AS60" s="209" t="n"/>
      <c r="AT60" s="210" t="n"/>
      <c r="AU60" s="209" t="n"/>
      <c r="AV60" s="209" t="n"/>
      <c r="AW60" s="209" t="n"/>
      <c r="AX60" s="207" t="n"/>
      <c r="AY60" s="207" t="n"/>
      <c r="AZ60" s="207" t="n"/>
      <c r="BA60" s="207" t="n"/>
      <c r="BB60" s="211" t="n"/>
      <c r="BC60" s="212" t="n"/>
      <c r="BD60" s="207" t="n"/>
      <c r="BE60" s="212" t="n"/>
      <c r="BF60" s="207" t="n"/>
      <c r="BG60" s="212" t="n"/>
      <c r="BH60" s="207" t="n"/>
      <c r="BI60" s="212" t="n"/>
      <c r="BJ60" s="207" t="n"/>
      <c r="BK60" s="212" t="n"/>
      <c r="BL60" s="207" t="n"/>
      <c r="BM60" s="212" t="n"/>
      <c r="BN60" s="207" t="n"/>
    </row>
    <row r="61" customFormat="1" s="201">
      <c r="A61" s="202" t="n"/>
      <c r="B61" s="202" t="n"/>
      <c r="C61" s="202" t="n"/>
      <c r="D61" s="504" t="n"/>
      <c r="F61" s="346" t="n"/>
      <c r="G61" s="203" t="n"/>
      <c r="H61" s="204" t="n"/>
      <c r="I61" s="346" t="n"/>
      <c r="J61" s="346" t="n"/>
      <c r="K61" s="346" t="n"/>
      <c r="L61" s="346" t="n"/>
      <c r="M61" s="346" t="n"/>
      <c r="N61" s="346" t="n"/>
      <c r="O61" s="346" t="n"/>
      <c r="P61" s="346" t="n"/>
      <c r="Q61" s="346" t="n"/>
      <c r="R61" s="346" t="n"/>
      <c r="S61" s="346" t="n"/>
      <c r="T61" s="346" t="n"/>
      <c r="U61" s="346" t="n"/>
      <c r="V61" s="172" t="n"/>
      <c r="W61" s="172" t="n"/>
      <c r="X61" s="207" t="n"/>
      <c r="Y61" s="208" t="n"/>
      <c r="Z61" s="207" t="n"/>
      <c r="AA61" s="207" t="n"/>
      <c r="AB61" s="207" t="n"/>
      <c r="AC61" s="209" t="n"/>
      <c r="AD61" s="209" t="n"/>
      <c r="AE61" s="209" t="n"/>
      <c r="AF61" s="209" t="n"/>
      <c r="AG61" s="209" t="n"/>
      <c r="AH61" s="209" t="n"/>
      <c r="AI61" s="209" t="n"/>
      <c r="AJ61" s="209" t="n"/>
      <c r="AK61" s="209" t="n"/>
      <c r="AL61" s="209" t="n"/>
      <c r="AM61" s="209" t="n"/>
      <c r="AN61" s="209" t="n"/>
      <c r="AO61" s="209" t="n"/>
      <c r="AP61" s="209" t="n"/>
      <c r="AQ61" s="209" t="n"/>
      <c r="AR61" s="209" t="n"/>
      <c r="AS61" s="209" t="n"/>
      <c r="AT61" s="210" t="n"/>
      <c r="AU61" s="209" t="n"/>
      <c r="AV61" s="209" t="n"/>
      <c r="AW61" s="209" t="n"/>
      <c r="AX61" s="207" t="n"/>
      <c r="AY61" s="207" t="n"/>
      <c r="AZ61" s="207" t="n"/>
      <c r="BA61" s="207" t="n"/>
      <c r="BB61" s="211" t="n"/>
      <c r="BC61" s="212" t="n"/>
      <c r="BD61" s="207" t="n"/>
      <c r="BE61" s="212" t="n"/>
      <c r="BF61" s="207" t="n"/>
      <c r="BG61" s="212" t="n"/>
      <c r="BH61" s="207" t="n"/>
      <c r="BI61" s="212" t="n"/>
      <c r="BJ61" s="207" t="n"/>
      <c r="BK61" s="212" t="n"/>
      <c r="BL61" s="207" t="n"/>
      <c r="BM61" s="212" t="n"/>
      <c r="BN61" s="207" t="n"/>
    </row>
    <row r="62" ht="25.5" customFormat="1" customHeight="1" s="201">
      <c r="A62" s="202" t="n"/>
      <c r="B62" s="487" t="inlineStr">
        <is>
          <t>Documento controlado por el Sistema de Gestión de la Calidad
Asegúrese que corresponde a la última versión consultando el Portal Institucional</t>
        </is>
      </c>
      <c r="R62" s="213" t="n"/>
      <c r="S62" s="213" t="n"/>
      <c r="T62" s="213" t="n"/>
      <c r="U62" s="213" t="n"/>
      <c r="V62" s="213" t="n"/>
      <c r="W62" s="213" t="n"/>
      <c r="X62" s="213" t="n"/>
      <c r="Y62" s="213" t="n"/>
      <c r="Z62" s="213" t="n"/>
      <c r="AA62" s="213" t="n"/>
      <c r="AB62" s="213" t="n"/>
      <c r="AC62" s="213" t="n"/>
      <c r="AD62" s="213" t="n"/>
      <c r="AE62" s="213" t="n"/>
      <c r="AF62" s="213" t="n"/>
      <c r="AG62" s="213" t="n"/>
      <c r="AH62" s="213" t="n"/>
      <c r="AI62" s="213" t="n"/>
      <c r="AJ62" s="213" t="n"/>
      <c r="AK62" s="213" t="n"/>
      <c r="AL62" s="213" t="n"/>
      <c r="AM62" s="213" t="n"/>
      <c r="AN62" s="213" t="n"/>
      <c r="AO62" s="213" t="n"/>
      <c r="AP62" s="213" t="n"/>
      <c r="AQ62" s="213" t="n"/>
      <c r="AR62" s="213" t="n"/>
      <c r="AS62" s="213" t="n"/>
      <c r="AT62" s="213" t="n"/>
      <c r="AU62" s="213" t="n"/>
      <c r="AV62" s="213" t="n"/>
      <c r="AW62" s="213" t="n"/>
      <c r="AX62" s="213" t="n"/>
      <c r="AY62" s="213" t="n"/>
      <c r="AZ62" s="213" t="n"/>
      <c r="BA62" s="213" t="n"/>
      <c r="BB62" s="213" t="n"/>
      <c r="BC62" s="213" t="n"/>
      <c r="BD62" s="213" t="n"/>
      <c r="BE62" s="213" t="n"/>
      <c r="BF62" s="213" t="n"/>
      <c r="BG62" s="213" t="n"/>
      <c r="BH62" s="213" t="n"/>
      <c r="BI62" s="213" t="n"/>
      <c r="BJ62" s="213" t="n"/>
      <c r="BK62" s="213" t="n"/>
      <c r="BL62" s="213" t="n"/>
      <c r="BM62" s="213" t="n"/>
      <c r="BN62" s="213" t="n"/>
      <c r="BO62" s="213" t="n"/>
      <c r="BP62" s="213" t="n"/>
      <c r="BQ62" s="213" t="n"/>
      <c r="BR62" s="213" t="n"/>
      <c r="BS62" s="213" t="n"/>
      <c r="BT62" s="213" t="n"/>
      <c r="BU62" s="213" t="n"/>
      <c r="BV62" s="213" t="n"/>
      <c r="BW62" s="213" t="n"/>
      <c r="BX62" s="213" t="n"/>
    </row>
  </sheetData>
  <mergeCells count="12">
    <mergeCell ref="P4:Q4"/>
    <mergeCell ref="P3:Q3"/>
    <mergeCell ref="D2:O2"/>
    <mergeCell ref="I7:Q7"/>
    <mergeCell ref="B60:Q60"/>
    <mergeCell ref="D1:O1"/>
    <mergeCell ref="D3:O4"/>
    <mergeCell ref="P2:Q2"/>
    <mergeCell ref="B1:C4"/>
    <mergeCell ref="P1:Q1"/>
    <mergeCell ref="B7:H7"/>
    <mergeCell ref="B62:Q62"/>
  </mergeCells>
  <hyperlinks>
    <hyperlink ref="C6" location="INICIO!A1" display="REGRESAR"/>
  </hyperlinks>
  <pageMargins left="0.7" right="0.7" top="0.75" bottom="0.75" header="0.3" footer="0.3"/>
  <pageSetup orientation="portrait"/>
  <drawing xmlns:r="http://schemas.openxmlformats.org/officeDocument/2006/relationships" r:id="rId1"/>
</worksheet>
</file>

<file path=xl/worksheets/sheet6.xml><?xml version="1.0" encoding="utf-8"?>
<worksheet xmlns="http://schemas.openxmlformats.org/spreadsheetml/2006/main">
  <sheetPr codeName="Hoja14">
    <outlinePr summaryBelow="1" summaryRight="1"/>
    <pageSetUpPr/>
  </sheetPr>
  <dimension ref="A1:BX61"/>
  <sheetViews>
    <sheetView showGridLines="0" zoomScale="55" zoomScaleNormal="55" workbookViewId="0">
      <selection activeCell="A1" sqref="A1"/>
    </sheetView>
  </sheetViews>
  <sheetFormatPr baseColWidth="10" defaultColWidth="11.42578125" defaultRowHeight="15"/>
  <cols>
    <col width="2.42578125" customWidth="1" style="242" min="1" max="1"/>
    <col width="17.5703125" customWidth="1" style="242" min="2" max="2"/>
    <col width="19.28515625" customWidth="1" style="242" min="3" max="3"/>
    <col width="49.7109375" customWidth="1" style="242" min="4" max="5"/>
    <col width="25.140625" customWidth="1" style="242" min="6" max="6"/>
    <col width="25.7109375" customWidth="1" style="242" min="7" max="7"/>
    <col width="22.85546875" customWidth="1" style="242" min="8" max="8"/>
    <col width="27" customWidth="1" style="242" min="9" max="10"/>
    <col width="17.42578125" customWidth="1" style="242" min="11" max="11"/>
    <col width="24.7109375" bestFit="1" customWidth="1" style="242" min="12" max="12"/>
    <col width="24.7109375" customWidth="1" style="242" min="13" max="13"/>
    <col width="23" bestFit="1" customWidth="1" style="242" min="14" max="14"/>
    <col width="15.140625" bestFit="1" customWidth="1" style="242" min="15" max="15"/>
    <col width="51.140625" bestFit="1" customWidth="1" style="242" min="16" max="16"/>
    <col width="25.140625" bestFit="1" customWidth="1" style="242" min="17" max="17"/>
    <col width="84.85546875" bestFit="1" customWidth="1" style="242" min="18" max="18"/>
    <col width="20.85546875" customWidth="1" style="242" min="19" max="20"/>
    <col width="17.42578125" customWidth="1" style="242" min="21" max="21"/>
    <col width="33.28515625" bestFit="1" customWidth="1" style="242" min="22" max="22"/>
    <col width="24.85546875" customWidth="1" style="242" min="23" max="23"/>
    <col width="21.7109375" customWidth="1" style="242" min="24" max="24"/>
  </cols>
  <sheetData>
    <row r="1" ht="23.25" customFormat="1" customHeight="1" s="165">
      <c r="B1" s="550" t="n"/>
      <c r="C1" s="702" t="n"/>
      <c r="D1" s="737" t="inlineStr">
        <is>
          <t>MACROPROCESO ESTRATÉGICO</t>
        </is>
      </c>
      <c r="E1" s="710" t="n"/>
      <c r="F1" s="710" t="n"/>
      <c r="G1" s="710" t="n"/>
      <c r="H1" s="710" t="n"/>
      <c r="I1" s="710" t="n"/>
      <c r="J1" s="710" t="n"/>
      <c r="K1" s="710" t="n"/>
      <c r="L1" s="710" t="n"/>
      <c r="M1" s="710" t="n"/>
      <c r="N1" s="710" t="n"/>
      <c r="O1" s="709" t="n"/>
      <c r="P1" s="667" t="inlineStr">
        <is>
          <t>CÓDIGO: ESGr028</t>
        </is>
      </c>
      <c r="Q1" s="704" t="n"/>
    </row>
    <row r="2" ht="21.75" customFormat="1" customHeight="1" s="165">
      <c r="B2" s="705" t="n"/>
      <c r="C2" s="706" t="n"/>
      <c r="D2" s="667" t="inlineStr">
        <is>
          <t>PROCESO GESTIÓN SISTEMAS INTEGRADOS - CALIDAD</t>
        </is>
      </c>
      <c r="E2" s="703" t="n"/>
      <c r="F2" s="703" t="n"/>
      <c r="G2" s="703" t="n"/>
      <c r="H2" s="703" t="n"/>
      <c r="I2" s="703" t="n"/>
      <c r="J2" s="703" t="n"/>
      <c r="K2" s="703" t="n"/>
      <c r="L2" s="703" t="n"/>
      <c r="M2" s="703" t="n"/>
      <c r="N2" s="703" t="n"/>
      <c r="O2" s="704" t="n"/>
      <c r="P2" s="667" t="inlineStr">
        <is>
          <t>VERSIÓN: 18</t>
        </is>
      </c>
      <c r="Q2" s="704" t="n"/>
    </row>
    <row r="3" ht="15" customFormat="1" customHeight="1" s="165">
      <c r="B3" s="705" t="n"/>
      <c r="C3" s="706" t="n"/>
      <c r="D3" s="667" t="inlineStr">
        <is>
          <t>GESTIÓN DEL RIESGO Y LAS OPORTUNIDADES</t>
        </is>
      </c>
      <c r="E3" s="707" t="n"/>
      <c r="F3" s="707" t="n"/>
      <c r="G3" s="707" t="n"/>
      <c r="H3" s="707" t="n"/>
      <c r="I3" s="707" t="n"/>
      <c r="J3" s="707" t="n"/>
      <c r="K3" s="707" t="n"/>
      <c r="L3" s="707" t="n"/>
      <c r="M3" s="707" t="n"/>
      <c r="N3" s="707" t="n"/>
      <c r="O3" s="702" t="n"/>
      <c r="P3" s="667" t="inlineStr">
        <is>
          <t>VIGENCIA: 2025-04-11</t>
        </is>
      </c>
      <c r="Q3" s="704" t="n"/>
    </row>
    <row r="4" ht="18.95" customFormat="1" customHeight="1" s="165">
      <c r="B4" s="708" t="n"/>
      <c r="C4" s="709" t="n"/>
      <c r="D4" s="708" t="n"/>
      <c r="E4" s="710" t="n"/>
      <c r="F4" s="710" t="n"/>
      <c r="G4" s="710" t="n"/>
      <c r="H4" s="710" t="n"/>
      <c r="I4" s="710" t="n"/>
      <c r="J4" s="710" t="n"/>
      <c r="K4" s="710" t="n"/>
      <c r="L4" s="710" t="n"/>
      <c r="M4" s="710" t="n"/>
      <c r="N4" s="710" t="n"/>
      <c r="O4" s="709" t="n"/>
      <c r="P4" s="667" t="inlineStr">
        <is>
          <t>PÁGINA: 4 de 11</t>
        </is>
      </c>
      <c r="Q4" s="704" t="n"/>
    </row>
    <row r="6">
      <c r="B6" s="505" t="n"/>
    </row>
    <row r="7">
      <c r="B7" s="76" t="inlineStr">
        <is>
          <t>REGRESAR</t>
        </is>
      </c>
      <c r="C7" s="505" t="n"/>
      <c r="D7" s="504" t="n"/>
      <c r="F7" s="505" t="n"/>
      <c r="G7" s="505" t="n"/>
      <c r="H7" s="505" t="n"/>
      <c r="I7" s="505" t="n"/>
      <c r="J7" s="505" t="n"/>
      <c r="K7" s="505" t="n"/>
      <c r="L7" s="505" t="n"/>
      <c r="M7" s="505" t="n"/>
      <c r="N7" s="505" t="n"/>
      <c r="O7" s="505" t="n"/>
      <c r="P7" s="505" t="n"/>
      <c r="Q7" s="505" t="n"/>
      <c r="R7" s="505" t="n"/>
      <c r="S7" s="505" t="n"/>
      <c r="T7" s="505" t="n"/>
      <c r="U7" s="505" t="n"/>
      <c r="V7" s="505" t="n"/>
      <c r="W7" s="505" t="n"/>
      <c r="X7" s="505" t="n"/>
    </row>
    <row r="8">
      <c r="B8" s="505" t="n"/>
      <c r="C8" s="505" t="n"/>
      <c r="D8" s="505" t="n"/>
      <c r="E8" s="505" t="n"/>
      <c r="F8" s="505" t="n"/>
      <c r="G8" s="505" t="n"/>
      <c r="H8" s="505" t="n"/>
      <c r="I8" s="505" t="n"/>
      <c r="J8" s="505" t="n"/>
      <c r="K8" s="505" t="n"/>
      <c r="L8" s="505" t="n"/>
      <c r="M8" s="505" t="n"/>
      <c r="N8" s="505" t="n"/>
      <c r="O8" s="505" t="n"/>
      <c r="P8" s="505" t="n"/>
      <c r="Q8" s="505" t="n"/>
      <c r="R8" s="505" t="n"/>
      <c r="S8" s="505" t="n"/>
      <c r="T8" s="505" t="n"/>
      <c r="U8" s="505" t="n"/>
      <c r="V8" s="505" t="n"/>
      <c r="W8" s="505" t="n"/>
      <c r="X8" s="505" t="n"/>
    </row>
    <row r="9" ht="15.75" customHeight="1" s="242">
      <c r="B9" s="506" t="inlineStr">
        <is>
          <t>PROCESO:</t>
        </is>
      </c>
      <c r="C9" s="738" t="n"/>
      <c r="D9" s="508" t="inlineStr">
        <is>
          <t xml:space="preserve"> </t>
        </is>
      </c>
      <c r="E9" s="739" t="n"/>
      <c r="F9" s="739" t="n"/>
      <c r="G9" s="739" t="n"/>
      <c r="H9" s="738" t="n"/>
      <c r="I9" s="133" t="n"/>
      <c r="J9" s="133" t="n"/>
      <c r="K9" s="133" t="n"/>
      <c r="L9" s="133" t="n"/>
      <c r="M9" s="133" t="n"/>
      <c r="N9" s="134" t="n"/>
      <c r="O9" s="134" t="n"/>
      <c r="P9" s="134" t="n"/>
      <c r="Q9" s="134" t="n"/>
      <c r="R9" s="134" t="n"/>
      <c r="S9" s="134" t="n"/>
      <c r="T9" s="134" t="n"/>
      <c r="U9" s="134" t="n"/>
      <c r="V9" s="134" t="n"/>
      <c r="W9" s="134" t="n"/>
      <c r="X9" s="134" t="n"/>
    </row>
    <row r="10" ht="15.75" customHeight="1" s="242">
      <c r="B10" s="506" t="inlineStr">
        <is>
          <t xml:space="preserve">OBJETIVO </t>
        </is>
      </c>
      <c r="C10" s="738" t="n"/>
      <c r="D10" s="508" t="inlineStr">
        <is>
          <t xml:space="preserve"> </t>
        </is>
      </c>
      <c r="E10" s="739" t="n"/>
      <c r="F10" s="739" t="n"/>
      <c r="G10" s="739" t="n"/>
      <c r="H10" s="738" t="n"/>
      <c r="I10" s="133" t="n"/>
      <c r="J10" s="133" t="n"/>
      <c r="K10" s="133" t="n"/>
      <c r="L10" s="133" t="n"/>
      <c r="M10" s="133" t="n"/>
      <c r="N10" s="134" t="n"/>
      <c r="O10" s="134" t="n"/>
      <c r="P10" s="134" t="n"/>
      <c r="Q10" s="134" t="n"/>
      <c r="R10" s="134" t="n"/>
      <c r="S10" s="134" t="n"/>
      <c r="T10" s="134" t="n"/>
      <c r="U10" s="134" t="n"/>
      <c r="V10" s="134" t="n"/>
      <c r="W10" s="134" t="n"/>
      <c r="X10" s="134" t="n"/>
    </row>
    <row r="11">
      <c r="B11" s="135" t="n"/>
      <c r="C11" s="135" t="n"/>
      <c r="D11" s="135" t="n"/>
      <c r="E11" s="135" t="n"/>
      <c r="F11" s="135" t="n"/>
      <c r="G11" s="135" t="n"/>
      <c r="H11" s="135" t="n"/>
      <c r="I11" s="135" t="n"/>
      <c r="J11" s="135" t="n"/>
      <c r="K11" s="135" t="n"/>
      <c r="L11" s="135" t="n"/>
      <c r="M11" s="135" t="n"/>
      <c r="N11" s="136" t="n"/>
      <c r="O11" s="136" t="n"/>
      <c r="P11" s="136" t="n"/>
      <c r="Q11" s="136" t="n"/>
      <c r="R11" s="136" t="n"/>
      <c r="S11" s="136" t="n"/>
      <c r="T11" s="136" t="n"/>
      <c r="U11" s="136" t="n"/>
      <c r="V11" s="136" t="n"/>
      <c r="W11" s="136" t="n"/>
      <c r="X11" s="136" t="n"/>
    </row>
    <row r="12" ht="15" customHeight="1" s="242">
      <c r="B12" s="517" t="inlineStr">
        <is>
          <t>IDENTIFICACIÓN DE RIESGOS</t>
        </is>
      </c>
      <c r="C12" s="740" t="n"/>
      <c r="D12" s="740" t="n"/>
      <c r="E12" s="740" t="n"/>
      <c r="F12" s="740" t="n"/>
      <c r="G12" s="740" t="n"/>
      <c r="H12" s="741" t="n"/>
      <c r="I12" s="742" t="inlineStr">
        <is>
          <t>VALORACIÓN DE RIESGOS</t>
        </is>
      </c>
      <c r="J12" s="740" t="n"/>
      <c r="K12" s="741" t="n"/>
      <c r="L12" s="743" t="inlineStr">
        <is>
          <t>TRATAMIENTO DEL RIESGO</t>
        </is>
      </c>
      <c r="M12" s="740" t="n"/>
      <c r="N12" s="740" t="n"/>
      <c r="O12" s="740" t="n"/>
      <c r="P12" s="740" t="n"/>
      <c r="Q12" s="741" t="n"/>
    </row>
    <row r="13" ht="47.25" customHeight="1" s="242">
      <c r="B13" s="137" t="inlineStr">
        <is>
          <t>ACTIVO O GRUPO DE ACTIVOS</t>
        </is>
      </c>
      <c r="C13" s="137" t="inlineStr">
        <is>
          <t>IDENTIFICADOR DEL RIESGO</t>
        </is>
      </c>
      <c r="D13" s="137" t="inlineStr">
        <is>
          <t>RIESGO</t>
        </is>
      </c>
      <c r="E13" s="137" t="inlineStr">
        <is>
          <t>DESCRIPCIÓN DEL RIESGO</t>
        </is>
      </c>
      <c r="F13" s="137" t="inlineStr">
        <is>
          <t>VULNERABILIDADES</t>
        </is>
      </c>
      <c r="G13" s="137" t="inlineStr">
        <is>
          <t>AMENAZAS</t>
        </is>
      </c>
      <c r="H13" s="137" t="inlineStr">
        <is>
          <t>CONSECUENCIAS</t>
        </is>
      </c>
      <c r="I13" s="137" t="inlineStr">
        <is>
          <t>PROBABILIDAD</t>
        </is>
      </c>
      <c r="J13" s="137" t="inlineStr">
        <is>
          <t>IMPACTO</t>
        </is>
      </c>
      <c r="K13" s="137" t="inlineStr">
        <is>
          <t>RIESGO INHERENTE</t>
        </is>
      </c>
      <c r="L13" s="137" t="inlineStr">
        <is>
          <t>OPCIÓN TRATAMIENTO</t>
        </is>
      </c>
      <c r="M13" s="137" t="inlineStr">
        <is>
          <t>OBJETIVO DE CONTROL</t>
        </is>
      </c>
      <c r="N13" s="137" t="inlineStr">
        <is>
          <t>ACTIVIDAD DE CONTROL</t>
        </is>
      </c>
      <c r="O13" s="137" t="inlineStr">
        <is>
          <t>SOPORTE</t>
        </is>
      </c>
      <c r="P13" s="137" t="inlineStr">
        <is>
          <t>RESPONSABLE</t>
        </is>
      </c>
      <c r="Q13" s="137" t="inlineStr">
        <is>
          <t>TIEMPO</t>
        </is>
      </c>
    </row>
    <row r="14" ht="15" customHeight="1" s="242">
      <c r="B14" s="138" t="n"/>
      <c r="C14" s="138" t="n"/>
      <c r="D14" s="138" t="n"/>
      <c r="E14" s="138" t="n"/>
      <c r="F14" s="138" t="n"/>
      <c r="G14" s="138" t="n"/>
      <c r="H14" s="138" t="n"/>
      <c r="I14" s="138" t="n"/>
      <c r="J14" s="138" t="n"/>
      <c r="K14" s="138" t="n"/>
      <c r="L14" s="138" t="n"/>
      <c r="M14" s="138" t="n"/>
      <c r="N14" s="138" t="n"/>
      <c r="O14" s="138" t="n"/>
      <c r="P14" s="138" t="n"/>
      <c r="Q14" s="138" t="n"/>
    </row>
    <row r="15">
      <c r="B15" s="138" t="n"/>
      <c r="C15" s="138" t="n"/>
      <c r="D15" s="138" t="n"/>
      <c r="E15" s="138" t="n"/>
      <c r="F15" s="138" t="n"/>
      <c r="G15" s="138" t="n"/>
      <c r="H15" s="138" t="n"/>
      <c r="I15" s="138" t="n"/>
      <c r="J15" s="138" t="n"/>
      <c r="K15" s="138" t="n"/>
      <c r="L15" s="138" t="n"/>
      <c r="M15" s="138" t="n"/>
      <c r="N15" s="138" t="n"/>
      <c r="O15" s="138" t="n"/>
      <c r="P15" s="138" t="n"/>
      <c r="Q15" s="138" t="n"/>
    </row>
    <row r="16">
      <c r="B16" s="138" t="n"/>
      <c r="C16" s="138" t="n"/>
      <c r="D16" s="138" t="n"/>
      <c r="E16" s="138" t="n"/>
      <c r="F16" s="138" t="n"/>
      <c r="G16" s="138" t="n"/>
      <c r="H16" s="138" t="n"/>
      <c r="I16" s="138" t="n"/>
      <c r="J16" s="138" t="n"/>
      <c r="K16" s="138" t="n"/>
      <c r="L16" s="138" t="n"/>
      <c r="M16" s="138" t="n"/>
      <c r="N16" s="138" t="n"/>
      <c r="O16" s="138" t="n"/>
      <c r="P16" s="138" t="n"/>
      <c r="Q16" s="138" t="n"/>
    </row>
    <row r="17">
      <c r="B17" s="138" t="n"/>
      <c r="C17" s="138" t="n"/>
      <c r="D17" s="138" t="n"/>
      <c r="E17" s="138" t="n"/>
      <c r="F17" s="138" t="n"/>
      <c r="G17" s="138" t="n"/>
      <c r="H17" s="138" t="n"/>
      <c r="I17" s="138" t="n"/>
      <c r="J17" s="138" t="n"/>
      <c r="K17" s="138" t="n"/>
      <c r="L17" s="138" t="n"/>
      <c r="M17" s="138" t="n"/>
      <c r="N17" s="138" t="n"/>
      <c r="O17" s="138" t="n"/>
      <c r="P17" s="138" t="n"/>
      <c r="Q17" s="138" t="n"/>
    </row>
    <row r="18">
      <c r="B18" s="138" t="n"/>
      <c r="C18" s="138" t="n"/>
      <c r="D18" s="138" t="n"/>
      <c r="E18" s="138" t="n"/>
      <c r="F18" s="138" t="n"/>
      <c r="G18" s="138" t="n"/>
      <c r="H18" s="138" t="n"/>
      <c r="I18" s="138" t="n"/>
      <c r="J18" s="138" t="n"/>
      <c r="K18" s="138" t="n"/>
      <c r="L18" s="138" t="n"/>
      <c r="M18" s="138" t="n"/>
      <c r="N18" s="138" t="n"/>
      <c r="O18" s="138" t="n"/>
      <c r="P18" s="138" t="n"/>
      <c r="Q18" s="138" t="n"/>
    </row>
    <row r="19">
      <c r="B19" s="138" t="n"/>
      <c r="C19" s="138" t="n"/>
      <c r="D19" s="138" t="n"/>
      <c r="E19" s="138" t="n"/>
      <c r="F19" s="138" t="n"/>
      <c r="G19" s="138" t="n"/>
      <c r="H19" s="138" t="n"/>
      <c r="I19" s="138" t="n"/>
      <c r="J19" s="138" t="n"/>
      <c r="K19" s="138" t="n"/>
      <c r="L19" s="138" t="n"/>
      <c r="M19" s="138" t="n"/>
      <c r="N19" s="138" t="n"/>
      <c r="O19" s="138" t="n"/>
      <c r="P19" s="138" t="n"/>
      <c r="Q19" s="138" t="n"/>
    </row>
    <row r="20">
      <c r="B20" s="138" t="n"/>
      <c r="C20" s="138" t="n"/>
      <c r="D20" s="138" t="n"/>
      <c r="E20" s="138" t="n"/>
      <c r="F20" s="138" t="n"/>
      <c r="G20" s="138" t="n"/>
      <c r="H20" s="138" t="n"/>
      <c r="I20" s="138" t="n"/>
      <c r="J20" s="138" t="n"/>
      <c r="K20" s="138" t="n"/>
      <c r="L20" s="138" t="n"/>
      <c r="M20" s="138" t="n"/>
      <c r="N20" s="138" t="n"/>
      <c r="O20" s="138" t="n"/>
      <c r="P20" s="138" t="n"/>
      <c r="Q20" s="138" t="n"/>
    </row>
    <row r="21">
      <c r="B21" s="138" t="n"/>
      <c r="C21" s="138" t="n"/>
      <c r="D21" s="138" t="n"/>
      <c r="E21" s="138" t="n"/>
      <c r="F21" s="138" t="n"/>
      <c r="G21" s="138" t="n"/>
      <c r="H21" s="138" t="n"/>
      <c r="I21" s="138" t="n"/>
      <c r="J21" s="138" t="n"/>
      <c r="K21" s="138" t="n"/>
      <c r="L21" s="138" t="n"/>
      <c r="M21" s="138" t="n"/>
      <c r="N21" s="138" t="n"/>
      <c r="O21" s="138" t="n"/>
      <c r="P21" s="138" t="n"/>
      <c r="Q21" s="138" t="n"/>
    </row>
    <row r="22">
      <c r="B22" s="138" t="n"/>
      <c r="C22" s="138" t="n"/>
      <c r="D22" s="138" t="n"/>
      <c r="E22" s="138" t="n"/>
      <c r="F22" s="138" t="n"/>
      <c r="G22" s="138" t="n"/>
      <c r="H22" s="138" t="n"/>
      <c r="I22" s="138" t="n"/>
      <c r="J22" s="138" t="n"/>
      <c r="K22" s="138" t="n"/>
      <c r="L22" s="138" t="n"/>
      <c r="M22" s="138" t="n"/>
      <c r="N22" s="138" t="n"/>
      <c r="O22" s="138" t="n"/>
      <c r="P22" s="138" t="n"/>
      <c r="Q22" s="138" t="n"/>
    </row>
    <row r="23">
      <c r="B23" s="138" t="n"/>
      <c r="C23" s="138" t="n"/>
      <c r="D23" s="138" t="n"/>
      <c r="E23" s="138" t="n"/>
      <c r="F23" s="138" t="n"/>
      <c r="G23" s="138" t="n"/>
      <c r="H23" s="138" t="n"/>
      <c r="I23" s="138" t="n"/>
      <c r="J23" s="138" t="n"/>
      <c r="K23" s="138" t="n"/>
      <c r="L23" s="138" t="n"/>
      <c r="M23" s="138" t="n"/>
      <c r="N23" s="138" t="n"/>
      <c r="O23" s="138" t="n"/>
      <c r="P23" s="138" t="n"/>
      <c r="Q23" s="138" t="n"/>
    </row>
    <row r="24">
      <c r="B24" s="138" t="n"/>
      <c r="C24" s="138" t="n"/>
      <c r="D24" s="138" t="n"/>
      <c r="E24" s="138" t="n"/>
      <c r="F24" s="138" t="n"/>
      <c r="G24" s="138" t="n"/>
      <c r="H24" s="138" t="n"/>
      <c r="I24" s="138" t="n"/>
      <c r="J24" s="138" t="n"/>
      <c r="K24" s="138" t="n"/>
      <c r="L24" s="138" t="n"/>
      <c r="M24" s="138" t="n"/>
      <c r="N24" s="138" t="n"/>
      <c r="O24" s="138" t="n"/>
      <c r="P24" s="138" t="n"/>
      <c r="Q24" s="138" t="n"/>
    </row>
    <row r="25">
      <c r="B25" s="138" t="n"/>
      <c r="C25" s="138" t="n"/>
      <c r="D25" s="138" t="n"/>
      <c r="E25" s="138" t="n"/>
      <c r="F25" s="138" t="n"/>
      <c r="G25" s="138" t="n"/>
      <c r="H25" s="138" t="n"/>
      <c r="I25" s="138" t="n"/>
      <c r="J25" s="138" t="n"/>
      <c r="K25" s="138" t="n"/>
      <c r="L25" s="138" t="n"/>
      <c r="M25" s="138" t="n"/>
      <c r="N25" s="138" t="n"/>
      <c r="O25" s="138" t="n"/>
      <c r="P25" s="138" t="n"/>
      <c r="Q25" s="138" t="n"/>
    </row>
    <row r="26">
      <c r="B26" s="138" t="n"/>
      <c r="C26" s="138" t="n"/>
      <c r="D26" s="138" t="n"/>
      <c r="E26" s="138" t="n"/>
      <c r="F26" s="138" t="n"/>
      <c r="G26" s="138" t="n"/>
      <c r="H26" s="138" t="n"/>
      <c r="I26" s="138" t="n"/>
      <c r="J26" s="138" t="n"/>
      <c r="K26" s="138" t="n"/>
      <c r="L26" s="138" t="n"/>
      <c r="M26" s="138" t="n"/>
      <c r="N26" s="138" t="n"/>
      <c r="O26" s="138" t="n"/>
      <c r="P26" s="138" t="n"/>
      <c r="Q26" s="138" t="n"/>
    </row>
    <row r="27">
      <c r="B27" s="138" t="n"/>
      <c r="C27" s="138" t="n"/>
      <c r="D27" s="138" t="n"/>
      <c r="E27" s="138" t="n"/>
      <c r="F27" s="138" t="n"/>
      <c r="G27" s="138" t="n"/>
      <c r="H27" s="138" t="n"/>
      <c r="I27" s="138" t="n"/>
      <c r="J27" s="138" t="n"/>
      <c r="K27" s="138" t="n"/>
      <c r="L27" s="138" t="n"/>
      <c r="M27" s="138" t="n"/>
      <c r="N27" s="138" t="n"/>
      <c r="O27" s="138" t="n"/>
      <c r="P27" s="138" t="n"/>
      <c r="Q27" s="138" t="n"/>
    </row>
    <row r="28">
      <c r="B28" s="138" t="n"/>
      <c r="C28" s="138" t="n"/>
      <c r="D28" s="138" t="n"/>
      <c r="E28" s="138" t="n"/>
      <c r="F28" s="138" t="n"/>
      <c r="G28" s="138" t="n"/>
      <c r="H28" s="138" t="n"/>
      <c r="I28" s="138" t="n"/>
      <c r="J28" s="138" t="n"/>
      <c r="K28" s="138" t="n"/>
      <c r="L28" s="138" t="n"/>
      <c r="M28" s="138" t="n"/>
      <c r="N28" s="138" t="n"/>
      <c r="O28" s="138" t="n"/>
      <c r="P28" s="138" t="n"/>
      <c r="Q28" s="138" t="n"/>
    </row>
    <row r="29">
      <c r="B29" s="138" t="n"/>
      <c r="C29" s="138" t="n"/>
      <c r="D29" s="138" t="n"/>
      <c r="E29" s="138" t="n"/>
      <c r="F29" s="138" t="n"/>
      <c r="G29" s="138" t="n"/>
      <c r="H29" s="138" t="n"/>
      <c r="I29" s="138" t="n"/>
      <c r="J29" s="138" t="n"/>
      <c r="K29" s="138" t="n"/>
      <c r="L29" s="138" t="n"/>
      <c r="M29" s="138" t="n"/>
      <c r="N29" s="138" t="n"/>
      <c r="O29" s="138" t="n"/>
      <c r="P29" s="138" t="n"/>
      <c r="Q29" s="138" t="n"/>
    </row>
    <row r="30">
      <c r="B30" s="138" t="n"/>
      <c r="C30" s="138" t="n"/>
      <c r="D30" s="138" t="n"/>
      <c r="E30" s="138" t="n"/>
      <c r="F30" s="138" t="n"/>
      <c r="G30" s="138" t="n"/>
      <c r="H30" s="138" t="n"/>
      <c r="I30" s="138" t="n"/>
      <c r="J30" s="138" t="n"/>
      <c r="K30" s="138" t="n"/>
      <c r="L30" s="138" t="n"/>
      <c r="M30" s="138" t="n"/>
      <c r="N30" s="138" t="n"/>
      <c r="O30" s="138" t="n"/>
      <c r="P30" s="138" t="n"/>
      <c r="Q30" s="138" t="n"/>
    </row>
    <row r="31">
      <c r="B31" s="138" t="n"/>
      <c r="C31" s="138" t="n"/>
      <c r="D31" s="138" t="n"/>
      <c r="E31" s="138" t="n"/>
      <c r="F31" s="138" t="n"/>
      <c r="G31" s="138" t="n"/>
      <c r="H31" s="138" t="n"/>
      <c r="I31" s="138" t="n"/>
      <c r="J31" s="138" t="n"/>
      <c r="K31" s="138" t="n"/>
      <c r="L31" s="138" t="n"/>
      <c r="M31" s="138" t="n"/>
      <c r="N31" s="138" t="n"/>
      <c r="O31" s="138" t="n"/>
      <c r="P31" s="138" t="n"/>
      <c r="Q31" s="138" t="n"/>
    </row>
    <row r="32">
      <c r="B32" s="138" t="n"/>
      <c r="C32" s="138" t="n"/>
      <c r="D32" s="138" t="n"/>
      <c r="E32" s="138" t="n"/>
      <c r="F32" s="138" t="n"/>
      <c r="G32" s="138" t="n"/>
      <c r="H32" s="138" t="n"/>
      <c r="I32" s="138" t="n"/>
      <c r="J32" s="138" t="n"/>
      <c r="K32" s="138" t="n"/>
      <c r="L32" s="138" t="n"/>
      <c r="M32" s="138" t="n"/>
      <c r="N32" s="138" t="n"/>
      <c r="O32" s="138" t="n"/>
      <c r="P32" s="138" t="n"/>
      <c r="Q32" s="138" t="n"/>
    </row>
    <row r="33">
      <c r="B33" s="138" t="n"/>
      <c r="C33" s="138" t="n"/>
      <c r="D33" s="138" t="n"/>
      <c r="E33" s="138" t="n"/>
      <c r="F33" s="138" t="n"/>
      <c r="G33" s="138" t="n"/>
      <c r="H33" s="138" t="n"/>
      <c r="I33" s="138" t="n"/>
      <c r="J33" s="138" t="n"/>
      <c r="K33" s="138" t="n"/>
      <c r="L33" s="138" t="n"/>
      <c r="M33" s="138" t="n"/>
      <c r="N33" s="138" t="n"/>
      <c r="O33" s="138" t="n"/>
      <c r="P33" s="138" t="n"/>
      <c r="Q33" s="138" t="n"/>
    </row>
    <row r="34">
      <c r="B34" s="138" t="n"/>
      <c r="C34" s="138" t="n"/>
      <c r="D34" s="138" t="n"/>
      <c r="E34" s="138" t="n"/>
      <c r="F34" s="138" t="n"/>
      <c r="G34" s="138" t="n"/>
      <c r="H34" s="138" t="n"/>
      <c r="I34" s="138" t="n"/>
      <c r="J34" s="138" t="n"/>
      <c r="K34" s="138" t="n"/>
      <c r="L34" s="138" t="n"/>
      <c r="M34" s="138" t="n"/>
      <c r="N34" s="138" t="n"/>
      <c r="O34" s="138" t="n"/>
      <c r="P34" s="138" t="n"/>
      <c r="Q34" s="138" t="n"/>
    </row>
    <row r="35">
      <c r="B35" s="138" t="n"/>
      <c r="C35" s="138" t="n"/>
      <c r="D35" s="138" t="n"/>
      <c r="E35" s="138" t="n"/>
      <c r="F35" s="138" t="n"/>
      <c r="G35" s="138" t="n"/>
      <c r="H35" s="138" t="n"/>
      <c r="I35" s="138" t="n"/>
      <c r="J35" s="138" t="n"/>
      <c r="K35" s="138" t="n"/>
      <c r="L35" s="138" t="n"/>
      <c r="M35" s="138" t="n"/>
      <c r="N35" s="138" t="n"/>
      <c r="O35" s="138" t="n"/>
      <c r="P35" s="138" t="n"/>
      <c r="Q35" s="138" t="n"/>
    </row>
    <row r="36">
      <c r="B36" s="138" t="n"/>
      <c r="C36" s="138" t="n"/>
      <c r="D36" s="138" t="n"/>
      <c r="E36" s="138" t="n"/>
      <c r="F36" s="138" t="n"/>
      <c r="G36" s="138" t="n"/>
      <c r="H36" s="138" t="n"/>
      <c r="I36" s="138" t="n"/>
      <c r="J36" s="138" t="n"/>
      <c r="K36" s="138" t="n"/>
      <c r="L36" s="138" t="n"/>
      <c r="M36" s="138" t="n"/>
      <c r="N36" s="138" t="n"/>
      <c r="O36" s="138" t="n"/>
      <c r="P36" s="138" t="n"/>
      <c r="Q36" s="138" t="n"/>
    </row>
    <row r="37">
      <c r="B37" s="138" t="n"/>
      <c r="C37" s="138" t="n"/>
      <c r="D37" s="138" t="n"/>
      <c r="E37" s="138" t="n"/>
      <c r="F37" s="138" t="n"/>
      <c r="G37" s="138" t="n"/>
      <c r="H37" s="138" t="n"/>
      <c r="I37" s="138" t="n"/>
      <c r="J37" s="138" t="n"/>
      <c r="K37" s="138" t="n"/>
      <c r="L37" s="138" t="n"/>
      <c r="M37" s="138" t="n"/>
      <c r="N37" s="138" t="n"/>
      <c r="O37" s="138" t="n"/>
      <c r="P37" s="138" t="n"/>
      <c r="Q37" s="138" t="n"/>
    </row>
    <row r="38">
      <c r="B38" s="138" t="n"/>
      <c r="C38" s="138" t="n"/>
      <c r="D38" s="138" t="n"/>
      <c r="E38" s="138" t="n"/>
      <c r="F38" s="138" t="n"/>
      <c r="G38" s="138" t="n"/>
      <c r="H38" s="138" t="n"/>
      <c r="I38" s="138" t="n"/>
      <c r="J38" s="138" t="n"/>
      <c r="K38" s="138" t="n"/>
      <c r="L38" s="138" t="n"/>
      <c r="M38" s="138" t="n"/>
      <c r="N38" s="138" t="n"/>
      <c r="O38" s="138" t="n"/>
      <c r="P38" s="138" t="n"/>
      <c r="Q38" s="138" t="n"/>
    </row>
    <row r="39">
      <c r="B39" s="138" t="n"/>
      <c r="C39" s="138" t="n"/>
      <c r="D39" s="138" t="n"/>
      <c r="E39" s="138" t="n"/>
      <c r="F39" s="138" t="n"/>
      <c r="G39" s="138" t="n"/>
      <c r="H39" s="138" t="n"/>
      <c r="I39" s="138" t="n"/>
      <c r="J39" s="138" t="n"/>
      <c r="K39" s="138" t="n"/>
      <c r="L39" s="138" t="n"/>
      <c r="M39" s="138" t="n"/>
      <c r="N39" s="138" t="n"/>
      <c r="O39" s="138" t="n"/>
      <c r="P39" s="138" t="n"/>
      <c r="Q39" s="138" t="n"/>
    </row>
    <row r="40">
      <c r="B40" s="138" t="n"/>
      <c r="C40" s="138" t="n"/>
      <c r="D40" s="138" t="n"/>
      <c r="E40" s="138" t="n"/>
      <c r="F40" s="138" t="n"/>
      <c r="G40" s="138" t="n"/>
      <c r="H40" s="138" t="n"/>
      <c r="I40" s="138" t="n"/>
      <c r="J40" s="138" t="n"/>
      <c r="K40" s="138" t="n"/>
      <c r="L40" s="138" t="n"/>
      <c r="M40" s="138" t="n"/>
      <c r="N40" s="138" t="n"/>
      <c r="O40" s="138" t="n"/>
      <c r="P40" s="138" t="n"/>
      <c r="Q40" s="138" t="n"/>
    </row>
    <row r="41">
      <c r="B41" s="138" t="n"/>
      <c r="C41" s="138" t="n"/>
      <c r="D41" s="138" t="n"/>
      <c r="E41" s="138" t="n"/>
      <c r="F41" s="138" t="n"/>
      <c r="G41" s="138" t="n"/>
      <c r="H41" s="138" t="n"/>
      <c r="I41" s="138" t="n"/>
      <c r="J41" s="138" t="n"/>
      <c r="K41" s="138" t="n"/>
      <c r="L41" s="138" t="n"/>
      <c r="M41" s="138" t="n"/>
      <c r="N41" s="138" t="n"/>
      <c r="O41" s="138" t="n"/>
      <c r="P41" s="138" t="n"/>
      <c r="Q41" s="138" t="n"/>
    </row>
    <row r="42">
      <c r="B42" s="138" t="n"/>
      <c r="C42" s="138" t="n"/>
      <c r="D42" s="138" t="n"/>
      <c r="E42" s="138" t="n"/>
      <c r="F42" s="138" t="n"/>
      <c r="G42" s="138" t="n"/>
      <c r="H42" s="138" t="n"/>
      <c r="I42" s="138" t="n"/>
      <c r="J42" s="138" t="n"/>
      <c r="K42" s="138" t="n"/>
      <c r="L42" s="138" t="n"/>
      <c r="M42" s="138" t="n"/>
      <c r="N42" s="138" t="n"/>
      <c r="O42" s="138" t="n"/>
      <c r="P42" s="138" t="n"/>
      <c r="Q42" s="138" t="n"/>
    </row>
    <row r="43">
      <c r="B43" s="138" t="n"/>
      <c r="C43" s="138" t="n"/>
      <c r="D43" s="138" t="n"/>
      <c r="E43" s="138" t="n"/>
      <c r="F43" s="138" t="n"/>
      <c r="G43" s="138" t="n"/>
      <c r="H43" s="138" t="n"/>
      <c r="I43" s="138" t="n"/>
      <c r="J43" s="138" t="n"/>
      <c r="K43" s="138" t="n"/>
      <c r="L43" s="138" t="n"/>
      <c r="M43" s="138" t="n"/>
      <c r="N43" s="138" t="n"/>
      <c r="O43" s="138" t="n"/>
      <c r="P43" s="138" t="n"/>
      <c r="Q43" s="138" t="n"/>
    </row>
    <row r="44">
      <c r="B44" s="138" t="n"/>
      <c r="C44" s="138" t="n"/>
      <c r="D44" s="138" t="n"/>
      <c r="E44" s="138" t="n"/>
      <c r="F44" s="138" t="n"/>
      <c r="G44" s="138" t="n"/>
      <c r="H44" s="138" t="n"/>
      <c r="I44" s="138" t="n"/>
      <c r="J44" s="138" t="n"/>
      <c r="K44" s="138" t="n"/>
      <c r="L44" s="138" t="n"/>
      <c r="M44" s="138" t="n"/>
      <c r="N44" s="138" t="n"/>
      <c r="O44" s="138" t="n"/>
      <c r="P44" s="138" t="n"/>
      <c r="Q44" s="138" t="n"/>
    </row>
    <row r="45">
      <c r="B45" s="138" t="n"/>
      <c r="C45" s="138" t="n"/>
      <c r="D45" s="138" t="n"/>
      <c r="E45" s="138" t="n"/>
      <c r="F45" s="138" t="n"/>
      <c r="G45" s="138" t="n"/>
      <c r="H45" s="138" t="n"/>
      <c r="I45" s="138" t="n"/>
      <c r="J45" s="138" t="n"/>
      <c r="K45" s="138" t="n"/>
      <c r="L45" s="138" t="n"/>
      <c r="M45" s="138" t="n"/>
      <c r="N45" s="138" t="n"/>
      <c r="O45" s="138" t="n"/>
      <c r="P45" s="138" t="n"/>
      <c r="Q45" s="138" t="n"/>
    </row>
    <row r="46">
      <c r="B46" s="138" t="n"/>
      <c r="C46" s="138" t="n"/>
      <c r="D46" s="138" t="n"/>
      <c r="E46" s="138" t="n"/>
      <c r="F46" s="138" t="n"/>
      <c r="G46" s="138" t="n"/>
      <c r="H46" s="138" t="n"/>
      <c r="I46" s="138" t="n"/>
      <c r="J46" s="138" t="n"/>
      <c r="K46" s="138" t="n"/>
      <c r="L46" s="138" t="n"/>
      <c r="M46" s="138" t="n"/>
      <c r="N46" s="138" t="n"/>
      <c r="O46" s="138" t="n"/>
      <c r="P46" s="138" t="n"/>
      <c r="Q46" s="138" t="n"/>
    </row>
    <row r="47">
      <c r="B47" s="138" t="n"/>
      <c r="C47" s="138" t="n"/>
      <c r="D47" s="138" t="n"/>
      <c r="E47" s="138" t="n"/>
      <c r="F47" s="138" t="n"/>
      <c r="G47" s="138" t="n"/>
      <c r="H47" s="138" t="n"/>
      <c r="I47" s="138" t="n"/>
      <c r="J47" s="138" t="n"/>
      <c r="K47" s="138" t="n"/>
      <c r="L47" s="138" t="n"/>
      <c r="M47" s="138" t="n"/>
      <c r="N47" s="138" t="n"/>
      <c r="O47" s="138" t="n"/>
      <c r="P47" s="138" t="n"/>
      <c r="Q47" s="138" t="n"/>
    </row>
    <row r="48">
      <c r="B48" s="138" t="n"/>
      <c r="C48" s="138" t="n"/>
      <c r="D48" s="138" t="n"/>
      <c r="E48" s="138" t="n"/>
      <c r="F48" s="138" t="n"/>
      <c r="G48" s="138" t="n"/>
      <c r="H48" s="138" t="n"/>
      <c r="I48" s="138" t="n"/>
      <c r="J48" s="138" t="n"/>
      <c r="K48" s="138" t="n"/>
      <c r="L48" s="138" t="n"/>
      <c r="M48" s="138" t="n"/>
      <c r="N48" s="138" t="n"/>
      <c r="O48" s="138" t="n"/>
      <c r="P48" s="138" t="n"/>
      <c r="Q48" s="138" t="n"/>
    </row>
    <row r="49">
      <c r="B49" s="138" t="n"/>
      <c r="C49" s="138" t="n"/>
      <c r="D49" s="138" t="n"/>
      <c r="E49" s="138" t="n"/>
      <c r="F49" s="138" t="n"/>
      <c r="G49" s="138" t="n"/>
      <c r="H49" s="138" t="n"/>
      <c r="I49" s="138" t="n"/>
      <c r="J49" s="138" t="n"/>
      <c r="K49" s="138" t="n"/>
      <c r="L49" s="138" t="n"/>
      <c r="M49" s="138" t="n"/>
      <c r="N49" s="138" t="n"/>
      <c r="O49" s="138" t="n"/>
      <c r="P49" s="138" t="n"/>
      <c r="Q49" s="138" t="n"/>
    </row>
    <row r="50">
      <c r="B50" s="138" t="n"/>
      <c r="C50" s="138" t="n"/>
      <c r="D50" s="138" t="n"/>
      <c r="E50" s="138" t="n"/>
      <c r="F50" s="138" t="n"/>
      <c r="G50" s="138" t="n"/>
      <c r="H50" s="138" t="n"/>
      <c r="I50" s="138" t="n"/>
      <c r="J50" s="138" t="n"/>
      <c r="K50" s="138" t="n"/>
      <c r="L50" s="138" t="n"/>
      <c r="M50" s="138" t="n"/>
      <c r="N50" s="138" t="n"/>
      <c r="O50" s="138" t="n"/>
      <c r="P50" s="138" t="n"/>
      <c r="Q50" s="138" t="n"/>
    </row>
    <row r="51">
      <c r="B51" s="138" t="n"/>
      <c r="C51" s="138" t="n"/>
      <c r="D51" s="138" t="n"/>
      <c r="E51" s="138" t="n"/>
      <c r="F51" s="138" t="n"/>
      <c r="G51" s="138" t="n"/>
      <c r="H51" s="138" t="n"/>
      <c r="I51" s="138" t="n"/>
      <c r="J51" s="138" t="n"/>
      <c r="K51" s="138" t="n"/>
      <c r="L51" s="138" t="n"/>
      <c r="M51" s="138" t="n"/>
      <c r="N51" s="138" t="n"/>
      <c r="O51" s="138" t="n"/>
      <c r="P51" s="138" t="n"/>
      <c r="Q51" s="138" t="n"/>
    </row>
    <row r="52">
      <c r="B52" s="138" t="n"/>
      <c r="C52" s="138" t="n"/>
      <c r="D52" s="138" t="n"/>
      <c r="E52" s="138" t="n"/>
      <c r="F52" s="138" t="n"/>
      <c r="G52" s="138" t="n"/>
      <c r="H52" s="138" t="n"/>
      <c r="I52" s="138" t="n"/>
      <c r="J52" s="138" t="n"/>
      <c r="K52" s="138" t="n"/>
      <c r="L52" s="138" t="n"/>
      <c r="M52" s="138" t="n"/>
      <c r="N52" s="138" t="n"/>
      <c r="O52" s="138" t="n"/>
      <c r="P52" s="138" t="n"/>
      <c r="Q52" s="138" t="n"/>
    </row>
    <row r="53">
      <c r="B53" s="138" t="n"/>
      <c r="C53" s="138" t="n"/>
      <c r="D53" s="138" t="n"/>
      <c r="E53" s="138" t="n"/>
      <c r="F53" s="138" t="n"/>
      <c r="G53" s="138" t="n"/>
      <c r="H53" s="138" t="n"/>
      <c r="I53" s="138" t="n"/>
      <c r="J53" s="138" t="n"/>
      <c r="K53" s="138" t="n"/>
      <c r="L53" s="138" t="n"/>
      <c r="M53" s="138" t="n"/>
      <c r="N53" s="138" t="n"/>
      <c r="O53" s="138" t="n"/>
      <c r="P53" s="138" t="n"/>
      <c r="Q53" s="138" t="n"/>
    </row>
    <row r="54">
      <c r="B54" s="138" t="n"/>
      <c r="C54" s="138" t="n"/>
      <c r="D54" s="138" t="n"/>
      <c r="E54" s="138" t="n"/>
      <c r="F54" s="138" t="n"/>
      <c r="G54" s="138" t="n"/>
      <c r="H54" s="138" t="n"/>
      <c r="I54" s="138" t="n"/>
      <c r="J54" s="138" t="n"/>
      <c r="K54" s="138" t="n"/>
      <c r="L54" s="138" t="n"/>
      <c r="M54" s="138" t="n"/>
      <c r="N54" s="138" t="n"/>
      <c r="O54" s="138" t="n"/>
      <c r="P54" s="138" t="n"/>
      <c r="Q54" s="138" t="n"/>
    </row>
    <row r="55">
      <c r="B55" s="138" t="n"/>
      <c r="C55" s="138" t="n"/>
      <c r="D55" s="138" t="n"/>
      <c r="E55" s="138" t="n"/>
      <c r="F55" s="138" t="n"/>
      <c r="G55" s="138" t="n"/>
      <c r="H55" s="138" t="n"/>
      <c r="I55" s="138" t="n"/>
      <c r="J55" s="138" t="n"/>
      <c r="K55" s="138" t="n"/>
      <c r="L55" s="138" t="n"/>
      <c r="M55" s="138" t="n"/>
      <c r="N55" s="138" t="n"/>
      <c r="O55" s="138" t="n"/>
      <c r="P55" s="138" t="n"/>
      <c r="Q55" s="138" t="n"/>
    </row>
    <row r="56">
      <c r="B56" s="138" t="n"/>
      <c r="C56" s="138" t="n"/>
      <c r="D56" s="138" t="n"/>
      <c r="E56" s="138" t="n"/>
      <c r="F56" s="138" t="n"/>
      <c r="G56" s="138" t="n"/>
      <c r="H56" s="138" t="n"/>
      <c r="I56" s="138" t="n"/>
      <c r="J56" s="138" t="n"/>
      <c r="K56" s="138" t="n"/>
      <c r="L56" s="138" t="n"/>
      <c r="M56" s="138" t="n"/>
      <c r="N56" s="138" t="n"/>
      <c r="O56" s="138" t="n"/>
      <c r="P56" s="138" t="n"/>
      <c r="Q56" s="138" t="n"/>
    </row>
    <row r="57" ht="7.5" customHeight="1" s="242"/>
    <row r="58" ht="60" customFormat="1" customHeight="1" s="201">
      <c r="A58" s="202" t="n"/>
      <c r="B58" s="437" t="inlineStr">
        <is>
          <t>Diagonal 18 No. 20-29 Fusagasugá – Cundinamarca
Teléfono (601) 8281483 Línea Gratuita 018000180414
www.ucundinamarca.edu.co   E-mail: info@ucundinamarca.edu.co
NIT: 890.680.062-2</t>
        </is>
      </c>
      <c r="R58" s="206" t="n"/>
      <c r="S58" s="206" t="n"/>
      <c r="T58" s="206" t="n"/>
      <c r="U58" s="206" t="n"/>
      <c r="V58" s="172" t="n"/>
      <c r="W58" s="172" t="n"/>
      <c r="X58" s="207" t="n"/>
      <c r="Y58" s="208" t="n"/>
      <c r="Z58" s="207" t="n"/>
      <c r="AA58" s="207" t="n"/>
      <c r="AB58" s="207" t="n"/>
      <c r="AC58" s="209" t="n"/>
      <c r="AD58" s="209" t="n"/>
      <c r="AE58" s="209" t="n"/>
      <c r="AF58" s="209" t="n"/>
      <c r="AG58" s="209" t="n"/>
      <c r="AH58" s="209" t="n"/>
      <c r="AI58" s="209" t="n"/>
      <c r="AJ58" s="209" t="n"/>
      <c r="AK58" s="209" t="n"/>
      <c r="AL58" s="209" t="n"/>
      <c r="AM58" s="209" t="n"/>
      <c r="AN58" s="209" t="n"/>
      <c r="AO58" s="209" t="n"/>
      <c r="AP58" s="209" t="n"/>
      <c r="AQ58" s="209" t="n"/>
      <c r="AR58" s="209" t="n"/>
      <c r="AS58" s="209" t="n"/>
      <c r="AT58" s="210" t="n"/>
      <c r="AU58" s="209" t="n"/>
      <c r="AV58" s="209" t="n"/>
      <c r="AW58" s="209" t="n"/>
      <c r="AX58" s="207" t="n"/>
      <c r="AY58" s="207" t="n"/>
      <c r="AZ58" s="207" t="n"/>
      <c r="BA58" s="207" t="n"/>
      <c r="BB58" s="211" t="n"/>
      <c r="BC58" s="212" t="n"/>
      <c r="BD58" s="207" t="n"/>
      <c r="BE58" s="212" t="n"/>
      <c r="BF58" s="207" t="n"/>
      <c r="BG58" s="212" t="n"/>
      <c r="BH58" s="207" t="n"/>
      <c r="BI58" s="212" t="n"/>
      <c r="BJ58" s="207" t="n"/>
      <c r="BK58" s="212" t="n"/>
      <c r="BL58" s="207" t="n"/>
      <c r="BM58" s="212" t="n"/>
      <c r="BN58" s="207" t="n"/>
    </row>
    <row r="59" ht="3.75" customFormat="1" customHeight="1" s="201">
      <c r="A59" s="202" t="n"/>
      <c r="B59" s="202" t="n"/>
      <c r="C59" s="202" t="n"/>
      <c r="D59" s="504" t="n"/>
      <c r="F59" s="346" t="n"/>
      <c r="G59" s="203" t="n"/>
      <c r="H59" s="204" t="n"/>
      <c r="I59" s="346" t="n"/>
      <c r="J59" s="346" t="n"/>
      <c r="K59" s="346" t="n"/>
      <c r="L59" s="346" t="n"/>
      <c r="M59" s="346" t="n"/>
      <c r="N59" s="346" t="n"/>
      <c r="O59" s="346" t="n"/>
      <c r="P59" s="346" t="n"/>
      <c r="Q59" s="346" t="n"/>
      <c r="R59" s="346" t="n"/>
      <c r="S59" s="346" t="n"/>
      <c r="T59" s="346" t="n"/>
      <c r="U59" s="346" t="n"/>
      <c r="V59" s="172" t="n"/>
      <c r="W59" s="172" t="n"/>
      <c r="X59" s="207" t="n"/>
      <c r="Y59" s="208" t="n"/>
      <c r="Z59" s="207" t="n"/>
      <c r="AA59" s="207" t="n"/>
      <c r="AB59" s="207" t="n"/>
      <c r="AC59" s="209" t="n"/>
      <c r="AD59" s="209" t="n"/>
      <c r="AE59" s="209" t="n"/>
      <c r="AF59" s="209" t="n"/>
      <c r="AG59" s="209" t="n"/>
      <c r="AH59" s="209" t="n"/>
      <c r="AI59" s="209" t="n"/>
      <c r="AJ59" s="209" t="n"/>
      <c r="AK59" s="209" t="n"/>
      <c r="AL59" s="209" t="n"/>
      <c r="AM59" s="209" t="n"/>
      <c r="AN59" s="209" t="n"/>
      <c r="AO59" s="209" t="n"/>
      <c r="AP59" s="209" t="n"/>
      <c r="AQ59" s="209" t="n"/>
      <c r="AR59" s="209" t="n"/>
      <c r="AS59" s="209" t="n"/>
      <c r="AT59" s="210" t="n"/>
      <c r="AU59" s="209" t="n"/>
      <c r="AV59" s="209" t="n"/>
      <c r="AW59" s="209" t="n"/>
      <c r="AX59" s="207" t="n"/>
      <c r="AY59" s="207" t="n"/>
      <c r="AZ59" s="207" t="n"/>
      <c r="BA59" s="207" t="n"/>
      <c r="BB59" s="211" t="n"/>
      <c r="BC59" s="212" t="n"/>
      <c r="BD59" s="207" t="n"/>
      <c r="BE59" s="212" t="n"/>
      <c r="BF59" s="207" t="n"/>
      <c r="BG59" s="212" t="n"/>
      <c r="BH59" s="207" t="n"/>
      <c r="BI59" s="212" t="n"/>
      <c r="BJ59" s="207" t="n"/>
      <c r="BK59" s="212" t="n"/>
      <c r="BL59" s="207" t="n"/>
      <c r="BM59" s="212" t="n"/>
      <c r="BN59" s="207" t="n"/>
    </row>
    <row r="60" ht="25.5" customFormat="1" customHeight="1" s="201">
      <c r="A60" s="202" t="n"/>
      <c r="B60" s="487" t="inlineStr">
        <is>
          <t>Documento controlado por el Sistema de Gestión de la Calidad
Asegúrese que corresponde a la última versión consultando el Portal Institucional</t>
        </is>
      </c>
      <c r="R60" s="213" t="n"/>
      <c r="S60" s="213" t="n"/>
      <c r="T60" s="213" t="n"/>
      <c r="U60" s="213" t="n"/>
      <c r="V60" s="213" t="n"/>
      <c r="W60" s="213" t="n"/>
      <c r="X60" s="213" t="n"/>
      <c r="Y60" s="213" t="n"/>
      <c r="Z60" s="213" t="n"/>
      <c r="AA60" s="213" t="n"/>
      <c r="AB60" s="213" t="n"/>
      <c r="AC60" s="213" t="n"/>
      <c r="AD60" s="213" t="n"/>
      <c r="AE60" s="213" t="n"/>
      <c r="AF60" s="213" t="n"/>
      <c r="AG60" s="213" t="n"/>
      <c r="AH60" s="213" t="n"/>
      <c r="AI60" s="213" t="n"/>
      <c r="AJ60" s="213" t="n"/>
      <c r="AK60" s="213" t="n"/>
      <c r="AL60" s="213" t="n"/>
      <c r="AM60" s="213" t="n"/>
      <c r="AN60" s="213" t="n"/>
      <c r="AO60" s="213" t="n"/>
      <c r="AP60" s="213" t="n"/>
      <c r="AQ60" s="213" t="n"/>
      <c r="AR60" s="213" t="n"/>
      <c r="AS60" s="213" t="n"/>
      <c r="AT60" s="213" t="n"/>
      <c r="AU60" s="213" t="n"/>
      <c r="AV60" s="213" t="n"/>
      <c r="AW60" s="213" t="n"/>
      <c r="AX60" s="213" t="n"/>
      <c r="AY60" s="213" t="n"/>
      <c r="AZ60" s="213" t="n"/>
      <c r="BA60" s="213" t="n"/>
      <c r="BB60" s="213" t="n"/>
      <c r="BC60" s="213" t="n"/>
      <c r="BD60" s="213" t="n"/>
      <c r="BE60" s="213" t="n"/>
      <c r="BF60" s="213" t="n"/>
      <c r="BG60" s="213" t="n"/>
      <c r="BH60" s="213" t="n"/>
      <c r="BI60" s="213" t="n"/>
      <c r="BJ60" s="213" t="n"/>
      <c r="BK60" s="213" t="n"/>
      <c r="BL60" s="213" t="n"/>
      <c r="BM60" s="213" t="n"/>
      <c r="BN60" s="213" t="n"/>
      <c r="BO60" s="213" t="n"/>
      <c r="BP60" s="213" t="n"/>
      <c r="BQ60" s="213" t="n"/>
      <c r="BR60" s="213" t="n"/>
      <c r="BS60" s="213" t="n"/>
      <c r="BT60" s="213" t="n"/>
      <c r="BU60" s="213" t="n"/>
      <c r="BV60" s="213" t="n"/>
      <c r="BW60" s="213" t="n"/>
      <c r="BX60" s="213" t="n"/>
    </row>
    <row r="61" customFormat="1" s="63">
      <c r="I61" s="64" t="n"/>
      <c r="J61" s="64" t="n"/>
      <c r="K61" s="64" t="n"/>
      <c r="L61" s="64" t="n"/>
      <c r="M61" s="64" t="n"/>
    </row>
  </sheetData>
  <sheetProtection selectLockedCells="0" selectUnlockedCells="0" algorithmName="SHA-512" sheet="1" objects="1" insertRows="1" insertHyperlinks="1" autoFilter="1" scenarios="1" formatColumns="1" deleteColumns="1" insertColumns="1" pivotTables="1" deleteRows="1" formatCells="1" saltValue="cUSdv2GEQ31g5ikSUYaSPA==" formatRows="1" sort="1" spinCount="100000" hashValue="oTWUqVx9f4XG5KPGLn15zqDDf/EoRfp574OPgyIjA66WZZRRrUaURVxMeJapmzhdSlInOUiXpeVCnVJemEXJZw=="/>
  <mergeCells count="19">
    <mergeCell ref="P4:Q4"/>
    <mergeCell ref="D2:O2"/>
    <mergeCell ref="D10:H10"/>
    <mergeCell ref="P1:Q1"/>
    <mergeCell ref="B1:C4"/>
    <mergeCell ref="I12:K12"/>
    <mergeCell ref="P2:Q2"/>
    <mergeCell ref="D7:E7"/>
    <mergeCell ref="B12:H12"/>
    <mergeCell ref="B10:C10"/>
    <mergeCell ref="B58:Q58"/>
    <mergeCell ref="B9:C9"/>
    <mergeCell ref="D9:H9"/>
    <mergeCell ref="P3:Q3"/>
    <mergeCell ref="B60:Q60"/>
    <mergeCell ref="D1:O1"/>
    <mergeCell ref="D3:O4"/>
    <mergeCell ref="B6:X6"/>
    <mergeCell ref="L12:Q12"/>
  </mergeCells>
  <hyperlinks>
    <hyperlink ref="B7" location="INICIO!A1" display="REGRESAR"/>
  </hyperlinks>
  <pageMargins left="0.7" right="0.7" top="0.75" bottom="0.75" header="0.3" footer="0.3"/>
  <pageSetup orientation="portrait" paperSize="9"/>
  <drawing xmlns:r="http://schemas.openxmlformats.org/officeDocument/2006/relationships" r:id="rId1"/>
</worksheet>
</file>

<file path=xl/worksheets/sheet7.xml><?xml version="1.0" encoding="utf-8"?>
<worksheet xmlns="http://schemas.openxmlformats.org/spreadsheetml/2006/main">
  <sheetPr codeName="Hoja2">
    <outlinePr summaryBelow="1" summaryRight="1"/>
    <pageSetUpPr/>
  </sheetPr>
  <dimension ref="A2:N234"/>
  <sheetViews>
    <sheetView topLeftCell="A42" zoomScaleNormal="100" workbookViewId="0">
      <selection activeCell="D178" sqref="D178"/>
    </sheetView>
  </sheetViews>
  <sheetFormatPr baseColWidth="10" defaultColWidth="11.42578125" defaultRowHeight="14.25"/>
  <cols>
    <col width="6.7109375" customWidth="1" style="352" min="1" max="1"/>
    <col width="71" customWidth="1" style="31" min="2" max="2"/>
    <col width="34.140625" customWidth="1" style="294" min="3" max="3"/>
    <col width="33.140625" customWidth="1" style="294" min="4" max="4"/>
    <col width="32.28515625" customWidth="1" style="294" min="5" max="5"/>
    <col width="6.85546875" customWidth="1" style="294" min="6" max="6"/>
    <col width="10.5703125" customWidth="1" style="294" min="7" max="7"/>
    <col width="11.42578125" customWidth="1" style="294" min="8" max="9"/>
    <col width="12.28515625" customWidth="1" style="294" min="10" max="10"/>
    <col width="11.42578125" customWidth="1" style="294" min="11" max="11"/>
    <col width="13.42578125" customWidth="1" style="294" min="12" max="12"/>
    <col width="11.42578125" customWidth="1" style="294" min="13" max="13"/>
    <col width="14" customWidth="1" style="294" min="14" max="14"/>
    <col width="11.42578125" customWidth="1" style="294" min="15" max="16384"/>
  </cols>
  <sheetData>
    <row r="2" ht="15" customHeight="1" s="242">
      <c r="B2" s="518" t="inlineStr">
        <is>
          <t xml:space="preserve">TIPOLOGÍA DE RIESGOS </t>
        </is>
      </c>
      <c r="C2" s="704" t="n"/>
      <c r="F2" s="297" t="n"/>
    </row>
    <row r="3" ht="86.25" customFormat="1" customHeight="1" s="354">
      <c r="A3" s="352" t="n"/>
      <c r="B3" s="523" t="inlineStr">
        <is>
          <t>RIESGO ESTRATÉGICO</t>
        </is>
      </c>
      <c r="C3" s="581" t="inlineStr">
        <is>
          <t>RIESGO ESTRATÉGICO: posibilidad de ocurrencia de eventos que afecten los objetivos estratégicos de la organización pública y por tanto impactan toda la entidad.</t>
        </is>
      </c>
    </row>
    <row r="4" ht="57.75" customFormat="1" customHeight="1" s="354">
      <c r="A4" s="352" t="n"/>
      <c r="B4" s="19" t="inlineStr">
        <is>
          <t>RIESGO GERENCIAL</t>
        </is>
      </c>
      <c r="C4" s="521" t="inlineStr">
        <is>
          <t>RIESGO GERENCIAL: Posibilidad de ocurrencia de eventos que afecten los procesos gerenciales y/o la alta dirección.</t>
        </is>
      </c>
    </row>
    <row r="5" ht="57.75" customFormat="1" customHeight="1" s="354">
      <c r="A5" s="352" t="n"/>
      <c r="B5" s="523" t="inlineStr">
        <is>
          <t>RIESGO OPERATIVO</t>
        </is>
      </c>
      <c r="C5" s="581" t="inlineStr">
        <is>
          <t>RIESGO OPERATIVO: Posibilidad de ocurrencia de eventos que afecten los procesos misionales de la entidad.</t>
        </is>
      </c>
    </row>
    <row r="6" ht="114.75" customFormat="1" customHeight="1" s="354">
      <c r="A6" s="352" t="n"/>
      <c r="B6" s="19" t="inlineStr">
        <is>
          <t>RIESGO FINANCIERO</t>
        </is>
      </c>
      <c r="C6" s="21" t="inlineStr">
        <is>
          <t xml:space="preserve">RIESGO FINANCIERO: Posibilidad de ocurrencia de eventos que afecten los estados financieros y todas aquellas áreas involucradas con el proceso financiero como presupuesto, tesorería, contabilidad, cartera, central de cuentas, costos, etc. </t>
        </is>
      </c>
    </row>
    <row r="7" ht="86.25" customFormat="1" customHeight="1" s="354">
      <c r="A7" s="352" t="n"/>
      <c r="B7" s="523" t="inlineStr">
        <is>
          <t>RIESGO TECNOLÓGICO</t>
        </is>
      </c>
      <c r="C7" s="22" t="inlineStr">
        <is>
          <t xml:space="preserve">RIESGO TECNOLÓGICO: Posibilidad de ocurrencia de eventos que afecten la totalidad o parte de la infraestructura tecnológica (hardware, software, redes, etc.) de una entidad. </t>
        </is>
      </c>
    </row>
    <row r="8" ht="114.75" customFormat="1" customHeight="1" s="354">
      <c r="A8" s="352" t="n"/>
      <c r="B8" s="19" t="inlineStr">
        <is>
          <t>RIESGO DE CUMPLIMIENTO</t>
        </is>
      </c>
      <c r="C8" s="21" t="inlineStr">
        <is>
          <t xml:space="preserve">RIESGO DE CUMPLIMIENTO: Posibilidad de ocurrencia de eventos que afecten la situación jurídica o contractual de la organización debido a su incumplimiento o desacato a la normatividad legal y las obligaciones contractuales. </t>
        </is>
      </c>
    </row>
    <row r="9" ht="101.25" customFormat="1" customHeight="1" s="354">
      <c r="A9" s="352" t="n"/>
      <c r="B9" s="523" t="inlineStr">
        <is>
          <t xml:space="preserve">RIESGO DE IMAGEN O REPUTACIONAL </t>
        </is>
      </c>
      <c r="C9" s="22" t="inlineStr">
        <is>
          <t xml:space="preserve">RIESGO DE IMAGEN O REPUTACIONAL: posibilidad de ocurrencia de un evento que afecte la imagen, buen nombre o reputación de una organización ante sus clientes y partes interesadas. </t>
        </is>
      </c>
    </row>
    <row r="10" ht="72" customFormat="1" customHeight="1" s="354">
      <c r="A10" s="352" t="n"/>
      <c r="B10" s="19" t="inlineStr">
        <is>
          <t xml:space="preserve">RIESGO DE CORRUPCIÓN </t>
        </is>
      </c>
      <c r="C10" s="21" t="inlineStr">
        <is>
          <t>RIESGO DE CORRUPCIÓN: Posibilidad de que, por acción u omisión, se use el poder para desviar la gestión de lo público hacia un beneficio privado.</t>
        </is>
      </c>
    </row>
    <row r="11" ht="172.5" customFormat="1" customHeight="1" s="354">
      <c r="A11" s="352" t="n"/>
      <c r="B11" s="523" t="inlineStr">
        <is>
          <t xml:space="preserve">RIESGO DE SEGURIDAD DIGITAL </t>
        </is>
      </c>
      <c r="C11" s="22" t="inlineStr">
        <is>
          <t xml:space="preserve">RIESGO DE SEGURIDAD DIGITAL: 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is>
      </c>
    </row>
    <row r="12" ht="15" customFormat="1" customHeight="1" s="354">
      <c r="A12" s="352" t="n"/>
      <c r="B12" s="23" t="n"/>
      <c r="C12" s="24" t="n"/>
    </row>
    <row r="13" ht="15" customFormat="1" customHeight="1" s="354">
      <c r="A13" s="352" t="n"/>
      <c r="B13" s="23" t="n"/>
      <c r="C13" s="24" t="n"/>
    </row>
    <row r="14" ht="15" customFormat="1" customHeight="1" s="354">
      <c r="A14" s="352" t="n"/>
      <c r="B14" s="23" t="n"/>
      <c r="C14" s="24" t="n"/>
    </row>
    <row r="16" ht="15" customHeight="1" s="242">
      <c r="B16" s="519" t="inlineStr">
        <is>
          <t xml:space="preserve">CRITERIOS PARA CALIFICAR LA PROBABILIDAD </t>
        </is>
      </c>
      <c r="C16" s="703" t="n"/>
      <c r="D16" s="703" t="n"/>
      <c r="E16" s="704" t="n"/>
    </row>
    <row r="17" ht="15" customFormat="1" customHeight="1" s="354">
      <c r="A17" s="352" t="n"/>
      <c r="B17" s="523" t="inlineStr">
        <is>
          <t xml:space="preserve">NIVEL </t>
        </is>
      </c>
      <c r="C17" s="520" t="inlineStr">
        <is>
          <t>INTERPRETACIÓN</t>
        </is>
      </c>
      <c r="D17" s="520" t="inlineStr">
        <is>
          <t xml:space="preserve">POR DESCRIPCIÓN </t>
        </is>
      </c>
      <c r="E17" s="520" t="inlineStr">
        <is>
          <t xml:space="preserve">POR FRECUENCIA </t>
        </is>
      </c>
    </row>
    <row r="18" ht="42.75" customFormat="1" customHeight="1" s="354">
      <c r="A18" s="352" t="n"/>
      <c r="B18" s="527" t="n">
        <v>5</v>
      </c>
      <c r="C18" s="27" t="inlineStr">
        <is>
          <t>CASI SEGURO</t>
        </is>
      </c>
      <c r="D18" s="21" t="inlineStr">
        <is>
          <t xml:space="preserve">Se espera que el evento ocurra en la mayoría de las circunstancias. </t>
        </is>
      </c>
      <c r="E18" s="521" t="inlineStr">
        <is>
          <t>Más de 1 vez al año.</t>
        </is>
      </c>
    </row>
    <row r="19" ht="28.5" customFormat="1" customHeight="1" s="354">
      <c r="A19" s="352" t="n"/>
      <c r="B19" s="608" t="n">
        <v>4</v>
      </c>
      <c r="C19" s="539" t="inlineStr">
        <is>
          <t>PROBABLE</t>
        </is>
      </c>
      <c r="D19" s="30" t="inlineStr">
        <is>
          <t xml:space="preserve">Es viable que el evento ocurra en la mayoría de las circunstancias. </t>
        </is>
      </c>
      <c r="E19" s="30" t="inlineStr">
        <is>
          <t xml:space="preserve">Al menos 1 vez en el último año. </t>
        </is>
      </c>
    </row>
    <row r="20" ht="28.5" customFormat="1" customHeight="1" s="354">
      <c r="A20" s="352" t="n"/>
      <c r="B20" s="527" t="n">
        <v>3</v>
      </c>
      <c r="C20" s="27" t="inlineStr">
        <is>
          <t>POSIBLE</t>
        </is>
      </c>
      <c r="D20" s="21" t="inlineStr">
        <is>
          <t xml:space="preserve">El evento podrá ocurrir en algún momento. </t>
        </is>
      </c>
      <c r="E20" s="21" t="inlineStr">
        <is>
          <t xml:space="preserve">Al menos 1 vez en los últimos 2 años. </t>
        </is>
      </c>
    </row>
    <row r="21" ht="28.5" customFormat="1" customHeight="1" s="354">
      <c r="A21" s="352" t="n"/>
      <c r="B21" s="608" t="n">
        <v>2</v>
      </c>
      <c r="C21" s="539" t="inlineStr">
        <is>
          <t>IMPROBABLE</t>
        </is>
      </c>
      <c r="D21" s="30" t="inlineStr">
        <is>
          <t xml:space="preserve">El evento puede ocurrir en algún momento. </t>
        </is>
      </c>
      <c r="E21" s="30" t="inlineStr">
        <is>
          <t xml:space="preserve">Al menos 1 vez en los últimos 5 años. </t>
        </is>
      </c>
    </row>
    <row r="22" ht="42.75" customFormat="1" customHeight="1" s="354">
      <c r="A22" s="352" t="n"/>
      <c r="B22" s="527" t="n">
        <v>1</v>
      </c>
      <c r="C22" s="27" t="inlineStr">
        <is>
          <t xml:space="preserve">RARA VEZ </t>
        </is>
      </c>
      <c r="D22" s="21" t="inlineStr">
        <is>
          <t xml:space="preserve">El evento puede ocurrir solo en circunstancias excepcionales (poco comunes o anormales). </t>
        </is>
      </c>
      <c r="E22" s="21" t="inlineStr">
        <is>
          <t xml:space="preserve">No se ha presentado en los últimos 5 años. </t>
        </is>
      </c>
    </row>
    <row r="23">
      <c r="D23" s="353" t="n"/>
      <c r="E23" s="354" t="n"/>
    </row>
    <row r="24">
      <c r="D24" s="353" t="n"/>
      <c r="E24" s="354" t="n"/>
    </row>
    <row r="25">
      <c r="D25" s="353" t="n"/>
      <c r="E25" s="354" t="n"/>
    </row>
    <row r="27" ht="15.75" customFormat="1" customHeight="1" s="33">
      <c r="A27" s="522" t="inlineStr">
        <is>
          <t xml:space="preserve">CRITERIOS PARA CALIFICAR EL IMPACTO - RIESGOS DE GESTIÓN </t>
        </is>
      </c>
      <c r="B27" s="703" t="n"/>
      <c r="C27" s="703" t="n"/>
      <c r="D27" s="704" t="n"/>
    </row>
    <row r="28" ht="47.25" customFormat="1" customHeight="1" s="352">
      <c r="A28" s="55" t="inlineStr">
        <is>
          <t>NIVEL</t>
        </is>
      </c>
      <c r="B28" s="56" t="inlineStr">
        <is>
          <t>INTERPRETACIÓN</t>
        </is>
      </c>
      <c r="C28" s="61" t="inlineStr">
        <is>
          <t>IMPACTO (CONSECUENCIAS) CUANTITATIVO</t>
        </is>
      </c>
      <c r="D28" s="61" t="inlineStr">
        <is>
          <t>IMPACTO (CONSECUENCIAS) - CUALITATIVO</t>
        </is>
      </c>
    </row>
    <row r="29" ht="256.5" customHeight="1" s="242">
      <c r="A29" s="57" t="n">
        <v>5</v>
      </c>
      <c r="B29" s="58" t="inlineStr">
        <is>
          <t>CATASTRÓFICO</t>
        </is>
      </c>
      <c r="C29" s="35" t="inlineStr">
        <is>
          <t xml:space="preserve">* Impacto que afecte la ejecución presupuestal en un valor ≤50%. 
* Pérdida de cobertura en la prestación de los servicios de la entidad ≤50%. 
* Pago de indemnizaciones a terceros por acciones legales que pueden afectar presupuesto total de la entidad en un valor ≤50%. 
* Pago de sanciones económicas por incumplimiento en la normatividad aplicable ante un ente regulador, las cuales afectan en un valor ≤50% del presupuesto general de la entidad. </t>
        </is>
      </c>
      <c r="D29" s="36" t="inlineStr">
        <is>
          <t xml:space="preserve">* Interrupción de las operaciones de la entidad por más de cinco (5) días. 
* Intervención por parte de un ente de control u otro ente regulador. 
* Pérdida de información crítica para la entidad que no se puede recuperar. 
* Incumplimiento en las metas y objetivos institucionales afectando de forma grave la ejecución presupuestal. 
* Imagen institucional afectada en el orden nacional o regional por actos o hechos de corrupción comprobados. 
</t>
        </is>
      </c>
    </row>
    <row r="30" ht="242.25" customHeight="1" s="242">
      <c r="A30" s="59" t="n">
        <v>4</v>
      </c>
      <c r="B30" s="60" t="inlineStr">
        <is>
          <t>MAYOR</t>
        </is>
      </c>
      <c r="C30" s="37" t="inlineStr">
        <is>
          <t xml:space="preserve">* Impacto que afecte la ejecución presupuestal en un valor ≤20%.
* Pérdida de cobertura en la prestación de los servicios de la entidad ≤20%.
* Pago de indemnizaciones a terceros por acciones legales que pueden afectar el presupuesto total de la entidad en un valor ≤20%.
* Pago de sanciones económicas por incumplimiento en la normatividad aplicable ante un ente regulador, las cuales afectan en un valor ≤20% del presupuesto general de la entidad.    </t>
        </is>
      </c>
      <c r="D30" s="37" t="inlineStr">
        <is>
          <t>* Interrupción de las operaciones de la entidad por más de dos (2) días. 
* Pérdida de información crítica que puede ser recuperada de forma parcial o incompleta. 
* Sanción por parte del ente de control u otro ente regulador. 
* Incumplimiento en las metas y objetivos institucionales afectando el cumplimiento en las metas de gobierno. 
* Imagen institucional afectada en el orden nacional o regional por incumplimientos en la prestación del servicio a los usuarios o ciudadanos.</t>
        </is>
      </c>
    </row>
    <row r="31" ht="270.75" customHeight="1" s="242">
      <c r="A31" s="57" t="n">
        <v>3</v>
      </c>
      <c r="B31" s="58" t="inlineStr">
        <is>
          <t>MODERADO</t>
        </is>
      </c>
      <c r="C31" s="38" t="inlineStr">
        <is>
          <t xml:space="preserve">* Impacto que afecte la ejecución presupuestal en un valor ≤5%. 
* Pérdida de cobertura en la prestación de los servicios de la entidad ≤10%. 
* Pago de indemnizaciones a terceros por acciones legales que pueden afectar el presupuesto total de la entidad en un valor ≤5%. 
* Pago de sanciones económicas por incumplimiento en la normatividad aplicable ante un ente regulador, las cuales afectan en un valor ≤5% del presupuesto general de la entidad. </t>
        </is>
      </c>
      <c r="D31" s="38" t="inlineStr">
        <is>
          <t xml:space="preserve">* Interrupción de las operaciones de la entidad por un (1) día.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 Imagen institucional afectada en el orden nacional o regional por retrasos en la prestación del servicio a los usuarios o ciudadanos. 
* Investigaciones penales, fiscales o disciplinarias. </t>
        </is>
      </c>
    </row>
    <row r="32" ht="213.75" customHeight="1" s="242">
      <c r="A32" s="59" t="n">
        <v>2</v>
      </c>
      <c r="B32" s="60" t="inlineStr">
        <is>
          <t>MENOR</t>
        </is>
      </c>
      <c r="C32" s="37" t="inlineStr">
        <is>
          <t xml:space="preserve">* Impacto que afecte la ejecución presupuestal en un valor ≤1%. 
* Pérdida de cobertura en la prestación de los servicios de la entidad ≤5%. 
* Pago de indemnizaciones a terceros por acciones legales que pueden afectar el presupuesto total de la entidad en un valor ≤1%. 
* Pago de sanciones económicas por incumplimiento en la normatividad aplicable ante un ente regulador, las cuales afectan en un valor ≤1% del presupuesto general de la entidad. </t>
        </is>
      </c>
      <c r="D32" s="37" t="inlineStr">
        <is>
          <t xml:space="preserve">* Interrupción de las operaciones de la entidad por algunas horas. 
* Reclamaciones o quejas de los usuarios, que implican investigaciones internas disciplinarias. 
* Imagen institucional afectada localmente por retrasos en la prestación del servicio a los usuarios o ciudadanos. </t>
        </is>
      </c>
    </row>
    <row r="33" ht="213.75" customHeight="1" s="242">
      <c r="A33" s="57" t="n">
        <v>1</v>
      </c>
      <c r="B33" s="58" t="inlineStr">
        <is>
          <t>INSIGNIFICANTE</t>
        </is>
      </c>
      <c r="C33" s="38" t="inlineStr">
        <is>
          <t xml:space="preserve">* Impacto que afecte la ejecución presupuestal en un valor ≤0,5%. 
* Pérdida de cobertura en la prestación de los servicios de la entidad ≤1%. 
* Pago de indemnizaciones a terceros por acciones legales que pueden afectar el presupuesto total de la entidad en un valor ≤0,5%. 
* Pago de sanciones económicas por incumplimiento en la normatividad aplicable ante un ente regulador, las cuales afectan en un valor ≤0,5% del presupuesto general de la entidad. </t>
        </is>
      </c>
      <c r="D33" s="38" t="inlineStr">
        <is>
          <t xml:space="preserve">* No hay interrupción de las operaciones de la entidad.
* No se generan sanciones económicas o administrativas.  
* No se afecta la imagen institucional de forma significativa. </t>
        </is>
      </c>
    </row>
    <row r="34">
      <c r="A34" s="539" t="n"/>
      <c r="C34" s="39" t="n"/>
      <c r="D34" s="39" t="n"/>
    </row>
    <row r="35">
      <c r="C35" s="39" t="n"/>
      <c r="D35" s="39" t="n"/>
    </row>
    <row r="36">
      <c r="C36" s="39" t="n"/>
      <c r="D36" s="39" t="n"/>
    </row>
    <row r="37">
      <c r="C37" s="39" t="n"/>
      <c r="D37" s="39" t="n"/>
    </row>
    <row r="38" ht="15" customFormat="1" customHeight="1" s="33">
      <c r="A38" s="538" t="n"/>
      <c r="B38" s="518" t="inlineStr">
        <is>
          <t>ANÁLISIS Y EVALUACIÓN DE LOS CONTROLES PARA LA MITIGACIÓN DE LOS RIESGOS</t>
        </is>
      </c>
      <c r="C38" s="703" t="n"/>
      <c r="D38" s="703" t="n"/>
      <c r="E38" s="704" t="n"/>
    </row>
    <row r="39" ht="30" customFormat="1" customHeight="1" s="33">
      <c r="A39" s="538" t="n"/>
      <c r="B39" s="524" t="inlineStr">
        <is>
          <t xml:space="preserve">CRITERIO DE EVALUACIÓN </t>
        </is>
      </c>
      <c r="C39" s="523" t="inlineStr">
        <is>
          <t>ASPECTO A EVALUAR EN EL DISEÑO DEL CONTROL</t>
        </is>
      </c>
      <c r="D39" s="520" t="inlineStr">
        <is>
          <t>OPCIONES DE RESPUESTA</t>
        </is>
      </c>
      <c r="E39" s="704" t="n"/>
    </row>
    <row r="40" ht="28.5" customHeight="1" s="242">
      <c r="B40" s="521" t="inlineStr">
        <is>
          <t>1. RESPONSABLE</t>
        </is>
      </c>
      <c r="C40" s="38" t="inlineStr">
        <is>
          <t xml:space="preserve">¿Existe un responsable asignado a la ejecu­ción del control? </t>
        </is>
      </c>
      <c r="D40" s="27" t="inlineStr">
        <is>
          <t>Asignado</t>
        </is>
      </c>
      <c r="E40" s="27" t="inlineStr">
        <is>
          <t>No Asignado</t>
        </is>
      </c>
    </row>
    <row r="41" ht="57" customHeight="1" s="242">
      <c r="B41" s="744" t="n"/>
      <c r="C41" s="38" t="inlineStr">
        <is>
          <t xml:space="preserve">¿El responsable tiene la autoridad y adecua­da segregación de funciones en la ejecución del control? </t>
        </is>
      </c>
      <c r="D41" s="27" t="inlineStr">
        <is>
          <t>Adecuado</t>
        </is>
      </c>
      <c r="E41" s="27" t="inlineStr">
        <is>
          <t>Inadecuado</t>
        </is>
      </c>
    </row>
    <row r="42" ht="71.25" customHeight="1" s="242">
      <c r="B42" s="628" t="inlineStr">
        <is>
          <t>2. PERIODICIDAD</t>
        </is>
      </c>
      <c r="C42" s="42" t="inlineStr">
        <is>
          <t xml:space="preserve">¿La oportunidad en que se ejecuta el control ayuda a prevenir la mitigación del riesgo o a detectar la materialización del riesgo de ma­nera oportuna? </t>
        </is>
      </c>
      <c r="D42" s="43" t="inlineStr">
        <is>
          <t>Oportuna</t>
        </is>
      </c>
      <c r="E42" s="43" t="inlineStr">
        <is>
          <t xml:space="preserve">Inoportuna </t>
        </is>
      </c>
    </row>
    <row r="43" ht="99.75" customHeight="1" s="242">
      <c r="B43" s="521" t="inlineStr">
        <is>
          <t>3. PROPÓSITO</t>
        </is>
      </c>
      <c r="C43" s="38" t="inlineStr">
        <is>
          <t xml:space="preserve">¿Las actividades que se desarrollan en el control realmente buscan por si sola prevenir o detectar las causas que pueden dar origen al riesgo, ejemplo Verificar, Validar Cotejar, Comparar, Revisar, etc.? </t>
        </is>
      </c>
      <c r="D43" s="27" t="inlineStr">
        <is>
          <t>Prevenir o detectar</t>
        </is>
      </c>
      <c r="E43" s="27" t="inlineStr">
        <is>
          <t>No es un control</t>
        </is>
      </c>
    </row>
    <row r="44" ht="57" customHeight="1" s="242">
      <c r="B44" s="628" t="inlineStr">
        <is>
          <t xml:space="preserve">4. COMO REALIZAR LA ACTIVIDAD DE CONTROL </t>
        </is>
      </c>
      <c r="C44" s="42" t="inlineStr">
        <is>
          <t xml:space="preserve">¿La fuente de información que se utiliza en el desarrollo del control es información confia­ble que permita mitigar el riesgo?. </t>
        </is>
      </c>
      <c r="D44" s="43" t="inlineStr">
        <is>
          <t>Confiable</t>
        </is>
      </c>
      <c r="E44" s="43" t="inlineStr">
        <is>
          <t>No confiable</t>
        </is>
      </c>
    </row>
    <row r="45" ht="71.25" customHeight="1" s="242">
      <c r="B45" s="521" t="inlineStr">
        <is>
          <t>5. QUE PASA CON LAS OBSERVACIONES O DESVIACIONES</t>
        </is>
      </c>
      <c r="C45" s="38" t="inlineStr">
        <is>
          <t xml:space="preserve">¿Las observaciones, desviaciones o dife­rencias identificadas como resultados de la ejecución del control son investigadas y re­sueltas de manera oportuna? </t>
        </is>
      </c>
      <c r="D45" s="27" t="inlineStr">
        <is>
          <t xml:space="preserve">Se investigan y resuelven oportunamente </t>
        </is>
      </c>
      <c r="E45" s="527" t="inlineStr">
        <is>
          <t>No se investigan y resuelven oportunamente</t>
        </is>
      </c>
    </row>
    <row r="46" ht="71.25" customHeight="1" s="242">
      <c r="B46" s="628" t="inlineStr">
        <is>
          <t xml:space="preserve">6. EVIDENCIA DE LA EJECUCIÓN DEL CONTROL </t>
        </is>
      </c>
      <c r="C46" s="42" t="inlineStr">
        <is>
          <t xml:space="preserve">¿Se deja evidencia o rastro de la ejecución del control, que permita a cualquier tercero con la evidencia, llegar a la misma conclusión?. </t>
        </is>
      </c>
      <c r="D46" s="43" t="inlineStr">
        <is>
          <t>Completa</t>
        </is>
      </c>
      <c r="E46" s="43" t="inlineStr">
        <is>
          <t xml:space="preserve">Incompleta/No existe </t>
        </is>
      </c>
    </row>
    <row r="47" ht="15" customHeight="1" s="242">
      <c r="C47" s="44" t="n"/>
    </row>
    <row r="48" ht="15" customHeight="1" s="242">
      <c r="C48" s="45" t="n"/>
    </row>
    <row r="51" ht="15" customFormat="1" customHeight="1" s="33">
      <c r="A51" s="538" t="n"/>
      <c r="B51" s="530" t="inlineStr">
        <is>
          <t xml:space="preserve">PESO O PARTICIPACIÓN DE CADA VARIABLE EN EL DISEÑO DEL CONTROL PARA LA MITIGACIÓN DEL RIESGO </t>
        </is>
      </c>
      <c r="C51" s="703" t="n"/>
      <c r="D51" s="704" t="n"/>
    </row>
    <row r="52" ht="30" customFormat="1" customHeight="1" s="538">
      <c r="B52" s="523" t="inlineStr">
        <is>
          <t>CRITERIO DE EVALUACIÓN</t>
        </is>
      </c>
      <c r="C52" s="523" t="inlineStr">
        <is>
          <t xml:space="preserve">OPCIÓN DE RESPUESTA AL CRITERIO DE EVALUACIÓN </t>
        </is>
      </c>
      <c r="D52" s="523" t="inlineStr">
        <is>
          <t>PESO EN LA EVALUACIÓN DEL DISEÑO DEL CONTROL</t>
        </is>
      </c>
    </row>
    <row r="53" customFormat="1" s="354">
      <c r="A53" s="352" t="n"/>
      <c r="B53" s="521" t="inlineStr">
        <is>
          <t xml:space="preserve">11. ASIGNACIÓN DEL RESPONSABLE </t>
        </is>
      </c>
      <c r="C53" s="27" t="inlineStr">
        <is>
          <t>Asignado</t>
        </is>
      </c>
      <c r="D53" s="27" t="n">
        <v>15</v>
      </c>
    </row>
    <row r="54" customFormat="1" s="354">
      <c r="A54" s="352" t="n"/>
      <c r="B54" s="744" t="n"/>
      <c r="C54" s="27" t="inlineStr">
        <is>
          <t>No asignado</t>
        </is>
      </c>
      <c r="D54" s="27" t="n">
        <v>0</v>
      </c>
    </row>
    <row r="55" customFormat="1" s="354">
      <c r="A55" s="352" t="n"/>
      <c r="B55" s="581" t="inlineStr">
        <is>
          <t xml:space="preserve">12. SEGREGACIÓN  Y AUTORIDAD DEL RESPONSABLE </t>
        </is>
      </c>
      <c r="C55" s="539" t="inlineStr">
        <is>
          <t>Adecuado</t>
        </is>
      </c>
      <c r="D55" s="539" t="n">
        <v>15</v>
      </c>
    </row>
    <row r="56" customFormat="1" s="354">
      <c r="A56" s="352" t="n"/>
      <c r="B56" s="744" t="n"/>
      <c r="C56" s="539" t="inlineStr">
        <is>
          <t>Inadecuado</t>
        </is>
      </c>
      <c r="D56" s="539" t="n">
        <v>0</v>
      </c>
    </row>
    <row r="57" customFormat="1" s="354">
      <c r="A57" s="352" t="n"/>
      <c r="B57" s="521" t="inlineStr">
        <is>
          <t>2. PERIODICIDAD</t>
        </is>
      </c>
      <c r="C57" s="27" t="inlineStr">
        <is>
          <t>Oportuna</t>
        </is>
      </c>
      <c r="D57" s="27" t="n">
        <v>15</v>
      </c>
    </row>
    <row r="58" customFormat="1" s="354">
      <c r="A58" s="352" t="n"/>
      <c r="B58" s="744" t="n"/>
      <c r="C58" s="27" t="inlineStr">
        <is>
          <t>Inoportuna</t>
        </is>
      </c>
      <c r="D58" s="27" t="n">
        <v>0</v>
      </c>
    </row>
    <row r="59" customFormat="1" s="354">
      <c r="A59" s="352" t="n"/>
      <c r="B59" s="581" t="inlineStr">
        <is>
          <t>3. PROPÓSITO</t>
        </is>
      </c>
      <c r="C59" s="539" t="inlineStr">
        <is>
          <t>Prevenir</t>
        </is>
      </c>
      <c r="D59" s="539" t="n">
        <v>15</v>
      </c>
    </row>
    <row r="60" customFormat="1" s="354">
      <c r="A60" s="352" t="n"/>
      <c r="B60" s="745" t="n"/>
      <c r="C60" s="539" t="inlineStr">
        <is>
          <t>Detectar</t>
        </is>
      </c>
      <c r="D60" s="539" t="n">
        <v>10</v>
      </c>
    </row>
    <row r="61" customFormat="1" s="354">
      <c r="A61" s="352" t="n"/>
      <c r="B61" s="744" t="n"/>
      <c r="C61" s="539" t="inlineStr">
        <is>
          <t>No es un control</t>
        </is>
      </c>
      <c r="D61" s="539" t="n">
        <v>0</v>
      </c>
    </row>
    <row r="62" customFormat="1" s="354">
      <c r="A62" s="352" t="n"/>
      <c r="B62" s="521" t="inlineStr">
        <is>
          <t>4. COMO SE REALIZA LA ACTIVIDAD DE CONTROL</t>
        </is>
      </c>
      <c r="C62" s="27" t="inlineStr">
        <is>
          <t>Confiable</t>
        </is>
      </c>
      <c r="D62" s="27" t="n">
        <v>15</v>
      </c>
    </row>
    <row r="63" customFormat="1" s="354">
      <c r="A63" s="352" t="n"/>
      <c r="B63" s="744" t="n"/>
      <c r="C63" s="27" t="inlineStr">
        <is>
          <t>No confiable</t>
        </is>
      </c>
      <c r="D63" s="27" t="n">
        <v>0</v>
      </c>
    </row>
    <row r="64" customFormat="1" s="354">
      <c r="A64" s="352" t="n"/>
      <c r="B64" s="581" t="inlineStr">
        <is>
          <t xml:space="preserve">5. QUE PASA CON LAS OBSERVACIONES O DESVIACIONES </t>
        </is>
      </c>
      <c r="C64" s="539" t="inlineStr">
        <is>
          <t>Se investigan y resuelven oportunamente</t>
        </is>
      </c>
      <c r="D64" s="539" t="n">
        <v>15</v>
      </c>
    </row>
    <row r="65" customFormat="1" s="354">
      <c r="A65" s="352" t="n"/>
      <c r="B65" s="744" t="n"/>
      <c r="C65" s="539" t="inlineStr">
        <is>
          <t xml:space="preserve">No se investigan y resuelven oportunamente </t>
        </is>
      </c>
      <c r="D65" s="539" t="n">
        <v>0</v>
      </c>
    </row>
    <row r="66" customFormat="1" s="354">
      <c r="A66" s="352" t="n"/>
      <c r="B66" s="521" t="inlineStr">
        <is>
          <t>6. EVIDENCIA DE LA EJECUCIÓN DEL CONTROL</t>
        </is>
      </c>
      <c r="C66" s="27" t="inlineStr">
        <is>
          <t>Completa</t>
        </is>
      </c>
      <c r="D66" s="27" t="n">
        <v>10</v>
      </c>
    </row>
    <row r="67" customFormat="1" s="354">
      <c r="A67" s="352" t="n"/>
      <c r="B67" s="745" t="n"/>
      <c r="C67" s="27" t="inlineStr">
        <is>
          <t>Incompleta</t>
        </is>
      </c>
      <c r="D67" s="27" t="n">
        <v>5</v>
      </c>
    </row>
    <row r="68" customFormat="1" s="354">
      <c r="A68" s="352" t="n"/>
      <c r="B68" s="744" t="n"/>
      <c r="C68" s="27" t="inlineStr">
        <is>
          <t>No existe</t>
        </is>
      </c>
      <c r="D68" s="27" t="n">
        <v>0</v>
      </c>
    </row>
    <row r="73" ht="15" customFormat="1" customHeight="1" s="33">
      <c r="A73" s="538" t="n"/>
      <c r="B73" s="530" t="inlineStr">
        <is>
          <t xml:space="preserve">RESULTADOS DE LA EVALUACIÓN DEL DISEÑO DEL CONTROL </t>
        </is>
      </c>
      <c r="C73" s="704" t="n"/>
    </row>
    <row r="74" ht="45" customFormat="1" customHeight="1" s="33">
      <c r="A74" s="538" t="n"/>
      <c r="B74" s="524" t="inlineStr">
        <is>
          <t>RANGO DE CALIFICACIÓN DEL DISEÑO</t>
        </is>
      </c>
      <c r="C74" s="523" t="inlineStr">
        <is>
          <t xml:space="preserve">RESULTADO - PESO EN LA EVALUACIÓN DEL DISEÑO DEL CONTROL </t>
        </is>
      </c>
    </row>
    <row r="75">
      <c r="B75" s="47" t="inlineStr">
        <is>
          <t>Fuerte</t>
        </is>
      </c>
      <c r="C75" s="48" t="inlineStr">
        <is>
          <t xml:space="preserve">Calificación entre 96 y 100 </t>
        </is>
      </c>
    </row>
    <row r="76">
      <c r="B76" s="49" t="inlineStr">
        <is>
          <t>Moderado</t>
        </is>
      </c>
      <c r="C76" s="539" t="inlineStr">
        <is>
          <t>Calificación entre 86 y 95</t>
        </is>
      </c>
    </row>
    <row r="77">
      <c r="B77" s="47" t="inlineStr">
        <is>
          <t>Débil</t>
        </is>
      </c>
      <c r="C77" s="50" t="inlineStr">
        <is>
          <t>Calificación entre 0 y 85</t>
        </is>
      </c>
    </row>
    <row r="82" ht="15" customFormat="1" customHeight="1" s="33">
      <c r="A82" s="538" t="n"/>
      <c r="B82" s="530" t="inlineStr">
        <is>
          <t>RESULTADOS DE LA EVALUACIÓN DE LA EJECUCIÓN DEL CONTROL</t>
        </is>
      </c>
      <c r="C82" s="704" t="n"/>
    </row>
    <row r="83" ht="30" customFormat="1" customHeight="1" s="33">
      <c r="A83" s="538" t="n"/>
      <c r="B83" s="524" t="inlineStr">
        <is>
          <t xml:space="preserve">RANGO DE CALIFICACIÓN DE LA EJECUCIÓN </t>
        </is>
      </c>
      <c r="C83" s="523" t="inlineStr">
        <is>
          <t>RESULTADO - PESO DE LA EJECUCIÓN DEL CONTROL -</t>
        </is>
      </c>
    </row>
    <row r="84" ht="42.75" customFormat="1" customHeight="1" s="354">
      <c r="A84" s="352" t="n"/>
      <c r="B84" s="527" t="inlineStr">
        <is>
          <t>Fuerte</t>
        </is>
      </c>
      <c r="C84" s="521" t="inlineStr">
        <is>
          <t>El control se ejecuta de manera consistente por parte del responsable.</t>
        </is>
      </c>
    </row>
    <row r="85" ht="28.5" customFormat="1" customHeight="1" s="354">
      <c r="A85" s="352" t="n"/>
      <c r="B85" s="608" t="inlineStr">
        <is>
          <t>Moderado</t>
        </is>
      </c>
      <c r="C85" s="581" t="inlineStr">
        <is>
          <t>El control se ejecuta algunas veces por parte del responsable.</t>
        </is>
      </c>
    </row>
    <row r="86" ht="28.5" customFormat="1" customHeight="1" s="354">
      <c r="A86" s="352" t="n"/>
      <c r="B86" s="527" t="inlineStr">
        <is>
          <t>Débil</t>
        </is>
      </c>
      <c r="C86" s="521" t="inlineStr">
        <is>
          <t>El control no se ejecuta por parte del responsable.</t>
        </is>
      </c>
    </row>
    <row r="91" ht="15" customFormat="1" customHeight="1" s="33">
      <c r="A91" s="538" t="n"/>
      <c r="B91" s="528" t="inlineStr">
        <is>
          <t xml:space="preserve">ANÁLISIS Y EVALUACIÓN DE LOS CONTROLES PARA LA MITIGACIÓN DE LOS RIESGOS </t>
        </is>
      </c>
      <c r="C91" s="703" t="n"/>
      <c r="D91" s="703" t="n"/>
      <c r="E91" s="704" t="n"/>
    </row>
    <row r="92" ht="72.75" customFormat="1" customHeight="1" s="538">
      <c r="B92" s="523" t="inlineStr">
        <is>
          <t>PESO INDIVIDUAL DEL DISEÑO (DISEÑO)</t>
        </is>
      </c>
      <c r="C92" s="523" t="inlineStr">
        <is>
          <t>EL CONTROL SE EJECUTA DE MANERA CONSISTENTE POR LOS RESPONSABLES (EJECUCIÓN)</t>
        </is>
      </c>
      <c r="D92" s="523" t="inlineStr">
        <is>
          <t>SOLIDEZ INDIVIDUAL DE CADA CONTROL 
FUERTE:100 
MODERADO: 50 
DÉBIL: 0</t>
        </is>
      </c>
      <c r="E92" s="523" t="inlineStr">
        <is>
          <t>PESO EN LA EVALUACIÓN DEL DISEÑO DEL CONTROL 
SI / NO</t>
        </is>
      </c>
    </row>
    <row r="93">
      <c r="B93" s="527" t="inlineStr">
        <is>
          <t>Fuerte calificación entre 96 y 100</t>
        </is>
      </c>
      <c r="C93" s="27" t="inlineStr">
        <is>
          <t>Fuerte (siempre se ejecuta)</t>
        </is>
      </c>
      <c r="D93" s="27" t="inlineStr">
        <is>
          <t>fuerte + fuerte = fuerte</t>
        </is>
      </c>
      <c r="E93" s="27" t="inlineStr">
        <is>
          <t>NO</t>
        </is>
      </c>
    </row>
    <row r="94">
      <c r="B94" s="745" t="n"/>
      <c r="C94" s="27" t="inlineStr">
        <is>
          <t>Moderado (algunas veces)</t>
        </is>
      </c>
      <c r="D94" s="27" t="inlineStr">
        <is>
          <t>fuerte + moderado = moderado</t>
        </is>
      </c>
      <c r="E94" s="27" t="inlineStr">
        <is>
          <t>SI</t>
        </is>
      </c>
    </row>
    <row r="95">
      <c r="B95" s="744" t="n"/>
      <c r="C95" s="27" t="inlineStr">
        <is>
          <t>Débil (no se ejecuta)</t>
        </is>
      </c>
      <c r="D95" s="27" t="inlineStr">
        <is>
          <t>fuerte + débil = débil</t>
        </is>
      </c>
      <c r="E95" s="27" t="inlineStr">
        <is>
          <t>SI</t>
        </is>
      </c>
    </row>
    <row r="96">
      <c r="B96" s="608" t="inlineStr">
        <is>
          <t>Moderado calificación entre 86 y 95</t>
        </is>
      </c>
      <c r="C96" s="539" t="inlineStr">
        <is>
          <t>Fuerte (siempre se ejecuta)</t>
        </is>
      </c>
      <c r="D96" s="51" t="inlineStr">
        <is>
          <t xml:space="preserve">moderado + fuerte = moderado </t>
        </is>
      </c>
      <c r="E96" s="539" t="inlineStr">
        <is>
          <t>SI</t>
        </is>
      </c>
    </row>
    <row r="97">
      <c r="B97" s="745" t="n"/>
      <c r="C97" s="539" t="inlineStr">
        <is>
          <t>Moderado (algunas veces)</t>
        </is>
      </c>
      <c r="D97" s="51" t="inlineStr">
        <is>
          <t xml:space="preserve">moderado + moderado = moderado </t>
        </is>
      </c>
      <c r="E97" s="539" t="inlineStr">
        <is>
          <t>SI</t>
        </is>
      </c>
    </row>
    <row r="98">
      <c r="B98" s="744" t="n"/>
      <c r="C98" s="539" t="inlineStr">
        <is>
          <t>Débil (no se ejecuta)</t>
        </is>
      </c>
      <c r="D98" s="43" t="inlineStr">
        <is>
          <t>moderado + débil = débil</t>
        </is>
      </c>
      <c r="E98" s="539" t="inlineStr">
        <is>
          <t>SI</t>
        </is>
      </c>
    </row>
    <row r="99">
      <c r="B99" s="527" t="inlineStr">
        <is>
          <t>Débil calificación entre 0 y 85</t>
        </is>
      </c>
      <c r="C99" s="27" t="inlineStr">
        <is>
          <t>Fuerte (siempre se ejecuta)</t>
        </is>
      </c>
      <c r="D99" s="27" t="inlineStr">
        <is>
          <t>débil + fuerte = débil</t>
        </is>
      </c>
      <c r="E99" s="27" t="inlineStr">
        <is>
          <t>SI</t>
        </is>
      </c>
    </row>
    <row r="100">
      <c r="B100" s="745" t="n"/>
      <c r="C100" s="27" t="inlineStr">
        <is>
          <t>Moderado (algunas veces)</t>
        </is>
      </c>
      <c r="D100" s="27" t="inlineStr">
        <is>
          <t>débil + moderado = débil</t>
        </is>
      </c>
      <c r="E100" s="27" t="inlineStr">
        <is>
          <t>SI</t>
        </is>
      </c>
    </row>
    <row r="101">
      <c r="B101" s="744" t="n"/>
      <c r="C101" s="27" t="inlineStr">
        <is>
          <t>Débil (no se ejecuta)</t>
        </is>
      </c>
      <c r="D101" s="27" t="inlineStr">
        <is>
          <t>débil + débil = débil</t>
        </is>
      </c>
      <c r="E101" s="27" t="inlineStr">
        <is>
          <t>SI</t>
        </is>
      </c>
    </row>
    <row r="106" ht="15" customFormat="1" customHeight="1" s="33">
      <c r="A106" s="538" t="n"/>
      <c r="B106" s="528" t="inlineStr">
        <is>
          <t>RESULTADOS DE LOS POSIBLES DESPLAZAMIENTOS DE LA PROBABILIDAD Y DEL IMPACTO DE LOS RIESGOS</t>
        </is>
      </c>
      <c r="C106" s="703" t="n"/>
      <c r="D106" s="703" t="n"/>
      <c r="E106" s="703" t="n"/>
      <c r="F106" s="704" t="n"/>
    </row>
    <row r="107" ht="315" customFormat="1" customHeight="1" s="538">
      <c r="B107" s="523" t="inlineStr">
        <is>
          <t>SOLIDEZ DEL CONJUNTO DE LOS CONTROLES</t>
        </is>
      </c>
      <c r="C107" s="523" t="inlineStr">
        <is>
          <t>CONTROLES AYUDAN A DISMINUIR LA PROBABILIDAD</t>
        </is>
      </c>
      <c r="D107" s="523" t="inlineStr">
        <is>
          <t>CONTROLES AYUDAN A DISMINUIR IMPACTO</t>
        </is>
      </c>
      <c r="E107" s="523" t="inlineStr">
        <is>
          <t># COLUMNAS EN LA MATRIZ DE RIESGO QUE SE DESPLAZA EN EL EJE DE LA PROBABILIDAD</t>
        </is>
      </c>
      <c r="F107" s="523" t="inlineStr">
        <is>
          <t># COLUMNAS EN LA MATRIZ DE RIESGO QUE SE DESPLAZA EN EL EJE DE IMPACTO</t>
        </is>
      </c>
    </row>
    <row r="108">
      <c r="B108" s="47" t="inlineStr">
        <is>
          <t xml:space="preserve">Fuerte </t>
        </is>
      </c>
      <c r="C108" s="52" t="inlineStr">
        <is>
          <t>Directamente</t>
        </is>
      </c>
      <c r="D108" s="52" t="inlineStr">
        <is>
          <t>Directamente</t>
        </is>
      </c>
      <c r="E108" s="52" t="n">
        <v>2</v>
      </c>
      <c r="F108" s="52" t="n">
        <v>2</v>
      </c>
    </row>
    <row r="109">
      <c r="B109" s="49" t="inlineStr">
        <is>
          <t xml:space="preserve">Fuerte </t>
        </is>
      </c>
      <c r="C109" s="53" t="inlineStr">
        <is>
          <t>Directamente</t>
        </is>
      </c>
      <c r="D109" s="53" t="inlineStr">
        <is>
          <t>Indirectamente</t>
        </is>
      </c>
      <c r="E109" s="53" t="n">
        <v>2</v>
      </c>
      <c r="F109" s="53" t="n">
        <v>1</v>
      </c>
    </row>
    <row r="110">
      <c r="B110" s="47" t="inlineStr">
        <is>
          <t xml:space="preserve">Fuerte </t>
        </is>
      </c>
      <c r="C110" s="52" t="inlineStr">
        <is>
          <t>Directamente</t>
        </is>
      </c>
      <c r="D110" s="52" t="inlineStr">
        <is>
          <t>No disminuye</t>
        </is>
      </c>
      <c r="E110" s="52" t="n">
        <v>2</v>
      </c>
      <c r="F110" s="52" t="n">
        <v>0</v>
      </c>
    </row>
    <row r="111">
      <c r="B111" s="49" t="inlineStr">
        <is>
          <t xml:space="preserve">Fuerte </t>
        </is>
      </c>
      <c r="C111" s="53" t="inlineStr">
        <is>
          <t>No disminuye</t>
        </is>
      </c>
      <c r="D111" s="53" t="inlineStr">
        <is>
          <t>Directamente</t>
        </is>
      </c>
      <c r="E111" s="53" t="n">
        <v>0</v>
      </c>
      <c r="F111" s="53" t="n">
        <v>2</v>
      </c>
    </row>
    <row r="112">
      <c r="B112" s="47" t="inlineStr">
        <is>
          <t>Moderado</t>
        </is>
      </c>
      <c r="C112" s="52" t="inlineStr">
        <is>
          <t>Directamente</t>
        </is>
      </c>
      <c r="D112" s="52" t="inlineStr">
        <is>
          <t>Directamente</t>
        </is>
      </c>
      <c r="E112" s="52" t="n">
        <v>1</v>
      </c>
      <c r="F112" s="52" t="n">
        <v>1</v>
      </c>
    </row>
    <row r="113">
      <c r="B113" s="49" t="inlineStr">
        <is>
          <t>Moderado</t>
        </is>
      </c>
      <c r="C113" s="53" t="inlineStr">
        <is>
          <t>Directamente</t>
        </is>
      </c>
      <c r="D113" s="53" t="inlineStr">
        <is>
          <t>Indirectamente</t>
        </is>
      </c>
      <c r="E113" s="53" t="n">
        <v>1</v>
      </c>
      <c r="F113" s="53" t="n">
        <v>0</v>
      </c>
    </row>
    <row r="114">
      <c r="B114" s="47" t="inlineStr">
        <is>
          <t>Moderado</t>
        </is>
      </c>
      <c r="C114" s="52" t="inlineStr">
        <is>
          <t>Directamente</t>
        </is>
      </c>
      <c r="D114" s="52" t="inlineStr">
        <is>
          <t>No disminuye</t>
        </is>
      </c>
      <c r="E114" s="52" t="n">
        <v>1</v>
      </c>
      <c r="F114" s="52" t="n">
        <v>0</v>
      </c>
    </row>
    <row r="115">
      <c r="B115" s="49" t="inlineStr">
        <is>
          <t>Moderado</t>
        </is>
      </c>
      <c r="C115" s="53" t="inlineStr">
        <is>
          <t>No disminuye</t>
        </is>
      </c>
      <c r="D115" s="53" t="inlineStr">
        <is>
          <t>Directamente</t>
        </is>
      </c>
      <c r="E115" s="53" t="n">
        <v>0</v>
      </c>
      <c r="F115" s="53" t="n">
        <v>1</v>
      </c>
    </row>
    <row r="137" ht="15" customFormat="1" customHeight="1" s="94" thickBot="1">
      <c r="A137" s="92" t="n"/>
      <c r="B137" s="93" t="n"/>
    </row>
    <row r="138" ht="15" customHeight="1" s="242" thickTop="1"/>
    <row r="139" ht="20.25" customHeight="1" s="242">
      <c r="B139" s="525" t="inlineStr">
        <is>
          <t>CRITERIOS 2020</t>
        </is>
      </c>
    </row>
    <row r="140" ht="20.25" customHeight="1" s="242">
      <c r="B140" s="525" t="n"/>
      <c r="C140" s="525" t="n"/>
      <c r="D140" s="525" t="n"/>
    </row>
    <row r="142" ht="15" customHeight="1" s="242">
      <c r="B142" s="546" t="inlineStr">
        <is>
          <t>CLASIFICACIÓN DEL RIESGO</t>
        </is>
      </c>
      <c r="C142" s="546" t="inlineStr">
        <is>
          <t>RELACIÓN</t>
        </is>
      </c>
      <c r="D142" s="546" t="inlineStr">
        <is>
          <t>FACTORES DE RIESGOS</t>
        </is>
      </c>
      <c r="E142" s="546" t="inlineStr">
        <is>
          <t>DESCRIPCIÓN</t>
        </is>
      </c>
      <c r="F142" s="704" t="n"/>
    </row>
    <row r="143" ht="71.25" customHeight="1" s="242">
      <c r="B143" s="581" t="inlineStr">
        <is>
          <t>EJECUCIÓN Y ADMINISTRACIÓN DE PROCESOS: Pérdidas derivadas de errores en la ejecución y administración de procesos.</t>
        </is>
      </c>
      <c r="D143" s="581" t="inlineStr">
        <is>
          <t xml:space="preserve">Procesos: Eventos relacionados con errores en las actividades que deben realizar los servidores de la organización. </t>
        </is>
      </c>
      <c r="E143" s="547" t="inlineStr">
        <is>
          <t>- Falta de procedimientos
- Errores de grabación, autorización
- Errores en cálculos para pagos internos y externos
- Falta de capacitación</t>
        </is>
      </c>
      <c r="F143" s="704" t="n"/>
    </row>
    <row r="144" ht="29.25" customHeight="1" s="242">
      <c r="B144" s="581" t="inlineStr">
        <is>
          <t>FRAUDE EXTERNO: Pérdida derivada de actos de fraude por personas ajenas a la organización (no participa personal de la entidad).</t>
        </is>
      </c>
      <c r="D144" s="581" t="inlineStr">
        <is>
          <t>Evento externo: Situaciones externas que afectan la entidad</t>
        </is>
      </c>
      <c r="E144" s="547" t="inlineStr">
        <is>
          <t>- Suplantación de identidad
- Asalto a la oficina
- Atentados, vandalismo, orden público</t>
        </is>
      </c>
      <c r="F144" s="704" t="n"/>
    </row>
    <row r="145" ht="86.25" customHeight="1" s="242">
      <c r="B145" s="581" t="inlineStr">
        <is>
          <t>FRAUDE INTERNO: 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is>
      </c>
      <c r="D145" s="581" t="inlineStr">
        <is>
          <t>Talento humano: Incluye seguridad y salud en el trabajo. Se analiza posible dolo e intención frente a la corrupción.</t>
        </is>
      </c>
      <c r="E145" s="547" t="inlineStr">
        <is>
          <t>- Hurto activos
- Posibles comportamientos no éticos de los empleados
- Fraude interno (corrupción, soborno)</t>
        </is>
      </c>
      <c r="F145" s="704" t="n"/>
    </row>
    <row r="146" ht="57.75" customHeight="1" s="242">
      <c r="B146" s="581" t="inlineStr">
        <is>
          <t>FALLAS TECNOLÓGICAS: Errores en hardware, software, telecomunicaciones, interrupción de servicios básicos.</t>
        </is>
      </c>
      <c r="D146" s="581" t="inlineStr">
        <is>
          <t>Tecnología: Eventos relacionados con la infraestructura tecnológica de la entidad.</t>
        </is>
      </c>
      <c r="E146" s="547" t="inlineStr">
        <is>
          <t>- Daño de equipos
- Caída de aplicaciones
- Caída de redes
- Errores en programas</t>
        </is>
      </c>
      <c r="F146" s="704" t="n"/>
    </row>
    <row r="147" ht="57.75" customHeight="1" s="242">
      <c r="B147" s="116" t="inlineStr">
        <is>
          <t>DAÑOS A ACTIVOS FIJOS/ EVENTOS EXTERNOS: Pérdida por daños o extravíos de los activos fijos por desastres naturales u otros riesgos/eventos externos como atentados, vandalismo, orden público.</t>
        </is>
      </c>
      <c r="D147" s="581" t="inlineStr">
        <is>
          <t>Infraestructura: Eventos relacionados con la infraestructura física de la entidad.</t>
        </is>
      </c>
      <c r="E147" s="547" t="inlineStr">
        <is>
          <t>- Derrumbes
- Incendios
- Inundaciones
- Daños a activos fijos</t>
        </is>
      </c>
      <c r="F147" s="704" t="n"/>
    </row>
    <row r="148" ht="43.5" customHeight="1" s="242">
      <c r="B148" s="581" t="inlineStr">
        <is>
          <t xml:space="preserve">USUARIOS, PRODUCTOS Y PRÁCTICAS: Fallas negligentes o involuntarias de las obligaciones frente a los usuarios y que impiden satisfacer una obligación profesional frente a éstos. </t>
        </is>
      </c>
      <c r="D148" s="548" t="inlineStr">
        <is>
          <t>Pueden asociarse a varios factores</t>
        </is>
      </c>
      <c r="E148" s="707" t="n"/>
      <c r="F148" s="702" t="n"/>
    </row>
    <row r="149" ht="43.5" customHeight="1" s="242">
      <c r="B149" s="581" t="inlineStr">
        <is>
          <t>RELACIONES LABORALES: Pérdidas que surgen de acciones contrarias a las leyes o acuerdos de empleo, salud o seguridad, del pago de demandas por daños personales o de discriminación.</t>
        </is>
      </c>
      <c r="D149" s="708" t="n"/>
      <c r="E149" s="710" t="n"/>
      <c r="F149" s="709" t="n"/>
    </row>
    <row r="157" ht="15" customHeight="1" s="242">
      <c r="B157" s="523" t="inlineStr">
        <is>
          <t>Tabla 3 Actividades relacionadas con la gestión en entidades públicas</t>
        </is>
      </c>
      <c r="C157" s="703" t="n"/>
      <c r="D157" s="704" t="n"/>
    </row>
    <row r="158" ht="15" customFormat="1" customHeight="1" s="352">
      <c r="B158" s="546" t="inlineStr">
        <is>
          <t>ACTIVIDAD</t>
        </is>
      </c>
      <c r="C158" s="561" t="inlineStr">
        <is>
          <t xml:space="preserve">FRECUENCIA DE LA ACTIVIDAD </t>
        </is>
      </c>
      <c r="D158" s="561" t="inlineStr">
        <is>
          <t>PROBABILIDAD FRENTE AL RIESGO</t>
        </is>
      </c>
    </row>
    <row r="159">
      <c r="B159" s="97" t="inlineStr">
        <is>
          <t>Planeación estratégica</t>
        </is>
      </c>
      <c r="C159" s="608" t="inlineStr">
        <is>
          <t>1 vez al año</t>
        </is>
      </c>
      <c r="D159" s="539" t="inlineStr">
        <is>
          <t xml:space="preserve">Muy baja </t>
        </is>
      </c>
    </row>
    <row r="160">
      <c r="B160" s="97" t="inlineStr">
        <is>
          <t>Actividades de talento humano, jurídica, administrativa</t>
        </is>
      </c>
      <c r="C160" s="539" t="inlineStr">
        <is>
          <t>Mensual</t>
        </is>
      </c>
      <c r="D160" s="539" t="inlineStr">
        <is>
          <t>Media</t>
        </is>
      </c>
    </row>
    <row r="161">
      <c r="B161" s="97" t="inlineStr">
        <is>
          <t>Contabilidad, cartera</t>
        </is>
      </c>
      <c r="C161" s="539" t="inlineStr">
        <is>
          <t>Semanal</t>
        </is>
      </c>
      <c r="D161" s="539" t="inlineStr">
        <is>
          <t>Alta</t>
        </is>
      </c>
    </row>
    <row r="162" ht="87" customHeight="1" s="242">
      <c r="B162" s="97" t="inlineStr">
        <is>
          <t>*Tecnología (incluye disponibilidad de aplicativos), tesorería
*Nota: En materia de tecnología se tiene en cuenta 1 hora funcionamiento = 1 vez.
Ej.: Aplicativo FURAG está disponible durante 2 meses las 24 horas, en consecuencia su frecuencia se calcularía 60 días * 24 horas= 1440 horas.</t>
        </is>
      </c>
      <c r="C162" s="539" t="inlineStr">
        <is>
          <t>Diaria</t>
        </is>
      </c>
      <c r="D162" s="539" t="inlineStr">
        <is>
          <t>Muy alta</t>
        </is>
      </c>
    </row>
    <row r="168" ht="15" customHeight="1" s="242">
      <c r="B168" s="523" t="inlineStr">
        <is>
          <t>Tabla 4 Criterios para definir el nivel de probabilidad</t>
        </is>
      </c>
      <c r="C168" s="703" t="n"/>
      <c r="D168" s="704" t="n"/>
    </row>
    <row r="169" ht="15" customHeight="1" s="242">
      <c r="C169" s="561" t="inlineStr">
        <is>
          <t>FRECUENCIA DE LA ACTIVIDAD</t>
        </is>
      </c>
      <c r="D169" s="561" t="inlineStr">
        <is>
          <t>PROBABILIDAD</t>
        </is>
      </c>
    </row>
    <row r="170" ht="43.5" customHeight="1" s="242">
      <c r="B170" s="102" t="inlineStr">
        <is>
          <t>Muy Baja</t>
        </is>
      </c>
      <c r="C170" s="96" t="inlineStr">
        <is>
          <t>La actividad que conlleva el riesgo se ejecuta como máximo 2 veces por año</t>
        </is>
      </c>
      <c r="D170" s="99" t="n">
        <v>0.2</v>
      </c>
      <c r="E170" s="96" t="inlineStr">
        <is>
          <t>MUY BAJA: La actividad que conlleva el riesgo se ejecuta como máximos 2 veces por año</t>
        </is>
      </c>
    </row>
    <row r="171" ht="43.5" customHeight="1" s="242">
      <c r="B171" s="100" t="inlineStr">
        <is>
          <t>Baja</t>
        </is>
      </c>
      <c r="C171" s="96" t="inlineStr">
        <is>
          <t>La actividad que conlleva el riesgo se ejecuta de 3 a 10 veces por año</t>
        </is>
      </c>
      <c r="D171" s="99" t="n">
        <v>0.4</v>
      </c>
      <c r="E171" s="96" t="inlineStr">
        <is>
          <t>BAJA: La actividad que conlleva el riesgo se ejecuta de 3 a 10 veces por año</t>
        </is>
      </c>
    </row>
    <row r="172" ht="43.5" customHeight="1" s="242">
      <c r="B172" s="114" t="inlineStr">
        <is>
          <t>Media</t>
        </is>
      </c>
      <c r="C172" s="96" t="inlineStr">
        <is>
          <t>La actividad que conlleva el riesgo se ejecuta de 11 a 30 veces por año</t>
        </is>
      </c>
      <c r="D172" s="99" t="n">
        <v>0.6</v>
      </c>
      <c r="E172" s="96" t="inlineStr">
        <is>
          <t>MEDIA: La actividad que conlleva el riesgo se ejecuta de 11 a 30 veces por año</t>
        </is>
      </c>
    </row>
    <row r="173" ht="57.75" customHeight="1" s="242">
      <c r="B173" s="115" t="inlineStr">
        <is>
          <t>Alta</t>
        </is>
      </c>
      <c r="C173" s="96" t="inlineStr">
        <is>
          <t>La actividad que conlleva el riesgo se ejecuta mínimo 31 veces al año y máximo 100 veces por año</t>
        </is>
      </c>
      <c r="D173" s="99" t="n">
        <v>0.8</v>
      </c>
      <c r="E173" s="96" t="inlineStr">
        <is>
          <t>ALTA: La actividad que conlleva el riesgo se ejecuta mínimo 31 veces al año y máximo 100 veces por año</t>
        </is>
      </c>
    </row>
    <row r="174" ht="43.5" customHeight="1" s="242">
      <c r="B174" s="101" t="inlineStr">
        <is>
          <t>Muy Alta</t>
        </is>
      </c>
      <c r="C174" s="96" t="inlineStr">
        <is>
          <t>La actividad que conlleva el riesgo se ejecuta más de 100 veces por año</t>
        </is>
      </c>
      <c r="D174" s="99" t="n">
        <v>1</v>
      </c>
      <c r="E174" s="96" t="inlineStr">
        <is>
          <t>MUY ALTA: La actividad que conlleva el riesgo se ejecuta más de 100 veces por año</t>
        </is>
      </c>
    </row>
    <row r="179" ht="15" customHeight="1" s="242">
      <c r="F179" s="524" t="inlineStr">
        <is>
          <t>Figura 14 Matriz de calor (niveles de severidad del riesgo)</t>
        </is>
      </c>
      <c r="G179" s="703" t="n"/>
      <c r="H179" s="703" t="n"/>
      <c r="I179" s="703" t="n"/>
      <c r="J179" s="703" t="n"/>
      <c r="K179" s="703" t="n"/>
      <c r="L179" s="703" t="n"/>
      <c r="M179" s="703" t="n"/>
      <c r="N179" s="704" t="n"/>
    </row>
    <row r="180" ht="15" customHeight="1" s="242">
      <c r="B180" s="524" t="inlineStr">
        <is>
          <t>Tabla 5 Criterios para definir el nivel de impacto</t>
        </is>
      </c>
      <c r="C180" s="703" t="n"/>
      <c r="D180" s="704" t="n"/>
    </row>
    <row r="181" ht="15" customHeight="1" s="242">
      <c r="B181" s="31" t="inlineStr">
        <is>
          <t>NIVEL</t>
        </is>
      </c>
      <c r="C181" s="561" t="inlineStr">
        <is>
          <t xml:space="preserve">AFECTACIÓN ECONÓMICA </t>
        </is>
      </c>
      <c r="D181" s="561" t="inlineStr">
        <is>
          <t xml:space="preserve">REPUTACIONAL </t>
        </is>
      </c>
      <c r="H181" s="538" t="inlineStr">
        <is>
          <t xml:space="preserve">IMPACTO </t>
        </is>
      </c>
    </row>
    <row r="182" ht="28.5" customHeight="1" s="242">
      <c r="B182" s="102" t="inlineStr">
        <is>
          <t>Leve 20%</t>
        </is>
      </c>
      <c r="C182" s="539" t="inlineStr">
        <is>
          <t>Afectación menor a 10 SMLMV .</t>
        </is>
      </c>
      <c r="D182" s="96" t="inlineStr">
        <is>
          <t>El riesgo afecta la imagen de algún área de la organización.</t>
        </is>
      </c>
      <c r="F182" s="534" t="inlineStr">
        <is>
          <t xml:space="preserve">
PROBABILIDAD</t>
        </is>
      </c>
      <c r="G182" s="608" t="inlineStr">
        <is>
          <t>Muy Alta 100%</t>
        </is>
      </c>
      <c r="H182" s="104" t="n"/>
      <c r="I182" s="104" t="n"/>
      <c r="J182" s="104" t="n"/>
      <c r="K182" s="104" t="n"/>
      <c r="L182" s="103" t="n"/>
      <c r="N182" s="108" t="inlineStr">
        <is>
          <t>Extremo</t>
        </is>
      </c>
    </row>
    <row r="183" ht="71.25" customHeight="1" s="242">
      <c r="B183" s="100" t="inlineStr">
        <is>
          <t>Menor 40%</t>
        </is>
      </c>
      <c r="C183" s="539" t="inlineStr">
        <is>
          <t>Entre 10 y 50 SMLV</t>
        </is>
      </c>
      <c r="D183" s="96" t="inlineStr">
        <is>
          <t>El riesgo afecta la imagen de la entidad internamente, deconocimiento general nivel interno, de junta directiva y accionistas y/o de proveedores.</t>
        </is>
      </c>
      <c r="E183" s="294" t="inlineStr">
        <is>
          <t>PREVENTIVO</t>
        </is>
      </c>
      <c r="G183" s="608" t="inlineStr">
        <is>
          <t>Alta 80%</t>
        </is>
      </c>
      <c r="H183" s="105" t="n"/>
      <c r="I183" s="105" t="n"/>
      <c r="J183" s="104" t="n"/>
      <c r="K183" s="104" t="n"/>
      <c r="L183" s="103" t="n"/>
      <c r="N183" s="109" t="inlineStr">
        <is>
          <t>Alto</t>
        </is>
      </c>
    </row>
    <row r="184" ht="57" customHeight="1" s="242">
      <c r="B184" s="114" t="inlineStr">
        <is>
          <t>Moderado 60%</t>
        </is>
      </c>
      <c r="C184" s="539" t="inlineStr">
        <is>
          <t>Entre 50 y 100 SMLMV</t>
        </is>
      </c>
      <c r="D184" s="96" t="inlineStr">
        <is>
          <t>El riesgo afecta la imagen de la entidad con algunos usuarios de relevancia frente al logro de los objetivos.</t>
        </is>
      </c>
      <c r="E184" s="294" t="inlineStr">
        <is>
          <t>DETECTIVO</t>
        </is>
      </c>
      <c r="G184" s="608" t="inlineStr">
        <is>
          <t>Media 60%</t>
        </is>
      </c>
      <c r="H184" s="105" t="n"/>
      <c r="I184" s="105" t="n"/>
      <c r="J184" s="105" t="n"/>
      <c r="K184" s="104" t="n"/>
      <c r="L184" s="103" t="n"/>
      <c r="N184" s="110" t="inlineStr">
        <is>
          <t>Moderado</t>
        </is>
      </c>
    </row>
    <row r="185" ht="71.25" customHeight="1" s="242">
      <c r="B185" s="115" t="inlineStr">
        <is>
          <t>Mayor 80%</t>
        </is>
      </c>
      <c r="C185" s="539" t="inlineStr">
        <is>
          <t>Entre 100 y 500 SMLMV</t>
        </is>
      </c>
      <c r="D185" s="96" t="inlineStr">
        <is>
          <t>El riesgo afecta la imagen de la entidad con efecto publicitario sostenido a nivel de sector administrativo, nivel departamental o municipal.</t>
        </is>
      </c>
      <c r="E185" s="294" t="inlineStr">
        <is>
          <t>CORRECTIVO</t>
        </is>
      </c>
      <c r="G185" s="608" t="inlineStr">
        <is>
          <t>Baja 40%</t>
        </is>
      </c>
      <c r="H185" s="106" t="n"/>
      <c r="I185" s="105" t="n"/>
      <c r="J185" s="105" t="n"/>
      <c r="K185" s="104" t="n"/>
      <c r="L185" s="103" t="n"/>
      <c r="N185" s="111" t="inlineStr">
        <is>
          <t>Bajo</t>
        </is>
      </c>
    </row>
    <row r="186" ht="57" customHeight="1" s="242">
      <c r="B186" s="101" t="inlineStr">
        <is>
          <t>Catastrófico 100%</t>
        </is>
      </c>
      <c r="C186" s="539" t="inlineStr">
        <is>
          <t>Mayor a 500 SMLMV</t>
        </is>
      </c>
      <c r="D186" s="96" t="inlineStr">
        <is>
          <t>El riesgo afecta la imagen de la entidad a nivel nacional, con efecto publicitario sostenido a nivel país</t>
        </is>
      </c>
      <c r="G186" s="608" t="inlineStr">
        <is>
          <t>Muy Baja 20%</t>
        </is>
      </c>
      <c r="H186" s="106" t="n"/>
      <c r="I186" s="107" t="n"/>
      <c r="J186" s="105" t="n"/>
      <c r="K186" s="104" t="n"/>
      <c r="L186" s="103" t="n"/>
    </row>
    <row r="187" ht="28.5" customHeight="1" s="242">
      <c r="B187" s="23" t="n"/>
      <c r="C187" s="608" t="inlineStr">
        <is>
          <t>El riesgo afecta la imagen de algún área de la organización.</t>
        </is>
      </c>
      <c r="D187" s="353" t="n"/>
      <c r="F187" s="535" t="n"/>
      <c r="G187" s="680" t="n"/>
      <c r="H187" s="118" t="n"/>
      <c r="I187" s="119" t="n"/>
      <c r="J187" s="120" t="n"/>
      <c r="K187" s="121" t="n"/>
      <c r="L187" s="122" t="n"/>
    </row>
    <row r="188" ht="71.25" customHeight="1" s="242">
      <c r="B188" s="23" t="n"/>
      <c r="C188" s="608" t="inlineStr">
        <is>
          <t>El riesgo afecta la imagen de la entidad internamente, deconocimiento general nivel interno, de junta directiva y accionistas y/o de proveedores.</t>
        </is>
      </c>
      <c r="D188" s="353" t="n"/>
      <c r="F188" s="535" t="n"/>
      <c r="G188" s="680" t="n"/>
      <c r="H188" s="118" t="n"/>
      <c r="I188" s="119" t="n"/>
      <c r="J188" s="120" t="n"/>
      <c r="K188" s="121" t="n"/>
      <c r="L188" s="122" t="n"/>
    </row>
    <row r="189" ht="57" customHeight="1" s="242">
      <c r="B189" s="23" t="n"/>
      <c r="C189" s="608" t="inlineStr">
        <is>
          <t>El riesgo afecta la imagen de la entidad con algunos usuarios de relevancia frente al logro de los objetivos.</t>
        </is>
      </c>
      <c r="D189" s="353" t="n"/>
      <c r="F189" s="535" t="n"/>
      <c r="G189" s="680" t="n"/>
      <c r="H189" s="118" t="n"/>
      <c r="I189" s="119" t="n"/>
      <c r="J189" s="120" t="n"/>
      <c r="K189" s="121" t="n"/>
      <c r="L189" s="122" t="n"/>
    </row>
    <row r="190" ht="71.25" customHeight="1" s="242">
      <c r="B190" s="23" t="n"/>
      <c r="C190" s="608" t="inlineStr">
        <is>
          <t>El riesgo afecta la imagen de la entidad con efecto publicitario sostenido a nivel de sector administrativo, nivel departamental o municipal.</t>
        </is>
      </c>
      <c r="D190" s="353" t="n"/>
      <c r="F190" s="535" t="n"/>
      <c r="G190" s="680" t="n"/>
      <c r="H190" s="118" t="n"/>
      <c r="I190" s="119" t="n"/>
      <c r="J190" s="120" t="n"/>
      <c r="K190" s="121" t="n"/>
      <c r="L190" s="122" t="n"/>
    </row>
    <row r="191" ht="42.75" customHeight="1" s="242">
      <c r="B191" s="23" t="n"/>
      <c r="C191" s="608" t="inlineStr">
        <is>
          <t>El riesgo afecta la imagen de la entidad a nivel nacional, con efecto publicitario sostenido a nivel país</t>
        </is>
      </c>
      <c r="D191" s="353" t="n"/>
      <c r="F191" s="535" t="n"/>
      <c r="G191" s="680" t="n"/>
      <c r="H191" s="118" t="n"/>
      <c r="I191" s="119" t="n"/>
      <c r="J191" s="120" t="n"/>
      <c r="K191" s="121" t="n"/>
      <c r="L191" s="122" t="n"/>
    </row>
    <row r="192" ht="15" customHeight="1" s="242">
      <c r="B192" s="23" t="n"/>
      <c r="C192" s="352" t="n"/>
      <c r="D192" s="353" t="n"/>
      <c r="F192" s="535" t="n"/>
      <c r="G192" s="680" t="n"/>
      <c r="H192" s="118" t="n"/>
      <c r="I192" s="119" t="n"/>
      <c r="J192" s="120" t="n"/>
      <c r="K192" s="121" t="n"/>
      <c r="L192" s="122" t="n"/>
    </row>
    <row r="194" ht="15" customHeight="1" s="242">
      <c r="B194" s="524" t="inlineStr">
        <is>
          <t>Tabla 6 Atributos de para el diseño del control</t>
        </is>
      </c>
      <c r="C194" s="703" t="n"/>
      <c r="D194" s="703" t="n"/>
      <c r="E194" s="704" t="n"/>
      <c r="F194" s="112" t="n"/>
    </row>
    <row r="195" ht="15" customHeight="1" s="242">
      <c r="B195" s="561" t="inlineStr">
        <is>
          <t>CARACTERISTICAS</t>
        </is>
      </c>
      <c r="C195" s="704" t="n"/>
      <c r="D195" s="561" t="inlineStr">
        <is>
          <t>DESCRIPCIÓN</t>
        </is>
      </c>
      <c r="E195" s="561" t="inlineStr">
        <is>
          <t>PESO</t>
        </is>
      </c>
    </row>
    <row r="196" ht="43.5" customHeight="1" s="242">
      <c r="B196" s="608" t="inlineStr">
        <is>
          <t>Atributos de eficiencia</t>
        </is>
      </c>
      <c r="C196" s="539" t="inlineStr">
        <is>
          <t>Tipo</t>
        </is>
      </c>
      <c r="D196" s="97" t="inlineStr">
        <is>
          <t>Preventivo: Va hacia las causas del riesgo, aseguran el resultado final esperado.</t>
        </is>
      </c>
      <c r="E196" s="99" t="n">
        <v>0.25</v>
      </c>
    </row>
    <row r="197" ht="57.75" customHeight="1" s="242">
      <c r="B197" s="745" t="n"/>
      <c r="C197" s="745" t="n"/>
      <c r="D197" s="97" t="inlineStr">
        <is>
          <t>Detectivo: Detecta que algo ocurre y devuelve el proceso a los controles preventivos. Se pueden generar reprocesos.</t>
        </is>
      </c>
      <c r="E197" s="99" t="n">
        <v>0.15</v>
      </c>
    </row>
    <row r="198" ht="57.75" customHeight="1" s="242">
      <c r="B198" s="745" t="n"/>
      <c r="C198" s="744" t="n"/>
      <c r="D198" s="97" t="inlineStr">
        <is>
          <t>Correctivo: Dado que permiten reducir el impacto de la materialización del riesgo, tienen un costo en su implementación.</t>
        </is>
      </c>
      <c r="E198" s="99" t="n">
        <v>0.1</v>
      </c>
    </row>
    <row r="199" ht="100.5" customHeight="1" s="242">
      <c r="B199" s="745" t="n"/>
      <c r="C199" s="539" t="inlineStr">
        <is>
          <t xml:space="preserve">Implementación </t>
        </is>
      </c>
      <c r="D199" s="97" t="inlineStr">
        <is>
          <t>Automático: Son actividades de procesamiento o validación de información que se ejecutan por un sistema y/o aplicativo de manera automática sin la intervención de personas para su realización.</t>
        </is>
      </c>
      <c r="E199" s="99" t="n">
        <v>0.25</v>
      </c>
      <c r="F199" s="294" t="inlineStr">
        <is>
          <t>AUTOMÁTICO</t>
        </is>
      </c>
    </row>
    <row r="200" ht="43.5" customHeight="1" s="242">
      <c r="B200" s="744" t="n"/>
      <c r="C200" s="744" t="n"/>
      <c r="D200" s="97" t="inlineStr">
        <is>
          <t>Manual: Controles que son ejecutados por una persona, tiene implícito el error humano.</t>
        </is>
      </c>
      <c r="E200" s="99" t="n">
        <v>0.15</v>
      </c>
      <c r="F200" s="294" t="inlineStr">
        <is>
          <t>MANUAL</t>
        </is>
      </c>
    </row>
    <row r="201" ht="86.25" customHeight="1" s="242">
      <c r="B201" s="608" t="inlineStr">
        <is>
          <t>Atributos informativos</t>
        </is>
      </c>
      <c r="C201" s="539" t="inlineStr">
        <is>
          <t>Documentación</t>
        </is>
      </c>
      <c r="D201" s="97" t="inlineStr">
        <is>
          <t>Documentado: Controles que están documentados en el proceso, ya sea en manuales, procedimientos, flujogramas o cualquier otro documento propio del proceso.</t>
        </is>
      </c>
      <c r="E201" s="539" t="inlineStr">
        <is>
          <t>-</t>
        </is>
      </c>
    </row>
    <row r="202" ht="86.25" customHeight="1" s="242">
      <c r="B202" s="745" t="n"/>
      <c r="C202" s="744" t="n"/>
      <c r="D202" s="97" t="inlineStr">
        <is>
          <t>Sin documentar: Identifica a los controles que pese a que se ejecutan en el proceso no se encuentran documentados en ningún documento propio del proceso.</t>
        </is>
      </c>
      <c r="E202" s="539" t="inlineStr">
        <is>
          <t>-</t>
        </is>
      </c>
    </row>
    <row r="203" ht="43.5" customHeight="1" s="242">
      <c r="B203" s="745" t="n"/>
      <c r="C203" s="539" t="inlineStr">
        <is>
          <t>Frecuencia</t>
        </is>
      </c>
      <c r="D203" s="97" t="inlineStr">
        <is>
          <t>Continua: El control se aplica siempre que se realiza la actividad que conlleva el riesgo.</t>
        </is>
      </c>
      <c r="E203" s="539" t="inlineStr">
        <is>
          <t>-</t>
        </is>
      </c>
    </row>
    <row r="204" ht="43.5" customHeight="1" s="242">
      <c r="B204" s="745" t="n"/>
      <c r="C204" s="744" t="n"/>
      <c r="D204" s="97" t="inlineStr">
        <is>
          <t>Aleatoria: El control se aplica aleatoriamente a la actividad que conlleva el riesgo.</t>
        </is>
      </c>
      <c r="E204" s="539" t="inlineStr">
        <is>
          <t>-</t>
        </is>
      </c>
    </row>
    <row r="205" ht="43.5" customHeight="1" s="242">
      <c r="B205" s="745" t="n"/>
      <c r="C205" s="539" t="inlineStr">
        <is>
          <t>Evidencia</t>
        </is>
      </c>
      <c r="D205" s="97" t="inlineStr">
        <is>
          <t>Con registro: El control deja un registro permite evidencia la ejecución del control.</t>
        </is>
      </c>
      <c r="E205" s="539" t="inlineStr">
        <is>
          <t>-</t>
        </is>
      </c>
    </row>
    <row r="206" ht="43.5" customHeight="1" s="242">
      <c r="B206" s="744" t="n"/>
      <c r="C206" s="744" t="n"/>
      <c r="D206" s="97" t="inlineStr">
        <is>
          <t>Sin registro: El control no deja registro de la ejecución del control.</t>
        </is>
      </c>
      <c r="E206" s="539" t="inlineStr">
        <is>
          <t>-</t>
        </is>
      </c>
    </row>
    <row r="210" ht="15" customHeight="1" s="242">
      <c r="B210" s="524" t="inlineStr">
        <is>
          <t>Tabla 7 Aplicación tabla atributos a ejemplo propuesto</t>
        </is>
      </c>
      <c r="C210" s="703" t="n"/>
      <c r="D210" s="703" t="n"/>
      <c r="E210" s="703" t="n"/>
      <c r="F210" s="704" t="n"/>
    </row>
    <row r="211" ht="15" customHeight="1" s="242">
      <c r="B211" s="561" t="inlineStr">
        <is>
          <t>CONTROLES Y SUS CARACTERÍSTICAS</t>
        </is>
      </c>
      <c r="C211" s="703" t="n"/>
      <c r="D211" s="703" t="n"/>
      <c r="E211" s="704" t="n"/>
      <c r="F211" s="561" t="inlineStr">
        <is>
          <t>PESO</t>
        </is>
      </c>
    </row>
    <row r="212">
      <c r="B212" s="608" t="inlineStr">
        <is>
          <t>Control 1 
El profesional del área de contratos verifica que la información suministrada por el proveedor corresponda con los requisitos establecidos de contratación a través de una lista de chequeo donde están los requisitos de información y la revisión con la información física suministrada por el proveedor, los contratos que cumplen son registrados en el sistema de información de contratación.</t>
        </is>
      </c>
      <c r="C212" s="539" t="inlineStr">
        <is>
          <t>Tipo</t>
        </is>
      </c>
      <c r="D212" s="539" t="inlineStr">
        <is>
          <t>Preventivo</t>
        </is>
      </c>
      <c r="E212" s="539" t="inlineStr">
        <is>
          <t>X</t>
        </is>
      </c>
      <c r="F212" s="99" t="n">
        <v>0.25</v>
      </c>
    </row>
    <row r="213">
      <c r="B213" s="745" t="n"/>
      <c r="C213" s="745" t="n"/>
      <c r="D213" s="539" t="inlineStr">
        <is>
          <t>Detectivo</t>
        </is>
      </c>
      <c r="E213" s="539" t="n"/>
      <c r="F213" s="539" t="n"/>
    </row>
    <row r="214">
      <c r="B214" s="745" t="n"/>
      <c r="C214" s="744" t="n"/>
      <c r="D214" s="539" t="inlineStr">
        <is>
          <t>Correctivo</t>
        </is>
      </c>
      <c r="E214" s="539" t="n"/>
      <c r="F214" s="539" t="n"/>
    </row>
    <row r="215">
      <c r="B215" s="745" t="n"/>
      <c r="C215" s="539" t="inlineStr">
        <is>
          <t>Implementación</t>
        </is>
      </c>
      <c r="D215" s="539" t="inlineStr">
        <is>
          <t>Automático</t>
        </is>
      </c>
      <c r="E215" s="539" t="n"/>
      <c r="F215" s="539" t="n"/>
    </row>
    <row r="216">
      <c r="B216" s="745" t="n"/>
      <c r="C216" s="744" t="n"/>
      <c r="D216" s="539" t="inlineStr">
        <is>
          <t>Manual</t>
        </is>
      </c>
      <c r="E216" s="539" t="inlineStr">
        <is>
          <t>X</t>
        </is>
      </c>
      <c r="F216" s="99" t="n">
        <v>0.15</v>
      </c>
    </row>
    <row r="217">
      <c r="B217" s="745" t="n"/>
      <c r="C217" s="539" t="inlineStr">
        <is>
          <t>Documentación</t>
        </is>
      </c>
      <c r="D217" s="539" t="inlineStr">
        <is>
          <t>Documentado</t>
        </is>
      </c>
      <c r="E217" s="539" t="inlineStr">
        <is>
          <t>X</t>
        </is>
      </c>
      <c r="F217" s="539" t="inlineStr">
        <is>
          <t>-</t>
        </is>
      </c>
    </row>
    <row r="218">
      <c r="B218" s="745" t="n"/>
      <c r="C218" s="744" t="n"/>
      <c r="D218" s="539" t="inlineStr">
        <is>
          <t>Sin documentar</t>
        </is>
      </c>
      <c r="E218" s="539" t="n"/>
      <c r="F218" s="539" t="inlineStr">
        <is>
          <t>-</t>
        </is>
      </c>
    </row>
    <row r="219">
      <c r="B219" s="745" t="n"/>
      <c r="C219" s="539" t="inlineStr">
        <is>
          <t>Frecuencia</t>
        </is>
      </c>
      <c r="D219" s="539" t="inlineStr">
        <is>
          <t>Continua</t>
        </is>
      </c>
      <c r="E219" s="539" t="inlineStr">
        <is>
          <t>X</t>
        </is>
      </c>
      <c r="F219" s="539" t="inlineStr">
        <is>
          <t>-</t>
        </is>
      </c>
    </row>
    <row r="220">
      <c r="B220" s="745" t="n"/>
      <c r="C220" s="744" t="n"/>
      <c r="D220" s="539" t="inlineStr">
        <is>
          <t>Aleatoria</t>
        </is>
      </c>
      <c r="E220" s="539" t="n"/>
      <c r="F220" s="539" t="inlineStr">
        <is>
          <t>-</t>
        </is>
      </c>
    </row>
    <row r="221">
      <c r="B221" s="745" t="n"/>
      <c r="C221" s="539" t="inlineStr">
        <is>
          <t>Evidencia</t>
        </is>
      </c>
      <c r="D221" s="539" t="inlineStr">
        <is>
          <t>Con registro</t>
        </is>
      </c>
      <c r="E221" s="539" t="inlineStr">
        <is>
          <t>X</t>
        </is>
      </c>
      <c r="F221" s="539" t="inlineStr">
        <is>
          <t>-</t>
        </is>
      </c>
    </row>
    <row r="222">
      <c r="B222" s="744" t="n"/>
      <c r="C222" s="744" t="n"/>
      <c r="D222" s="539" t="inlineStr">
        <is>
          <t>Sin registro</t>
        </is>
      </c>
      <c r="E222" s="53" t="n"/>
      <c r="F222" s="539" t="inlineStr">
        <is>
          <t>-</t>
        </is>
      </c>
    </row>
    <row r="223" ht="15" customHeight="1" s="242">
      <c r="B223" s="746" t="inlineStr">
        <is>
          <t>TOTAL VALORACIÓN CONTROL 1</t>
        </is>
      </c>
      <c r="C223" s="703" t="n"/>
      <c r="D223" s="703" t="n"/>
      <c r="E223" s="704" t="n"/>
      <c r="F223" s="98" t="n">
        <v>0.4</v>
      </c>
    </row>
    <row r="227">
      <c r="C227" s="294" t="inlineStr">
        <is>
          <t>PERIODICIDAD</t>
        </is>
      </c>
    </row>
    <row r="228">
      <c r="C228" s="294" t="inlineStr">
        <is>
          <t>DIARIA</t>
        </is>
      </c>
    </row>
    <row r="229">
      <c r="C229" s="294" t="inlineStr">
        <is>
          <t>SEMANAL</t>
        </is>
      </c>
    </row>
    <row r="230">
      <c r="C230" s="294" t="inlineStr">
        <is>
          <t>MENSUAL</t>
        </is>
      </c>
    </row>
    <row r="231">
      <c r="C231" s="294" t="inlineStr">
        <is>
          <t>TRIMESTRAL</t>
        </is>
      </c>
    </row>
    <row r="232">
      <c r="C232" s="294" t="inlineStr">
        <is>
          <t>SEMESTRAL</t>
        </is>
      </c>
    </row>
    <row r="233">
      <c r="C233" s="294" t="inlineStr">
        <is>
          <t>ANUAL</t>
        </is>
      </c>
    </row>
    <row r="234">
      <c r="C234" s="294" t="inlineStr">
        <is>
          <t>CADA VEZ QUE SE PRESENTE LA NECESIDAD</t>
        </is>
      </c>
    </row>
  </sheetData>
  <mergeCells count="53">
    <mergeCell ref="E145:F145"/>
    <mergeCell ref="C221:C222"/>
    <mergeCell ref="B106:F106"/>
    <mergeCell ref="B211:E211"/>
    <mergeCell ref="B62:B63"/>
    <mergeCell ref="E142:F142"/>
    <mergeCell ref="H181:L181"/>
    <mergeCell ref="B157:D157"/>
    <mergeCell ref="B99:B101"/>
    <mergeCell ref="C205:C206"/>
    <mergeCell ref="C215:C216"/>
    <mergeCell ref="B196:B200"/>
    <mergeCell ref="B57:B58"/>
    <mergeCell ref="B2:C2"/>
    <mergeCell ref="B195:C195"/>
    <mergeCell ref="E147:F147"/>
    <mergeCell ref="B210:F210"/>
    <mergeCell ref="E143:F143"/>
    <mergeCell ref="B168:D168"/>
    <mergeCell ref="B91:E91"/>
    <mergeCell ref="C201:C202"/>
    <mergeCell ref="B66:B68"/>
    <mergeCell ref="B16:E16"/>
    <mergeCell ref="F182:F186"/>
    <mergeCell ref="B194:E194"/>
    <mergeCell ref="B139:D139"/>
    <mergeCell ref="B82:C82"/>
    <mergeCell ref="B51:D51"/>
    <mergeCell ref="B53:B54"/>
    <mergeCell ref="B59:B61"/>
    <mergeCell ref="B73:C73"/>
    <mergeCell ref="C203:C204"/>
    <mergeCell ref="C219:C220"/>
    <mergeCell ref="B223:E223"/>
    <mergeCell ref="B96:B98"/>
    <mergeCell ref="B64:B65"/>
    <mergeCell ref="F179:N179"/>
    <mergeCell ref="B55:B56"/>
    <mergeCell ref="C212:C214"/>
    <mergeCell ref="B93:B95"/>
    <mergeCell ref="B40:B41"/>
    <mergeCell ref="C199:C200"/>
    <mergeCell ref="B212:B222"/>
    <mergeCell ref="E144:F144"/>
    <mergeCell ref="D39:E39"/>
    <mergeCell ref="A27:D27"/>
    <mergeCell ref="B201:B206"/>
    <mergeCell ref="C196:C198"/>
    <mergeCell ref="C217:C218"/>
    <mergeCell ref="B180:D180"/>
    <mergeCell ref="B38:E38"/>
    <mergeCell ref="E146:F146"/>
    <mergeCell ref="D148:F149"/>
  </mergeCells>
  <pageMargins left="0.7" right="0.7" top="0.75" bottom="0.75" header="0.3" footer="0.3"/>
  <pageSetup orientation="portrait"/>
</worksheet>
</file>

<file path=xl/worksheets/sheet8.xml><?xml version="1.0" encoding="utf-8"?>
<worksheet xmlns="http://schemas.openxmlformats.org/spreadsheetml/2006/main">
  <sheetPr codeName="Hoja10">
    <tabColor rgb="FFD5C93D"/>
    <outlinePr summaryBelow="1" summaryRight="1"/>
    <pageSetUpPr/>
  </sheetPr>
  <dimension ref="A1:A1"/>
  <sheetViews>
    <sheetView topLeftCell="A10" zoomScale="40" zoomScaleNormal="40" workbookViewId="0">
      <selection activeCell="AW66" sqref="AW66"/>
    </sheetView>
  </sheetViews>
  <sheetFormatPr baseColWidth="10" defaultColWidth="11.42578125" defaultRowHeight="15"/>
  <sheetData/>
  <sheetProtection selectLockedCells="0" selectUnlockedCells="0" sheet="1" objects="1" insertRows="1" insertHyperlinks="1" autoFilter="1" scenarios="1" formatColumns="1" deleteColumns="1" insertColumns="1" pivotTables="1" deleteRows="1" formatCells="1" formatRows="1" sort="1"/>
  <pageMargins left="0.7" right="0.7" top="0.75" bottom="0.75" header="0.3" footer="0.3"/>
</worksheet>
</file>

<file path=xl/worksheets/sheet9.xml><?xml version="1.0" encoding="utf-8"?>
<worksheet xmlns="http://schemas.openxmlformats.org/spreadsheetml/2006/main">
  <sheetPr codeName="Hoja3">
    <tabColor rgb="FF0F3D38"/>
    <outlinePr summaryBelow="1" summaryRight="1"/>
    <pageSetUpPr/>
  </sheetPr>
  <dimension ref="A1:Q87"/>
  <sheetViews>
    <sheetView showGridLines="0" zoomScale="80" zoomScaleNormal="70" workbookViewId="0">
      <pane ySplit="8" topLeftCell="A45" activePane="bottomLeft" state="frozen"/>
      <selection pane="bottomLeft" activeCell="A1" sqref="A1"/>
    </sheetView>
  </sheetViews>
  <sheetFormatPr baseColWidth="10" defaultColWidth="11.42578125" defaultRowHeight="14.25"/>
  <cols>
    <col width="20" customWidth="1" style="298" min="1" max="1"/>
    <col width="76.28515625" customWidth="1" style="298" min="2" max="2"/>
    <col width="11.42578125" customWidth="1" style="298" min="3" max="3"/>
    <col width="16.28515625" customWidth="1" style="298" min="4" max="4"/>
    <col width="23.5703125" customWidth="1" style="298" min="5" max="5"/>
    <col width="15.7109375" customWidth="1" style="298" min="6" max="10"/>
    <col width="17.28515625" customWidth="1" style="298" min="11" max="11"/>
    <col width="17" customWidth="1" style="298" min="12" max="13"/>
    <col width="15.7109375" customWidth="1" style="298" min="14" max="14"/>
    <col width="11.42578125" customWidth="1" style="298" min="15" max="15"/>
    <col width="17.85546875" customWidth="1" style="298" min="16" max="16"/>
    <col width="42.42578125" customWidth="1" style="342" min="17" max="17"/>
    <col width="11.42578125" customWidth="1" style="298" min="18" max="16384"/>
  </cols>
  <sheetData>
    <row r="1" ht="23.25" customFormat="1" customHeight="1" s="296">
      <c r="A1" s="294" t="n"/>
      <c r="B1" s="550" t="n"/>
      <c r="C1" s="667" t="inlineStr">
        <is>
          <t>MACROPROCESO ESTRATÉGICO</t>
        </is>
      </c>
      <c r="D1" s="703" t="n"/>
      <c r="E1" s="703" t="n"/>
      <c r="F1" s="703" t="n"/>
      <c r="G1" s="703" t="n"/>
      <c r="H1" s="703" t="n"/>
      <c r="I1" s="703" t="n"/>
      <c r="J1" s="703" t="n"/>
      <c r="K1" s="703" t="n"/>
      <c r="L1" s="703" t="n"/>
      <c r="M1" s="703" t="n"/>
      <c r="N1" s="703" t="n"/>
      <c r="O1" s="703" t="n"/>
      <c r="P1" s="704" t="n"/>
      <c r="Q1" s="667" t="inlineStr">
        <is>
          <t>CÓDIGO: ESGr028</t>
        </is>
      </c>
    </row>
    <row r="2" ht="21.75" customFormat="1" customHeight="1" s="296">
      <c r="A2" s="294" t="n"/>
      <c r="B2" s="745" t="n"/>
      <c r="C2" s="667" t="inlineStr">
        <is>
          <t>PROCESO GESTIÓN SISTEMAS INTEGRADOS - CALIDAD</t>
        </is>
      </c>
      <c r="D2" s="703" t="n"/>
      <c r="E2" s="703" t="n"/>
      <c r="F2" s="703" t="n"/>
      <c r="G2" s="703" t="n"/>
      <c r="H2" s="703" t="n"/>
      <c r="I2" s="703" t="n"/>
      <c r="J2" s="703" t="n"/>
      <c r="K2" s="703" t="n"/>
      <c r="L2" s="703" t="n"/>
      <c r="M2" s="703" t="n"/>
      <c r="N2" s="703" t="n"/>
      <c r="O2" s="703" t="n"/>
      <c r="P2" s="704" t="n"/>
      <c r="Q2" s="667" t="inlineStr">
        <is>
          <t>VERSIÓN: 18</t>
        </is>
      </c>
    </row>
    <row r="3" ht="15" customFormat="1" customHeight="1" s="296">
      <c r="A3" s="294" t="n"/>
      <c r="B3" s="745" t="n"/>
      <c r="C3" s="667" t="inlineStr">
        <is>
          <t>GESTIÓN DEL RIESGO Y LAS OPORTUNIDADES</t>
        </is>
      </c>
      <c r="D3" s="707" t="n"/>
      <c r="E3" s="707" t="n"/>
      <c r="F3" s="707" t="n"/>
      <c r="G3" s="707" t="n"/>
      <c r="H3" s="707" t="n"/>
      <c r="I3" s="707" t="n"/>
      <c r="J3" s="707" t="n"/>
      <c r="K3" s="707" t="n"/>
      <c r="L3" s="707" t="n"/>
      <c r="M3" s="707" t="n"/>
      <c r="N3" s="707" t="n"/>
      <c r="O3" s="707" t="n"/>
      <c r="P3" s="702" t="n"/>
      <c r="Q3" s="667" t="inlineStr">
        <is>
          <t>VIGENCIA: 2025-04-11</t>
        </is>
      </c>
    </row>
    <row r="4" ht="24" customFormat="1" customHeight="1" s="296">
      <c r="A4" s="294" t="n"/>
      <c r="B4" s="744" t="n"/>
      <c r="C4" s="708" t="n"/>
      <c r="D4" s="710" t="n"/>
      <c r="E4" s="710" t="n"/>
      <c r="F4" s="710" t="n"/>
      <c r="G4" s="710" t="n"/>
      <c r="H4" s="710" t="n"/>
      <c r="I4" s="710" t="n"/>
      <c r="J4" s="710" t="n"/>
      <c r="K4" s="710" t="n"/>
      <c r="L4" s="710" t="n"/>
      <c r="M4" s="710" t="n"/>
      <c r="N4" s="710" t="n"/>
      <c r="O4" s="710" t="n"/>
      <c r="P4" s="709" t="n"/>
      <c r="Q4" s="667" t="inlineStr">
        <is>
          <t>PÁGINA: 6 de 11</t>
        </is>
      </c>
    </row>
    <row r="5" ht="15" customHeight="1" s="242" thickBot="1">
      <c r="A5" s="294" t="n"/>
      <c r="B5" s="294" t="n"/>
      <c r="C5" s="294" t="n"/>
      <c r="D5" s="294" t="n"/>
      <c r="E5" s="294" t="n"/>
      <c r="F5" s="294" t="n"/>
      <c r="G5" s="294" t="n"/>
      <c r="H5" s="294" t="n"/>
      <c r="I5" s="294" t="n"/>
      <c r="J5" s="294" t="n"/>
      <c r="K5" s="294" t="n"/>
      <c r="L5" s="294" t="n"/>
      <c r="M5" s="294" t="n"/>
      <c r="N5" s="294" t="n"/>
      <c r="O5" s="294" t="n"/>
      <c r="P5" s="294" t="n"/>
      <c r="Q5" s="297" t="n"/>
    </row>
    <row r="6" ht="15.75" customHeight="1" s="242">
      <c r="A6" s="294" t="n"/>
      <c r="B6" s="569" t="inlineStr">
        <is>
          <t>CONTEXTO - DOFA</t>
        </is>
      </c>
      <c r="C6" s="747" t="n"/>
      <c r="D6" s="748" t="inlineStr">
        <is>
          <t>SEDE
SECCIONAL
EXTENSIÓN</t>
        </is>
      </c>
      <c r="E6" s="748" t="inlineStr">
        <is>
          <t>PROCESO OFICINA SISTEMA</t>
        </is>
      </c>
      <c r="F6" s="573" t="inlineStr">
        <is>
          <t>PARTES INTERESADAS</t>
        </is>
      </c>
      <c r="G6" s="749" t="n"/>
      <c r="H6" s="749" t="n"/>
      <c r="I6" s="749" t="n"/>
      <c r="J6" s="749" t="n"/>
      <c r="K6" s="749" t="n"/>
      <c r="L6" s="749" t="n"/>
      <c r="M6" s="749" t="n"/>
      <c r="N6" s="750" t="n"/>
      <c r="O6" s="560" t="inlineStr">
        <is>
          <t>TOTAL</t>
        </is>
      </c>
      <c r="P6" s="562" t="inlineStr">
        <is>
          <t>PORCENTAJE</t>
        </is>
      </c>
      <c r="Q6" s="566" t="inlineStr">
        <is>
          <t>INTERPRETACIÓN</t>
        </is>
      </c>
    </row>
    <row r="7" ht="75" customHeight="1" s="242">
      <c r="A7" s="299" t="inlineStr">
        <is>
          <t>REGRESAR</t>
        </is>
      </c>
      <c r="B7" s="751" t="n"/>
      <c r="C7" s="709" t="n"/>
      <c r="D7" s="744" t="n"/>
      <c r="E7" s="744" t="n"/>
      <c r="F7" s="546" t="inlineStr">
        <is>
          <t>Cuerpos Colegiados</t>
        </is>
      </c>
      <c r="G7" s="546" t="inlineStr">
        <is>
          <t>Entes de Control y/o Vigilancia</t>
        </is>
      </c>
      <c r="H7" s="546" t="inlineStr">
        <is>
          <t>Sistemas de Gestión</t>
        </is>
      </c>
      <c r="I7" s="546" t="inlineStr">
        <is>
          <t>Comunidad en General</t>
        </is>
      </c>
      <c r="J7" s="546" t="inlineStr">
        <is>
          <t>Comunidad Universitaria</t>
        </is>
      </c>
      <c r="K7" s="546" t="inlineStr">
        <is>
          <t>Convenios</t>
        </is>
      </c>
      <c r="L7" s="546" t="inlineStr">
        <is>
          <t>Contratistas / Proveedores Inscritos en el Banco Proveedores</t>
        </is>
      </c>
      <c r="M7" s="546" t="inlineStr">
        <is>
          <t>Instituciones Educativas</t>
        </is>
      </c>
      <c r="N7" s="546" t="inlineStr">
        <is>
          <t>Alta Dirección</t>
        </is>
      </c>
      <c r="O7" s="744" t="n"/>
      <c r="P7" s="744" t="n"/>
      <c r="Q7" s="752" t="n"/>
    </row>
    <row r="8" ht="14.25" customHeight="1" s="242" thickBot="1">
      <c r="A8" s="294" t="n"/>
      <c r="B8" s="301" t="inlineStr">
        <is>
          <t>DEBILIDADES</t>
        </is>
      </c>
      <c r="C8" s="302" t="inlineStr">
        <is>
          <t>ESTADO</t>
        </is>
      </c>
      <c r="D8" s="302" t="n"/>
      <c r="E8" s="302" t="n"/>
      <c r="F8" s="303" t="n">
        <v>0.1</v>
      </c>
      <c r="G8" s="303" t="n">
        <v>0.05</v>
      </c>
      <c r="H8" s="303" t="n">
        <v>0.1</v>
      </c>
      <c r="I8" s="303" t="n">
        <v>0.12</v>
      </c>
      <c r="J8" s="303" t="n">
        <v>0.3</v>
      </c>
      <c r="K8" s="303" t="n">
        <v>0.1</v>
      </c>
      <c r="L8" s="303" t="n">
        <v>0.1</v>
      </c>
      <c r="M8" s="303" t="n">
        <v>0.03</v>
      </c>
      <c r="N8" s="303" t="n">
        <v>0.1</v>
      </c>
      <c r="O8" s="304">
        <f>SUM(F8:N8)</f>
        <v/>
      </c>
      <c r="P8" s="305">
        <f>+O8</f>
        <v/>
      </c>
      <c r="Q8" s="753" t="n"/>
    </row>
    <row r="9" ht="77.25" customHeight="1" s="242">
      <c r="A9" s="294" t="n"/>
      <c r="B9" s="306" t="inlineStr">
        <is>
          <t>D1. El alcance del proceso es demasiado  grande teniendo en cuenta la cantidad de espacios académicos presentes en las unidades regionales y manejando la oficina centralizada en la sede, lo que no permite tener un impacto eficiente. (no hacen uso de los sistemas de  información con los que cuenta el proceso).</t>
        </is>
      </c>
      <c r="C9" s="307" t="n">
        <v>1</v>
      </c>
      <c r="D9" s="288" t="inlineStr">
        <is>
          <t>TRANSVERSAL</t>
        </is>
      </c>
      <c r="E9" s="289" t="inlineStr">
        <is>
          <t xml:space="preserve">APOYO ACADEMICO </t>
        </is>
      </c>
      <c r="F9" s="539" t="n">
        <v>3</v>
      </c>
      <c r="G9" s="539" t="n">
        <v>2</v>
      </c>
      <c r="H9" s="539" t="n">
        <v>4</v>
      </c>
      <c r="I9" s="539" t="n">
        <v>1</v>
      </c>
      <c r="J9" s="539" t="n">
        <v>4</v>
      </c>
      <c r="K9" s="539" t="n">
        <v>1</v>
      </c>
      <c r="L9" s="539" t="n">
        <v>1</v>
      </c>
      <c r="M9" s="539" t="n">
        <v>1</v>
      </c>
      <c r="N9" s="539" t="n">
        <v>3</v>
      </c>
      <c r="O9" s="309">
        <f>SUM(F9:N9)</f>
        <v/>
      </c>
      <c r="P9" s="310">
        <f>+SUMPRODUCT(F$8:N$8,F9:N9)/5</f>
        <v/>
      </c>
      <c r="Q9" s="311">
        <f>IF(P9&lt;=0.6,"BAJO IMPACTO",IF(P9&lt;=0.8,"MEDIO IMPACTO RECOMENDABLE EVALUARLO EN EL RIESGO",IF(P9&lt;=1,"ALTO IMPACTO OBLIGATORIO ARTICULARLA A UNO DE LOS RIESGOS")))</f>
        <v/>
      </c>
    </row>
    <row r="10" ht="43.5" customHeight="1" s="242">
      <c r="A10" s="294" t="n"/>
      <c r="B10" s="312" t="inlineStr">
        <is>
          <t>D2. No se cuenta con un profesional que lidere los laboratorios de sede, seccionales y extensiones. Como lo tiene CGCA  y UNIDADES AGROAMBIENTALES.</t>
        </is>
      </c>
      <c r="C10" s="599" t="n">
        <v>1</v>
      </c>
      <c r="D10" s="288" t="inlineStr">
        <is>
          <t>TRANSVERSAL</t>
        </is>
      </c>
      <c r="E10" s="289" t="inlineStr">
        <is>
          <t xml:space="preserve">APOYO ACADEMICO </t>
        </is>
      </c>
      <c r="F10" s="539" t="n">
        <v>1</v>
      </c>
      <c r="G10" s="539" t="n">
        <v>1</v>
      </c>
      <c r="H10" s="539" t="n">
        <v>3</v>
      </c>
      <c r="I10" s="539" t="n">
        <v>1</v>
      </c>
      <c r="J10" s="539" t="n">
        <v>4</v>
      </c>
      <c r="K10" s="539" t="n">
        <v>1</v>
      </c>
      <c r="L10" s="539" t="n">
        <v>2</v>
      </c>
      <c r="M10" s="539" t="n">
        <v>1</v>
      </c>
      <c r="N10" s="539" t="n">
        <v>2</v>
      </c>
      <c r="O10" s="520">
        <f>SUM(F10:N10)</f>
        <v/>
      </c>
      <c r="P10" s="310">
        <f>+SUMPRODUCT(F$8:N$8,F10:N10)/5</f>
        <v/>
      </c>
      <c r="Q10" s="314">
        <f>IF(P10&lt;=0.6,"BAJO IMPACTO",IF(P10&lt;=0.8,"MEDIO IMPACTO RECOMENDABLE EVALUARLO EN EL RIESGO",IF(P10&lt;=1,"ALTO IMPACTO OBLIGATORIO ARTICULARLA A UNO DE LOS RIESGOS")))</f>
        <v/>
      </c>
    </row>
    <row r="11" ht="51.75" customHeight="1" s="242">
      <c r="A11" s="294" t="n"/>
      <c r="B11" s="312" t="inlineStr">
        <is>
          <t>D3. Infraestructura limitada para los laboratorios.</t>
        </is>
      </c>
      <c r="C11" s="599" t="n">
        <v>1</v>
      </c>
      <c r="D11" s="288" t="inlineStr">
        <is>
          <t>TRANSVERSAL</t>
        </is>
      </c>
      <c r="E11" s="289" t="inlineStr">
        <is>
          <t xml:space="preserve">APOYO ACADEMICO </t>
        </is>
      </c>
      <c r="F11" s="539" t="n">
        <v>3</v>
      </c>
      <c r="G11" s="539" t="n">
        <v>4</v>
      </c>
      <c r="H11" s="539" t="n">
        <v>2</v>
      </c>
      <c r="I11" s="539" t="n">
        <v>2</v>
      </c>
      <c r="J11" s="539" t="n">
        <v>5</v>
      </c>
      <c r="K11" s="539" t="n">
        <v>1</v>
      </c>
      <c r="L11" s="539" t="n">
        <v>1</v>
      </c>
      <c r="M11" s="539" t="n">
        <v>2</v>
      </c>
      <c r="N11" s="539" t="n">
        <v>4</v>
      </c>
      <c r="O11" s="520">
        <f>SUM(F11:N11)</f>
        <v/>
      </c>
      <c r="P11" s="310">
        <f>+SUMPRODUCT(F$8:N$8,F11:N11)/5</f>
        <v/>
      </c>
      <c r="Q11" s="314">
        <f>IF(P11&lt;=0.6,"BAJO IMPACTO",IF(P11&lt;=0.8,"MEDIO IMPACTO RECOMENDABLE EVALUARLO EN EL RIESGO",IF(P11&lt;=1,"ALTO IMPACTO OBLIGATORIO ARTICULARLA A UNO DE LOS RIESGOS")))</f>
        <v/>
      </c>
    </row>
    <row r="12" ht="59.25" customHeight="1" s="242">
      <c r="A12" s="294" t="n"/>
      <c r="B12" s="312" t="inlineStr">
        <is>
          <t>D4. Falta de articulación de los diferentes actores en la formulación y ejecución de los proyectos aprobados encaminados al mejoramiento de los espacios académicos adscritos a la unidad de apoyo académico.</t>
        </is>
      </c>
      <c r="C12" s="599" t="n">
        <v>1</v>
      </c>
      <c r="D12" s="288" t="inlineStr">
        <is>
          <t>TRANSVERSAL</t>
        </is>
      </c>
      <c r="E12" s="289" t="inlineStr">
        <is>
          <t xml:space="preserve">APOYO ACADEMICO </t>
        </is>
      </c>
      <c r="F12" s="539" t="n">
        <v>1</v>
      </c>
      <c r="G12" s="539" t="n">
        <v>3</v>
      </c>
      <c r="H12" s="539" t="n">
        <v>4</v>
      </c>
      <c r="I12" s="539" t="n">
        <v>1</v>
      </c>
      <c r="J12" s="539" t="n">
        <v>5</v>
      </c>
      <c r="K12" s="539" t="n">
        <v>1</v>
      </c>
      <c r="L12" s="539" t="n">
        <v>1</v>
      </c>
      <c r="M12" s="539" t="n">
        <v>1</v>
      </c>
      <c r="N12" s="539" t="n">
        <v>4</v>
      </c>
      <c r="O12" s="520">
        <f>SUM(F12:N12)</f>
        <v/>
      </c>
      <c r="P12" s="310">
        <f>+SUMPRODUCT(F$8:N$8,F12:N12)/5</f>
        <v/>
      </c>
      <c r="Q12" s="314">
        <f>IF(P12&lt;=0.6,"BAJO IMPACTO",IF(P12&lt;=0.8,"MEDIO IMPACTO RECOMENDABLE EVALUARLO EN EL RIESGO",IF(P12&lt;=1,"ALTO IMPACTO OBLIGATORIO ARTICULARLA A UNO DE LOS RIESGOS")))</f>
        <v/>
      </c>
    </row>
    <row r="13" ht="46.5" customHeight="1" s="242">
      <c r="A13" s="294" t="n"/>
      <c r="B13" s="312" t="inlineStr">
        <is>
          <t>D5.Elementos académicos que no cuenten con las condiciones mínimas para su préstamo.</t>
        </is>
      </c>
      <c r="C13" s="599" t="n">
        <v>1</v>
      </c>
      <c r="D13" s="288" t="inlineStr">
        <is>
          <t>TRANSVERSAL</t>
        </is>
      </c>
      <c r="E13" s="289" t="inlineStr">
        <is>
          <t xml:space="preserve">APOYO ACADEMICO </t>
        </is>
      </c>
      <c r="F13" s="539" t="n">
        <v>3</v>
      </c>
      <c r="G13" s="539" t="n">
        <v>4</v>
      </c>
      <c r="H13" s="539" t="n">
        <v>2</v>
      </c>
      <c r="I13" s="539" t="n">
        <v>1</v>
      </c>
      <c r="J13" s="539" t="n">
        <v>5</v>
      </c>
      <c r="K13" s="539" t="n">
        <v>1</v>
      </c>
      <c r="L13" s="539" t="n">
        <v>1</v>
      </c>
      <c r="M13" s="539" t="n">
        <v>2</v>
      </c>
      <c r="N13" s="539" t="n">
        <v>2</v>
      </c>
      <c r="O13" s="520">
        <f>SUM(F13:N13)</f>
        <v/>
      </c>
      <c r="P13" s="310">
        <f>+SUMPRODUCT(F$8:N$8,F13:N13)/5</f>
        <v/>
      </c>
      <c r="Q13" s="314">
        <f>IF(P13&lt;=0.6,"BAJO IMPACTO",IF(P13&lt;=0.8,"MEDIO IMPACTO RECOMENDABLE EVALUARLO EN EL RIESGO",IF(P13&lt;=1,"ALTO IMPACTO OBLIGATORIO ARTICULARLA A UNO DE LOS RIESGOS")))</f>
        <v/>
      </c>
    </row>
    <row r="14" hidden="1" ht="32.25" customHeight="1" s="242">
      <c r="A14" s="294" t="n"/>
      <c r="B14" s="312" t="inlineStr">
        <is>
          <t>Intermitencia en  los procesos de contratación del personal idóneo para los espacios académicos granjas agropecuarias.</t>
        </is>
      </c>
      <c r="C14" s="599" t="n">
        <v>0</v>
      </c>
      <c r="D14" s="288" t="inlineStr">
        <is>
          <t>TRANSVERSAL</t>
        </is>
      </c>
      <c r="E14" s="289" t="inlineStr">
        <is>
          <t xml:space="preserve">APOYO ACADEMICO </t>
        </is>
      </c>
      <c r="F14" s="539" t="n">
        <v>3</v>
      </c>
      <c r="G14" s="539" t="n">
        <v>4</v>
      </c>
      <c r="H14" s="539" t="n">
        <v>2</v>
      </c>
      <c r="I14" s="539" t="n">
        <v>1</v>
      </c>
      <c r="J14" s="539" t="n">
        <v>5</v>
      </c>
      <c r="K14" s="539" t="n">
        <v>1</v>
      </c>
      <c r="L14" s="539" t="n">
        <v>1</v>
      </c>
      <c r="M14" s="539" t="n">
        <v>2</v>
      </c>
      <c r="N14" s="539" t="n">
        <v>4</v>
      </c>
      <c r="O14" s="520">
        <f>SUM(F14:N14)</f>
        <v/>
      </c>
      <c r="P14" s="310">
        <f>+SUMPRODUCT(F$8:N$8,F14:N14)/5</f>
        <v/>
      </c>
      <c r="Q14" s="314">
        <f>IF(P14&lt;=0.6,"BAJO IMPACTO",IF(P14&lt;=0.8,"MEDIO IMPACTO RECOMENDABLE EVALUARLO EN EL RIESGO",IF(P14&lt;=1,"ALTO IMPACTO OBLIGATORIO ARTICULARLA A UNO DE LOS RIESGOS")))</f>
        <v/>
      </c>
    </row>
    <row r="15" hidden="1" ht="41.25" customHeight="1" s="242">
      <c r="A15" s="294" t="n"/>
      <c r="B15" s="312" t="inlineStr">
        <is>
          <t>Falta  de articulación entre la planeación académica y administrativa en cuanto a la formulación de proyectos de inversión.</t>
        </is>
      </c>
      <c r="C15" s="599" t="n">
        <v>0</v>
      </c>
      <c r="D15" s="288" t="inlineStr">
        <is>
          <t>TRANSVERSAL</t>
        </is>
      </c>
      <c r="E15" s="289" t="inlineStr">
        <is>
          <t xml:space="preserve">APOYO ACADEMICO </t>
        </is>
      </c>
      <c r="F15" s="539" t="n">
        <v>3</v>
      </c>
      <c r="G15" s="539" t="n">
        <v>4</v>
      </c>
      <c r="H15" s="539" t="n">
        <v>2</v>
      </c>
      <c r="I15" s="539" t="n">
        <v>1</v>
      </c>
      <c r="J15" s="539" t="n">
        <v>5</v>
      </c>
      <c r="K15" s="539" t="n">
        <v>1</v>
      </c>
      <c r="L15" s="539" t="n">
        <v>1</v>
      </c>
      <c r="M15" s="539" t="n">
        <v>2</v>
      </c>
      <c r="N15" s="539" t="n">
        <v>4</v>
      </c>
      <c r="O15" s="520">
        <f>SUM(F15:N15)</f>
        <v/>
      </c>
      <c r="P15" s="310">
        <f>+SUMPRODUCT(F$8:N$8,F15:N15)/5</f>
        <v/>
      </c>
      <c r="Q15" s="314">
        <f>IF(P15&lt;=0.6,"BAJO IMPACTO",IF(P15&lt;=0.8,"MEDIO IMPACTO RECOMENDABLE EVALUARLO EN EL RIESGO",IF(P15&lt;=1,"ALTO IMPACTO OBLIGATORIO ARTICULARLA A UNO DE LOS RIESGOS")))</f>
        <v/>
      </c>
    </row>
    <row r="16" ht="45" customHeight="1" s="242">
      <c r="A16" s="294" t="n"/>
      <c r="B16" s="312" t="inlineStr">
        <is>
          <t xml:space="preserve">D6. Cargue inoportuno de documentos en el repositorio institucional del CGCA en seccionales y extensiones. </t>
        </is>
      </c>
      <c r="C16" s="599" t="n">
        <v>1</v>
      </c>
      <c r="D16" s="288" t="inlineStr">
        <is>
          <t>TRANSVERSAL</t>
        </is>
      </c>
      <c r="E16" s="289" t="inlineStr">
        <is>
          <t xml:space="preserve">APOYO ACADEMICO </t>
        </is>
      </c>
      <c r="F16" s="539" t="n">
        <v>4</v>
      </c>
      <c r="G16" s="539" t="n">
        <v>3</v>
      </c>
      <c r="H16" s="539" t="n">
        <v>4</v>
      </c>
      <c r="I16" s="539" t="n">
        <v>1</v>
      </c>
      <c r="J16" s="539" t="n">
        <v>4</v>
      </c>
      <c r="K16" s="539" t="n">
        <v>1</v>
      </c>
      <c r="L16" s="539" t="n">
        <v>1</v>
      </c>
      <c r="M16" s="539" t="n">
        <v>1</v>
      </c>
      <c r="N16" s="539" t="n">
        <v>2</v>
      </c>
      <c r="O16" s="520">
        <f>SUM(F16:N16)</f>
        <v/>
      </c>
      <c r="P16" s="310">
        <f>+SUMPRODUCT(F$8:N$8,F16:N16)/5</f>
        <v/>
      </c>
      <c r="Q16" s="314">
        <f>IF(P16&lt;=0.6,"BAJO IMPACTO",IF(P16&lt;=0.8,"MEDIO IMPACTO RECOMENDABLE EVALUARLO EN EL RIESGO",IF(P16&lt;=1,"ALTO IMPACTO OBLIGATORIO ARTICULARLA A UNO DE LOS RIESGOS")))</f>
        <v/>
      </c>
    </row>
    <row r="17" hidden="1" ht="28.5" customHeight="1" s="242">
      <c r="A17" s="294" t="n"/>
      <c r="B17" s="312" t="inlineStr">
        <is>
          <t>Falta un plan de actualización y reposición de medios educativos articulado a la academia.</t>
        </is>
      </c>
      <c r="C17" s="599" t="n">
        <v>0</v>
      </c>
      <c r="D17" s="288" t="inlineStr">
        <is>
          <t>TRANSVERSAL</t>
        </is>
      </c>
      <c r="E17" s="289" t="inlineStr">
        <is>
          <t xml:space="preserve">APOYO ACADEMICO </t>
        </is>
      </c>
      <c r="F17" s="539" t="n">
        <v>3</v>
      </c>
      <c r="G17" s="539" t="n">
        <v>4</v>
      </c>
      <c r="H17" s="539" t="n">
        <v>4</v>
      </c>
      <c r="I17" s="539" t="n">
        <v>1</v>
      </c>
      <c r="J17" s="539" t="n">
        <v>4</v>
      </c>
      <c r="K17" s="539" t="n">
        <v>1</v>
      </c>
      <c r="L17" s="539" t="n">
        <v>1</v>
      </c>
      <c r="M17" s="539" t="n">
        <v>1</v>
      </c>
      <c r="N17" s="539" t="n">
        <v>2</v>
      </c>
      <c r="O17" s="520">
        <f>SUM(F17:N17)</f>
        <v/>
      </c>
      <c r="P17" s="310">
        <f>+SUMPRODUCT(F$8:N$8,F17:N17)/5</f>
        <v/>
      </c>
      <c r="Q17" s="314">
        <f>IF(P17&lt;=0.6,"BAJO IMPACTO",IF(P17&lt;=0.8,"MEDIO IMPACTO RECOMENDABLE EVALUARLO EN EL RIESGO",IF(P17&lt;=1,"ALTO IMPACTO OBLIGATORIO ARTICULARLA A UNO DE LOS RIESGOS")))</f>
        <v/>
      </c>
    </row>
    <row r="18" hidden="1" ht="28.5" customHeight="1" s="242">
      <c r="A18" s="294" t="n"/>
      <c r="B18" s="312" t="inlineStr">
        <is>
          <t xml:space="preserve">Desarticulación  con las áreas y/o responsables en materia de inclusión, que permita establecer actividades y presupuestos. </t>
        </is>
      </c>
      <c r="C18" s="599" t="n">
        <v>0</v>
      </c>
      <c r="D18" s="288" t="inlineStr">
        <is>
          <t>TRANSVERSAL</t>
        </is>
      </c>
      <c r="E18" s="289" t="inlineStr">
        <is>
          <t xml:space="preserve">APOYO ACADEMICO </t>
        </is>
      </c>
      <c r="F18" s="539" t="n">
        <v>3</v>
      </c>
      <c r="G18" s="539" t="n">
        <v>4</v>
      </c>
      <c r="H18" s="539" t="n">
        <v>4</v>
      </c>
      <c r="I18" s="539" t="n">
        <v>1</v>
      </c>
      <c r="J18" s="539" t="n">
        <v>4</v>
      </c>
      <c r="K18" s="539" t="n">
        <v>1</v>
      </c>
      <c r="L18" s="539" t="n">
        <v>1</v>
      </c>
      <c r="M18" s="539" t="n">
        <v>1</v>
      </c>
      <c r="N18" s="539" t="n">
        <v>2</v>
      </c>
      <c r="O18" s="520">
        <f>SUM(F18:N18)</f>
        <v/>
      </c>
      <c r="P18" s="310">
        <f>+SUMPRODUCT(F$8:N$8,F18:N18)/5</f>
        <v/>
      </c>
      <c r="Q18" s="314">
        <f>IF(P18&lt;=0.6,"BAJO IMPACTO",IF(P18&lt;=0.8,"MEDIO IMPACTO RECOMENDABLE EVALUARLO EN EL RIESGO",IF(P18&lt;=1,"ALTO IMPACTO OBLIGATORIO ARTICULARLA A UNO DE LOS RIESGOS")))</f>
        <v/>
      </c>
    </row>
    <row r="19" hidden="1" ht="39" customHeight="1" s="242">
      <c r="A19" s="294" t="n"/>
      <c r="B19" s="312" t="inlineStr">
        <is>
          <t xml:space="preserve">En seccionales y extensiones no hacen uso de los sistemas de  información con los que cuenta el proceso. </t>
        </is>
      </c>
      <c r="C19" s="599" t="n">
        <v>0</v>
      </c>
      <c r="D19" s="288" t="inlineStr">
        <is>
          <t>TRANSVERSAL</t>
        </is>
      </c>
      <c r="E19" s="289" t="inlineStr">
        <is>
          <t xml:space="preserve">APOYO ACADEMICO </t>
        </is>
      </c>
      <c r="F19" s="539" t="n">
        <v>3</v>
      </c>
      <c r="G19" s="539" t="n">
        <v>4</v>
      </c>
      <c r="H19" s="539" t="n">
        <v>4</v>
      </c>
      <c r="I19" s="539" t="n">
        <v>1</v>
      </c>
      <c r="J19" s="539" t="n">
        <v>4</v>
      </c>
      <c r="K19" s="539" t="n">
        <v>1</v>
      </c>
      <c r="L19" s="539" t="n">
        <v>1</v>
      </c>
      <c r="M19" s="539" t="n">
        <v>1</v>
      </c>
      <c r="N19" s="539" t="n">
        <v>2</v>
      </c>
      <c r="O19" s="520">
        <f>SUM(F19:N19)</f>
        <v/>
      </c>
      <c r="P19" s="310">
        <f>+SUMPRODUCT(F$8:N$8,F19:N19)/5</f>
        <v/>
      </c>
      <c r="Q19" s="314">
        <f>IF(P19&lt;=0.6,"BAJO IMPACTO",IF(P19&lt;=0.8,"MEDIO IMPACTO RECOMENDABLE EVALUARLO EN EL RIESGO",IF(P19&lt;=1,"ALTO IMPACTO OBLIGATORIO ARTICULARLA A UNO DE LOS RIESGOS")))</f>
        <v/>
      </c>
    </row>
    <row r="20" hidden="1" ht="15" customHeight="1" s="242">
      <c r="A20" s="294" t="n"/>
      <c r="B20" s="312" t="inlineStr">
        <is>
          <t>La cobertura de internet es ineficiente en los espacios académicos.</t>
        </is>
      </c>
      <c r="C20" s="599" t="n">
        <v>0</v>
      </c>
      <c r="D20" s="288" t="inlineStr">
        <is>
          <t>TRANSVERSAL</t>
        </is>
      </c>
      <c r="E20" s="289" t="inlineStr">
        <is>
          <t xml:space="preserve">APOYO ACADEMICO </t>
        </is>
      </c>
      <c r="F20" s="539" t="n">
        <v>3</v>
      </c>
      <c r="G20" s="539" t="n">
        <v>4</v>
      </c>
      <c r="H20" s="539" t="n">
        <v>4</v>
      </c>
      <c r="I20" s="539" t="n">
        <v>1</v>
      </c>
      <c r="J20" s="539" t="n">
        <v>4</v>
      </c>
      <c r="K20" s="539" t="n">
        <v>1</v>
      </c>
      <c r="L20" s="539" t="n">
        <v>1</v>
      </c>
      <c r="M20" s="539" t="n">
        <v>1</v>
      </c>
      <c r="N20" s="539" t="n">
        <v>2</v>
      </c>
      <c r="O20" s="520">
        <f>SUM(F20:N20)</f>
        <v/>
      </c>
      <c r="P20" s="310">
        <f>+SUMPRODUCT(F$8:N$8,F20:N20)/5</f>
        <v/>
      </c>
      <c r="Q20" s="314">
        <f>IF(P20&lt;=0.6,"BAJO IMPACTO",IF(P20&lt;=0.8,"MEDIO IMPACTO RECOMENDABLE EVALUARLO EN EL RIESGO",IF(P20&lt;=1,"ALTO IMPACTO OBLIGATORIO ARTICULARLA A UNO DE LOS RIESGOS")))</f>
        <v/>
      </c>
    </row>
    <row r="21" hidden="1" ht="35.25" customHeight="1" s="242">
      <c r="A21" s="294" t="n"/>
      <c r="B21" s="312" t="inlineStr">
        <is>
          <t>El tiempo de operación de los procesos de la Universidad es deficiente y demorado.</t>
        </is>
      </c>
      <c r="C21" s="599" t="n">
        <v>0</v>
      </c>
      <c r="D21" s="288" t="inlineStr">
        <is>
          <t>TRANSVERSAL</t>
        </is>
      </c>
      <c r="E21" s="289" t="inlineStr">
        <is>
          <t xml:space="preserve">APOYO ACADEMICO </t>
        </is>
      </c>
      <c r="F21" s="539" t="n">
        <v>3</v>
      </c>
      <c r="G21" s="539" t="n">
        <v>4</v>
      </c>
      <c r="H21" s="539" t="n">
        <v>4</v>
      </c>
      <c r="I21" s="539" t="n">
        <v>1</v>
      </c>
      <c r="J21" s="539" t="n">
        <v>4</v>
      </c>
      <c r="K21" s="539" t="n">
        <v>1</v>
      </c>
      <c r="L21" s="539" t="n">
        <v>1</v>
      </c>
      <c r="M21" s="539" t="n">
        <v>1</v>
      </c>
      <c r="N21" s="539" t="n">
        <v>2</v>
      </c>
      <c r="O21" s="520">
        <f>SUM(F21:N21)</f>
        <v/>
      </c>
      <c r="P21" s="310">
        <f>+SUMPRODUCT(F$8:N$8,F21:N21)/5</f>
        <v/>
      </c>
      <c r="Q21" s="314">
        <f>IF(P21&lt;=0.6,"BAJO IMPACTO",IF(P21&lt;=0.8,"MEDIO IMPACTO RECOMENDABLE EVALUARLO EN EL RIESGO",IF(P21&lt;=1,"ALTO IMPACTO OBLIGATORIO ARTICULARLA A UNO DE LOS RIESGOS")))</f>
        <v/>
      </c>
    </row>
    <row r="22" hidden="1" ht="48" customHeight="1" s="242">
      <c r="A22" s="294" t="n"/>
      <c r="B22" s="312" t="inlineStr">
        <is>
          <t>D7.Falta de asignación de recursos económicos para garantizar el mantenimiento preventivo, correctivo y calibración.</t>
        </is>
      </c>
      <c r="C22" s="599" t="n">
        <v>0</v>
      </c>
      <c r="D22" s="288" t="inlineStr">
        <is>
          <t>TRANSVERSAL</t>
        </is>
      </c>
      <c r="E22" s="289" t="inlineStr">
        <is>
          <t xml:space="preserve">APOYO ACADEMICO </t>
        </is>
      </c>
      <c r="F22" s="539" t="n">
        <v>3</v>
      </c>
      <c r="G22" s="539" t="n">
        <v>4</v>
      </c>
      <c r="H22" s="539" t="n">
        <v>4</v>
      </c>
      <c r="I22" s="539" t="n">
        <v>1</v>
      </c>
      <c r="J22" s="539" t="n">
        <v>4</v>
      </c>
      <c r="K22" s="539" t="n">
        <v>1</v>
      </c>
      <c r="L22" s="539" t="n">
        <v>1</v>
      </c>
      <c r="M22" s="539" t="n">
        <v>1</v>
      </c>
      <c r="N22" s="539" t="n">
        <v>2</v>
      </c>
      <c r="O22" s="520">
        <f>SUM(F22:N22)</f>
        <v/>
      </c>
      <c r="P22" s="310">
        <f>+SUMPRODUCT(F$8:N$8,F22:N22)/5</f>
        <v/>
      </c>
      <c r="Q22" s="314">
        <f>IF(P22&lt;=0.6,"BAJO IMPACTO",IF(P22&lt;=0.8,"MEDIO IMPACTO RECOMENDABLE EVALUARLO EN EL RIESGO",IF(P22&lt;=1,"ALTO IMPACTO OBLIGATORIO ARTICULARLA A UNO DE LOS RIESGOS")))</f>
        <v/>
      </c>
    </row>
    <row r="23" ht="50.25" customHeight="1" s="242">
      <c r="A23" s="294" t="n"/>
      <c r="B23" s="312" t="inlineStr">
        <is>
          <t>D8. El reporte no oportuno del proceso Formación y Aprendizaje en cuanto a sus necesidades de recursos académicos tales como: actualización de Licenciamiento de Software y Recursos Bibliográficos.</t>
        </is>
      </c>
      <c r="C23" s="599" t="n">
        <v>1</v>
      </c>
      <c r="D23" s="288" t="inlineStr">
        <is>
          <t>TRANSVERSAL</t>
        </is>
      </c>
      <c r="E23" s="289" t="inlineStr">
        <is>
          <t xml:space="preserve">APOYO ACADEMICO </t>
        </is>
      </c>
      <c r="F23" s="539" t="n">
        <v>2</v>
      </c>
      <c r="G23" s="539" t="n">
        <v>4</v>
      </c>
      <c r="H23" s="539" t="n">
        <v>4</v>
      </c>
      <c r="I23" s="539" t="n">
        <v>1</v>
      </c>
      <c r="J23" s="539" t="n">
        <v>5</v>
      </c>
      <c r="K23" s="539" t="n">
        <v>1</v>
      </c>
      <c r="L23" s="539" t="n">
        <v>2</v>
      </c>
      <c r="M23" s="539" t="n">
        <v>1</v>
      </c>
      <c r="N23" s="539" t="n">
        <v>2</v>
      </c>
      <c r="O23" s="520">
        <f>SUM(F23:N23)</f>
        <v/>
      </c>
      <c r="P23" s="310">
        <f>+SUMPRODUCT(F$8:N$8,F23:N23)/5</f>
        <v/>
      </c>
      <c r="Q23" s="314">
        <f>IF(P23&lt;=0.6,"BAJO IMPACTO",IF(P23&lt;=0.8,"MEDIO IMPACTO RECOMENDABLE EVALUARLO EN EL RIESGO",IF(P23&lt;=1,"ALTO IMPACTO OBLIGATORIO ARTICULARLA A UNO DE LOS RIESGOS")))</f>
        <v/>
      </c>
    </row>
    <row r="24" hidden="1" ht="43.5" customHeight="1" s="242">
      <c r="A24" s="294" t="n"/>
      <c r="B24" s="312" t="inlineStr">
        <is>
          <t>D9. Falta condiciones para el almacenamiento de químicos en laboratorios.</t>
        </is>
      </c>
      <c r="C24" s="599" t="n">
        <v>0</v>
      </c>
      <c r="D24" s="288" t="inlineStr">
        <is>
          <t>TRANSVERSAL</t>
        </is>
      </c>
      <c r="E24" s="289" t="inlineStr">
        <is>
          <t xml:space="preserve">APOYO ACADEMICO </t>
        </is>
      </c>
      <c r="F24" s="539" t="n">
        <v>2</v>
      </c>
      <c r="G24" s="539" t="n">
        <v>4</v>
      </c>
      <c r="H24" s="539" t="n">
        <v>4</v>
      </c>
      <c r="I24" s="539" t="n">
        <v>1</v>
      </c>
      <c r="J24" s="539" t="n">
        <v>5</v>
      </c>
      <c r="K24" s="539" t="n">
        <v>1</v>
      </c>
      <c r="L24" s="539" t="n">
        <v>2</v>
      </c>
      <c r="M24" s="539" t="n">
        <v>1</v>
      </c>
      <c r="N24" s="539" t="n">
        <v>2</v>
      </c>
      <c r="O24" s="520">
        <f>SUM(F24:N24)</f>
        <v/>
      </c>
      <c r="P24" s="310">
        <f>+SUMPRODUCT(F$8:N$8,F24:N24)/5</f>
        <v/>
      </c>
      <c r="Q24" s="314">
        <f>IF(P24&lt;=0.6,"BAJO IMPACTO",IF(P24&lt;=0.8,"MEDIO IMPACTO RECOMENDABLE EVALUARLO EN EL RIESGO",IF(P24&lt;=1,"ALTO IMPACTO OBLIGATORIO ARTICULARLA A UNO DE LOS RIESGOS")))</f>
        <v/>
      </c>
    </row>
    <row r="25" ht="48.75" customHeight="1" s="242">
      <c r="A25" s="294" t="n"/>
      <c r="B25" s="312" t="inlineStr">
        <is>
          <t>D10. No aprovechamiento de los recursos de apoyo por parte de la academia.</t>
        </is>
      </c>
      <c r="C25" s="599" t="n">
        <v>1</v>
      </c>
      <c r="D25" s="288" t="inlineStr">
        <is>
          <t>TRANSVERSAL</t>
        </is>
      </c>
      <c r="E25" s="289" t="inlineStr">
        <is>
          <t xml:space="preserve">APOYO ACADEMICO </t>
        </is>
      </c>
      <c r="F25" s="539" t="n">
        <v>2</v>
      </c>
      <c r="G25" s="539" t="n">
        <v>3</v>
      </c>
      <c r="H25" s="539" t="n">
        <v>3</v>
      </c>
      <c r="I25" s="539" t="n">
        <v>1</v>
      </c>
      <c r="J25" s="539" t="n">
        <v>5</v>
      </c>
      <c r="K25" s="539" t="n">
        <v>1</v>
      </c>
      <c r="L25" s="539" t="n">
        <v>1</v>
      </c>
      <c r="M25" s="539" t="n">
        <v>1</v>
      </c>
      <c r="N25" s="539" t="n">
        <v>2</v>
      </c>
      <c r="O25" s="520">
        <f>SUM(F25:N25)</f>
        <v/>
      </c>
      <c r="P25" s="310">
        <f>+SUMPRODUCT(F$8:N$8,F25:N25)/5</f>
        <v/>
      </c>
      <c r="Q25" s="314">
        <f>IF(P25&lt;=0.6,"BAJO IMPACTO",IF(P25&lt;=0.8,"MEDIO IMPACTO RECOMENDABLE EVALUARLO EN EL RIESGO",IF(P25&lt;=1,"ALTO IMPACTO OBLIGATORIO ARTICULARLA A UNO DE LOS RIESGOS")))</f>
        <v/>
      </c>
    </row>
    <row r="26" hidden="1" ht="30" customHeight="1" s="242">
      <c r="A26" s="294" t="n"/>
      <c r="B26" s="312" t="inlineStr">
        <is>
          <t>No se garantiza la disponibilidad de los espacios,  elementos recursos electrónicos (biblioteca) y software académicos, debido al alcance del proceso.</t>
        </is>
      </c>
      <c r="C26" s="599" t="n">
        <v>0</v>
      </c>
      <c r="D26" s="288" t="inlineStr">
        <is>
          <t>TRANSVERSAL</t>
        </is>
      </c>
      <c r="E26" s="289" t="inlineStr">
        <is>
          <t xml:space="preserve">APOYO ACADEMICO </t>
        </is>
      </c>
      <c r="F26" s="539" t="n"/>
      <c r="G26" s="539" t="n"/>
      <c r="H26" s="539" t="n">
        <v>3</v>
      </c>
      <c r="I26" s="539" t="n"/>
      <c r="J26" s="539" t="n"/>
      <c r="K26" s="539" t="n">
        <v>1</v>
      </c>
      <c r="L26" s="539" t="n">
        <v>2</v>
      </c>
      <c r="M26" s="539" t="n"/>
      <c r="N26" s="539" t="n"/>
      <c r="O26" s="520">
        <f>SUM(F26:N26)</f>
        <v/>
      </c>
      <c r="P26" s="310">
        <f>+SUMPRODUCT(F$8:N$8,F26:N26)/5</f>
        <v/>
      </c>
      <c r="Q26" s="314">
        <f>IF(P26&lt;=0.6,"BAJO IMPACTO",IF(P26&lt;=0.8,"MEDIO IMPACTO RECOMENDABLE EVALUARLO EN EL RIESGO",IF(P26&lt;=1,"ALTO IMPACTO OBLIGATORIO ARTICULARLA A UNO DE LOS RIESGOS")))</f>
        <v/>
      </c>
    </row>
    <row r="27" ht="66" customHeight="1" s="242">
      <c r="A27" s="294" t="n"/>
      <c r="B27" s="312" t="inlineStr">
        <is>
          <t>D11. Posible reporte no oportuno de equipos educativos para mantenimiento.</t>
        </is>
      </c>
      <c r="C27" s="599" t="n">
        <v>1</v>
      </c>
      <c r="D27" s="288" t="inlineStr">
        <is>
          <t>TRANSVERSAL</t>
        </is>
      </c>
      <c r="E27" s="289" t="inlineStr">
        <is>
          <t xml:space="preserve">APOYO ACADEMICO </t>
        </is>
      </c>
      <c r="F27" s="539" t="n">
        <v>4</v>
      </c>
      <c r="G27" s="539" t="n">
        <v>4</v>
      </c>
      <c r="H27" s="539" t="n">
        <v>5</v>
      </c>
      <c r="I27" s="539" t="n">
        <v>1</v>
      </c>
      <c r="J27" s="539" t="n">
        <v>5</v>
      </c>
      <c r="K27" s="539" t="n">
        <v>1</v>
      </c>
      <c r="L27" s="539" t="n">
        <v>2</v>
      </c>
      <c r="M27" s="539" t="n">
        <v>1</v>
      </c>
      <c r="N27" s="539" t="n">
        <v>3</v>
      </c>
      <c r="O27" s="520">
        <f>SUM(F27:N27)</f>
        <v/>
      </c>
      <c r="P27" s="310">
        <f>+SUMPRODUCT(F$8:N$8,F27:N27)/5</f>
        <v/>
      </c>
      <c r="Q27" s="314">
        <f>IF(P27&lt;=0.6,"BAJO IMPACTO",IF(P27&lt;=0.8,"MEDIO IMPACTO RECOMENDABLE EVALUARLO EN EL RIESGO",IF(P27&lt;=1,"ALTO IMPACTO OBLIGATORIO ARTICULARLA A UNO DE LOS RIESGOS")))</f>
        <v/>
      </c>
    </row>
    <row r="28" ht="45" customHeight="1" s="242">
      <c r="A28" s="294" t="n"/>
      <c r="B28" s="312" t="inlineStr">
        <is>
          <t>D12. Falta asegurar la aplicación de los criterios en cuanto a la priorización de los mantenimientos.</t>
        </is>
      </c>
      <c r="C28" s="599" t="n">
        <v>1</v>
      </c>
      <c r="D28" s="288" t="inlineStr">
        <is>
          <t>TRANSVERSAL</t>
        </is>
      </c>
      <c r="E28" s="289" t="inlineStr">
        <is>
          <t xml:space="preserve">APOYO ACADEMICO </t>
        </is>
      </c>
      <c r="F28" s="539" t="n">
        <v>5</v>
      </c>
      <c r="G28" s="539" t="n">
        <v>4</v>
      </c>
      <c r="H28" s="539" t="n">
        <v>5</v>
      </c>
      <c r="I28" s="539" t="n">
        <v>1</v>
      </c>
      <c r="J28" s="539" t="n">
        <v>5</v>
      </c>
      <c r="K28" s="539" t="n">
        <v>1</v>
      </c>
      <c r="L28" s="539" t="n">
        <v>2</v>
      </c>
      <c r="M28" s="539" t="n">
        <v>1</v>
      </c>
      <c r="N28" s="539" t="n">
        <v>3</v>
      </c>
      <c r="O28" s="520">
        <f>SUM(F28:N28)</f>
        <v/>
      </c>
      <c r="P28" s="310">
        <f>+SUMPRODUCT(F$8:N$8,F28:N28)/5</f>
        <v/>
      </c>
      <c r="Q28" s="314">
        <f>IF(P28&lt;=0.6,"BAJO IMPACTO",IF(P28&lt;=0.8,"MEDIO IMPACTO RECOMENDABLE EVALUARLO EN EL RIESGO",IF(P28&lt;=1,"ALTO IMPACTO OBLIGATORIO ARTICULARLA A UNO DE LOS RIESGOS")))</f>
        <v/>
      </c>
    </row>
    <row r="29" ht="45" customHeight="1" s="242">
      <c r="A29" s="294" t="n"/>
      <c r="B29" s="312" t="inlineStr">
        <is>
          <t>D13. Fallas en el control de insumos y elementos de consumo dentro de la plataforma institucional requeridos en las prácticas académicas.</t>
        </is>
      </c>
      <c r="C29" s="599" t="n">
        <v>1</v>
      </c>
      <c r="D29" s="288" t="inlineStr">
        <is>
          <t>TRANSVERSAL</t>
        </is>
      </c>
      <c r="E29" s="289" t="inlineStr">
        <is>
          <t xml:space="preserve">APOYO ACADEMICO </t>
        </is>
      </c>
      <c r="F29" s="539" t="n">
        <v>2</v>
      </c>
      <c r="G29" s="539" t="n">
        <v>3</v>
      </c>
      <c r="H29" s="539" t="n">
        <v>3</v>
      </c>
      <c r="I29" s="539" t="n">
        <v>1</v>
      </c>
      <c r="J29" s="539" t="n">
        <v>5</v>
      </c>
      <c r="K29" s="539" t="n">
        <v>1</v>
      </c>
      <c r="L29" s="539" t="n">
        <v>1</v>
      </c>
      <c r="M29" s="539" t="n">
        <v>1</v>
      </c>
      <c r="N29" s="539" t="n">
        <v>3</v>
      </c>
      <c r="O29" s="520">
        <f>SUM(F29:N29)</f>
        <v/>
      </c>
      <c r="P29" s="310">
        <f>+SUMPRODUCT(F$8:N$8,F29:N29)/5</f>
        <v/>
      </c>
      <c r="Q29" s="314">
        <f>IF(P29&lt;=0.6,"BAJO IMPACTO",IF(P29&lt;=0.8,"MEDIO IMPACTO RECOMENDABLE EVALUARLO EN EL RIESGO",IF(P29&lt;=1,"ALTO IMPACTO OBLIGATORIO ARTICULARLA A UNO DE LOS RIESGOS")))</f>
        <v/>
      </c>
    </row>
    <row r="30" ht="45" customHeight="1" s="242">
      <c r="A30" s="294" t="n"/>
      <c r="B30" s="312" t="inlineStr">
        <is>
          <t xml:space="preserve">D14. Efectos a la salud de la comunidad educativa por exposición a Sustancias Químicas  </t>
        </is>
      </c>
      <c r="C30" s="599" t="n">
        <v>1</v>
      </c>
      <c r="D30" s="288" t="inlineStr">
        <is>
          <t>TRANSVERSAL</t>
        </is>
      </c>
      <c r="E30" s="289" t="inlineStr">
        <is>
          <t xml:space="preserve">APOYO ACADEMICO </t>
        </is>
      </c>
      <c r="F30" s="539" t="n">
        <v>1</v>
      </c>
      <c r="G30" s="539" t="n">
        <v>1</v>
      </c>
      <c r="H30" s="539" t="n">
        <v>3</v>
      </c>
      <c r="I30" s="539" t="n">
        <v>1</v>
      </c>
      <c r="J30" s="539" t="n">
        <v>5</v>
      </c>
      <c r="K30" s="539" t="n">
        <v>1</v>
      </c>
      <c r="L30" s="539" t="n">
        <v>1</v>
      </c>
      <c r="M30" s="539" t="n">
        <v>1</v>
      </c>
      <c r="N30" s="539" t="n">
        <v>2</v>
      </c>
      <c r="O30" s="520">
        <f>SUM(F30:N30)</f>
        <v/>
      </c>
      <c r="P30" s="310">
        <f>+SUMPRODUCT(F$8:N$8,F30:N30)/5</f>
        <v/>
      </c>
      <c r="Q30" s="314">
        <f>IF(P30&lt;=0.6,"BAJO IMPACTO",IF(P30&lt;=0.8,"MEDIO IMPACTO RECOMENDABLE EVALUARLO EN EL RIESGO",IF(P30&lt;=1,"ALTO IMPACTO OBLIGATORIO ARTICULARLA A UNO DE LOS RIESGOS")))</f>
        <v/>
      </c>
    </row>
    <row r="31" ht="45" customHeight="1" s="242">
      <c r="A31" s="294" t="n"/>
      <c r="B31" s="312" t="inlineStr">
        <is>
          <t xml:space="preserve">D15. Posibles Fallas eléctricas de los equipos pueden afectar el funcionamiento y seguridad de la comunidad Universitaria y los Espacios Académicos </t>
        </is>
      </c>
      <c r="C31" s="599" t="n">
        <v>1</v>
      </c>
      <c r="D31" s="288" t="inlineStr">
        <is>
          <t>TRANSVERSAL</t>
        </is>
      </c>
      <c r="E31" s="289" t="inlineStr">
        <is>
          <t xml:space="preserve">APOYO ACADEMICO </t>
        </is>
      </c>
      <c r="F31" s="539" t="n">
        <v>1</v>
      </c>
      <c r="G31" s="539" t="n">
        <v>1</v>
      </c>
      <c r="H31" s="539" t="n">
        <v>4</v>
      </c>
      <c r="I31" s="539" t="n">
        <v>2</v>
      </c>
      <c r="J31" s="539" t="n">
        <v>5</v>
      </c>
      <c r="K31" s="539" t="n">
        <v>2</v>
      </c>
      <c r="L31" s="539" t="n">
        <v>1</v>
      </c>
      <c r="M31" s="539" t="n">
        <v>2</v>
      </c>
      <c r="N31" s="539" t="n">
        <v>2</v>
      </c>
      <c r="O31" s="520">
        <f>SUM(F31:N31)</f>
        <v/>
      </c>
      <c r="P31" s="310">
        <f>+SUMPRODUCT(F$8:N$8,F31:N31)/5</f>
        <v/>
      </c>
      <c r="Q31" s="314">
        <f>IF(P31&lt;=0.6,"BAJO IMPACTO",IF(P31&lt;=0.8,"MEDIO IMPACTO RECOMENDABLE EVALUARLO EN EL RIESGO",IF(P31&lt;=1,"ALTO IMPACTO OBLIGATORIO ARTICULARLA A UNO DE LOS RIESGOS")))</f>
        <v/>
      </c>
    </row>
    <row r="32" ht="45" customHeight="1" s="242">
      <c r="A32" s="294" t="n"/>
      <c r="B32" s="312" t="inlineStr">
        <is>
          <t xml:space="preserve">D16. La generación de posibles riesgos mecánicos dentro de los espacios puede generar efectos en la salud de la comunidad Universitaria y la infraestructura de los espacios académicos </t>
        </is>
      </c>
      <c r="C32" s="599" t="n">
        <v>1</v>
      </c>
      <c r="D32" s="288" t="inlineStr">
        <is>
          <t>TRANSVERSAL</t>
        </is>
      </c>
      <c r="E32" s="289" t="inlineStr">
        <is>
          <t xml:space="preserve">APOYO ACADEMICO </t>
        </is>
      </c>
      <c r="F32" s="539" t="n">
        <v>1</v>
      </c>
      <c r="G32" s="539" t="n">
        <v>1</v>
      </c>
      <c r="H32" s="539" t="n">
        <v>4</v>
      </c>
      <c r="I32" s="539" t="n">
        <v>2</v>
      </c>
      <c r="J32" s="539" t="n">
        <v>5</v>
      </c>
      <c r="K32" s="539" t="n">
        <v>2</v>
      </c>
      <c r="L32" s="539" t="n">
        <v>1</v>
      </c>
      <c r="M32" s="539" t="n">
        <v>2</v>
      </c>
      <c r="N32" s="539" t="n">
        <v>2</v>
      </c>
      <c r="O32" s="520">
        <f>SUM(F32:N32)</f>
        <v/>
      </c>
      <c r="P32" s="310">
        <f>+SUMPRODUCT(F$8:N$8,F32:N32)/5</f>
        <v/>
      </c>
      <c r="Q32" s="314">
        <f>IF(P32&lt;=0.6,"BAJO IMPACTO",IF(P32&lt;=0.8,"MEDIO IMPACTO RECOMENDABLE EVALUARLO EN EL RIESGO",IF(P32&lt;=1,"ALTO IMPACTO OBLIGATORIO ARTICULARLA A UNO DE LOS RIESGOS")))</f>
        <v/>
      </c>
    </row>
    <row r="33" ht="45" customHeight="1" s="242">
      <c r="A33" s="294" t="n"/>
      <c r="B33" s="312" t="inlineStr">
        <is>
          <t>D17. Efectos adversos como inundaciones a raiz de lluvias y/o desastres naturales, que pueden causar daño de equipos, y/o prestación de los servicios de la Unidad de Apoyo Académico.</t>
        </is>
      </c>
      <c r="C33" s="599" t="n">
        <v>1</v>
      </c>
      <c r="D33" s="288" t="inlineStr">
        <is>
          <t>TRANSVERSAL</t>
        </is>
      </c>
      <c r="E33" s="289" t="inlineStr">
        <is>
          <t xml:space="preserve">APOYO ACADEMICO </t>
        </is>
      </c>
      <c r="F33" s="539" t="n">
        <v>1</v>
      </c>
      <c r="G33" s="539" t="n">
        <v>1</v>
      </c>
      <c r="H33" s="539" t="n">
        <v>4</v>
      </c>
      <c r="I33" s="539" t="n">
        <v>5</v>
      </c>
      <c r="J33" s="539" t="n">
        <v>5</v>
      </c>
      <c r="K33" s="539" t="n">
        <v>3</v>
      </c>
      <c r="L33" s="539" t="n">
        <v>3</v>
      </c>
      <c r="M33" s="539" t="n">
        <v>2</v>
      </c>
      <c r="N33" s="539" t="n">
        <v>4</v>
      </c>
      <c r="O33" s="520">
        <f>SUM(F33:N33)</f>
        <v/>
      </c>
      <c r="P33" s="310">
        <f>+SUMPRODUCT(F$8:N$8,F33:N33)/5</f>
        <v/>
      </c>
      <c r="Q33" s="314">
        <f>IF(P33&lt;=0.6,"BAJO IMPACTO",IF(P33&lt;=0.8,"MEDIO IMPACTO RECOMENDABLE EVALUARLO EN EL RIESGO",IF(P33&lt;=1,"ALTO IMPACTO OBLIGATORIO ARTICULARLA A UNO DE LOS RIESGOS")))</f>
        <v/>
      </c>
    </row>
    <row r="34" ht="15" customHeight="1" s="242">
      <c r="A34" s="294" t="n"/>
      <c r="B34" s="315" t="inlineStr">
        <is>
          <t>AMENAZAS</t>
        </is>
      </c>
      <c r="C34" s="316" t="n"/>
      <c r="D34" s="316" t="n"/>
      <c r="E34" s="316" t="n"/>
      <c r="F34" s="316" t="n"/>
      <c r="G34" s="316" t="n"/>
      <c r="H34" s="316" t="n"/>
      <c r="I34" s="316" t="n"/>
      <c r="J34" s="316" t="n"/>
      <c r="K34" s="316" t="n"/>
      <c r="L34" s="316" t="n"/>
      <c r="M34" s="316" t="n"/>
      <c r="N34" s="316" t="n"/>
      <c r="O34" s="317" t="n"/>
      <c r="P34" s="317" t="n"/>
      <c r="Q34" s="318" t="n"/>
    </row>
    <row r="35" hidden="1" ht="28.5" customHeight="1" s="242">
      <c r="A35" s="294" t="n"/>
      <c r="B35" s="312" t="inlineStr">
        <is>
          <t>Variación acelerada de las tendencias en los recursos de apoyo de la educación superior (Característica 26 - Lineamiento CNA).</t>
        </is>
      </c>
      <c r="C35" s="599" t="n">
        <v>0</v>
      </c>
      <c r="D35" s="599" t="n"/>
      <c r="E35" s="599" t="n"/>
      <c r="F35" s="539" t="n"/>
      <c r="G35" s="539" t="n"/>
      <c r="H35" s="539" t="n"/>
      <c r="I35" s="539" t="n"/>
      <c r="J35" s="539" t="n"/>
      <c r="K35" s="539" t="n"/>
      <c r="L35" s="539" t="n"/>
      <c r="M35" s="539" t="n"/>
      <c r="N35" s="539" t="n"/>
      <c r="O35" s="520">
        <f>SUM(F35:N35)</f>
        <v/>
      </c>
      <c r="P35" s="310">
        <f>+SUMPRODUCT(F$8:N$8,F35:N35)/5</f>
        <v/>
      </c>
      <c r="Q35" s="314">
        <f>IF(P35&lt;=0.6,"BAJO IMPACTO",IF(P35&lt;=0.8,"MEDIO IMPACTO RECOMENDABLE EVALUARLO EN EL RIESGO",IF(P35&lt;=1,"ALTO IMPACTO OBLIGATORIO ARTICULARLA A UNO DE LOS RIESGOS")))</f>
        <v/>
      </c>
    </row>
    <row r="36" hidden="1" ht="30" customHeight="1" s="242">
      <c r="A36" s="294" t="n"/>
      <c r="B36" s="312" t="inlineStr">
        <is>
          <t>A1. Brote de enfermedades de control oficial. (COVID-19).</t>
        </is>
      </c>
      <c r="C36" s="599" t="n">
        <v>0</v>
      </c>
      <c r="D36" s="599" t="n"/>
      <c r="E36" s="599" t="n"/>
      <c r="F36" s="539" t="n">
        <v>4</v>
      </c>
      <c r="G36" s="539" t="n">
        <v>4</v>
      </c>
      <c r="H36" s="539" t="n">
        <v>4</v>
      </c>
      <c r="I36" s="539" t="n">
        <v>4</v>
      </c>
      <c r="J36" s="539" t="n">
        <v>4</v>
      </c>
      <c r="K36" s="539" t="n">
        <v>5</v>
      </c>
      <c r="L36" s="539" t="n">
        <v>4</v>
      </c>
      <c r="M36" s="539" t="n"/>
      <c r="N36" s="539" t="n">
        <v>4</v>
      </c>
      <c r="O36" s="520">
        <f>SUM(F36:N36)</f>
        <v/>
      </c>
      <c r="P36" s="310">
        <f>+SUMPRODUCT(F$8:N$8,F36:N36)/5</f>
        <v/>
      </c>
      <c r="Q36" s="314">
        <f>IF(P36&lt;=0.6,"BAJO IMPACTO",IF(P36&lt;=0.8,"MEDIO IMPACTO RECOMENDABLE EVALUARLO EN EL RIESGO",IF(P36&lt;=1,"ALTO IMPACTO OBLIGATORIO ARTICULARLA A UNO DE LOS RIESGOS")))</f>
        <v/>
      </c>
    </row>
    <row r="37" ht="36" customHeight="1" s="242">
      <c r="A37" s="294" t="n"/>
      <c r="B37" s="312" t="inlineStr">
        <is>
          <t>A2. Asonadas, paros estudiantiles que pueden causar la perdida de equipos.</t>
        </is>
      </c>
      <c r="C37" s="599" t="n">
        <v>1</v>
      </c>
      <c r="D37" s="288" t="inlineStr">
        <is>
          <t>TRANSVERSAL</t>
        </is>
      </c>
      <c r="E37" s="289" t="inlineStr">
        <is>
          <t xml:space="preserve">APOYO ACADEMICO </t>
        </is>
      </c>
      <c r="F37" s="539" t="n">
        <v>3</v>
      </c>
      <c r="G37" s="539" t="n">
        <v>3</v>
      </c>
      <c r="H37" s="539" t="n">
        <v>4</v>
      </c>
      <c r="I37" s="539" t="n">
        <v>1</v>
      </c>
      <c r="J37" s="539" t="n">
        <v>5</v>
      </c>
      <c r="K37" s="539" t="n">
        <v>1</v>
      </c>
      <c r="L37" s="539" t="n">
        <v>1</v>
      </c>
      <c r="M37" s="539" t="n">
        <v>1</v>
      </c>
      <c r="N37" s="539" t="n">
        <v>3</v>
      </c>
      <c r="O37" s="520">
        <f>SUM(F37:N37)</f>
        <v/>
      </c>
      <c r="P37" s="310">
        <f>+SUMPRODUCT(F$8:N$8,F37:N37)/5</f>
        <v/>
      </c>
      <c r="Q37" s="314">
        <f>IF(P37&lt;=0.6,"BAJO IMPACTO",IF(P37&lt;=0.8,"MEDIO IMPACTO RECOMENDABLE EVALUARLO EN EL RIESGO",IF(P37&lt;=1,"ALTO IMPACTO OBLIGATORIO ARTICULARLA A UNO DE LOS RIESGOS")))</f>
        <v/>
      </c>
    </row>
    <row r="38" ht="47.25" customHeight="1" s="242">
      <c r="A38" s="294" t="n"/>
      <c r="B38" s="312" t="inlineStr">
        <is>
          <t>A3. La asignación presupuestal por parte del gobierno es insuficiente y los tiempos no son acordes para el cumplimiento de las actividades del proceso.</t>
        </is>
      </c>
      <c r="C38" s="599" t="n">
        <v>1</v>
      </c>
      <c r="D38" s="288" t="inlineStr">
        <is>
          <t>TRANSVERSAL</t>
        </is>
      </c>
      <c r="E38" s="289" t="inlineStr">
        <is>
          <t xml:space="preserve">APOYO ACADEMICO </t>
        </is>
      </c>
      <c r="F38" s="539" t="n">
        <v>3</v>
      </c>
      <c r="G38" s="539" t="n">
        <v>4</v>
      </c>
      <c r="H38" s="539" t="n">
        <v>2</v>
      </c>
      <c r="I38" s="539" t="n">
        <v>1</v>
      </c>
      <c r="J38" s="539" t="n">
        <v>5</v>
      </c>
      <c r="K38" s="539" t="n">
        <v>1</v>
      </c>
      <c r="L38" s="539" t="n">
        <v>2</v>
      </c>
      <c r="M38" s="539" t="n">
        <v>1</v>
      </c>
      <c r="N38" s="539" t="n">
        <v>4</v>
      </c>
      <c r="O38" s="520">
        <f>SUM(F38:N38)</f>
        <v/>
      </c>
      <c r="P38" s="310">
        <f>+SUMPRODUCT(F$8:N$8,F38:N38)/5</f>
        <v/>
      </c>
      <c r="Q38" s="314">
        <f>IF(P38&lt;=0.6,"BAJO IMPACTO",IF(P38&lt;=0.8,"MEDIO IMPACTO RECOMENDABLE EVALUARLO EN EL RIESGO",IF(P38&lt;=1,"ALTO IMPACTO OBLIGATORIO ARTICULARLA A UNO DE LOS RIESGOS")))</f>
        <v/>
      </c>
    </row>
    <row r="39" hidden="1" ht="28.5" customHeight="1" s="242">
      <c r="A39" s="294" t="n"/>
      <c r="B39" s="312" t="inlineStr">
        <is>
          <t>Se presentan inconsistencias en los procesos de selección y contratación laboral (Demora, Conflicto de intereses).</t>
        </is>
      </c>
      <c r="C39" s="599" t="n">
        <v>0</v>
      </c>
      <c r="D39" s="288" t="inlineStr">
        <is>
          <t>TRANSVERSAL</t>
        </is>
      </c>
      <c r="E39" s="289" t="inlineStr">
        <is>
          <t xml:space="preserve">APOYO ACADEMICO </t>
        </is>
      </c>
      <c r="F39" s="539" t="n"/>
      <c r="G39" s="539" t="n"/>
      <c r="H39" s="539" t="n"/>
      <c r="I39" s="539" t="n"/>
      <c r="J39" s="539" t="n"/>
      <c r="K39" s="539" t="n"/>
      <c r="L39" s="539" t="n"/>
      <c r="M39" s="539" t="n"/>
      <c r="N39" s="539" t="n"/>
      <c r="O39" s="520">
        <f>SUM(F39:N39)</f>
        <v/>
      </c>
      <c r="P39" s="310">
        <f>+SUMPRODUCT(F$8:N$8,F39:N39)/5</f>
        <v/>
      </c>
      <c r="Q39" s="314">
        <f>IF(P39&lt;=0.6,"BAJO IMPACTO",IF(P39&lt;=0.8,"MEDIO IMPACTO RECOMENDABLE EVALUARLO EN EL RIESGO",IF(P39&lt;=1,"ALTO IMPACTO OBLIGATORIO ARTICULARLA A UNO DE LOS RIESGOS")))</f>
        <v/>
      </c>
    </row>
    <row r="40" ht="28.5" customHeight="1" s="242">
      <c r="A40" s="294" t="n"/>
      <c r="B40" s="312" t="inlineStr">
        <is>
          <t>A4. Se crean grupos sociales que emiten información falsa sobre la universidad.</t>
        </is>
      </c>
      <c r="C40" s="599" t="n">
        <v>1</v>
      </c>
      <c r="D40" s="288" t="inlineStr">
        <is>
          <t>TRANSVERSAL</t>
        </is>
      </c>
      <c r="E40" s="289" t="inlineStr">
        <is>
          <t xml:space="preserve">APOYO ACADEMICO </t>
        </is>
      </c>
      <c r="F40" s="319" t="n">
        <v>2</v>
      </c>
      <c r="G40" s="539" t="n">
        <v>2</v>
      </c>
      <c r="H40" s="539" t="n">
        <v>3</v>
      </c>
      <c r="I40" s="539" t="n">
        <v>3</v>
      </c>
      <c r="J40" s="319" t="n">
        <v>4</v>
      </c>
      <c r="K40" s="319" t="n">
        <v>3</v>
      </c>
      <c r="L40" s="319" t="n">
        <v>2</v>
      </c>
      <c r="M40" s="539" t="n">
        <v>1</v>
      </c>
      <c r="N40" s="319" t="n">
        <v>3</v>
      </c>
      <c r="O40" s="520">
        <f>SUM(F40:N40)</f>
        <v/>
      </c>
      <c r="P40" s="310">
        <f>+SUMPRODUCT(F$8:N$8,F40:N40)/5</f>
        <v/>
      </c>
      <c r="Q40" s="314">
        <f>IF(P40&lt;=0.6,"BAJO IMPACTO",IF(P40&lt;=0.8,"MEDIO IMPACTO RECOMENDABLE EVALUARLO EN EL RIESGO",IF(P40&lt;=1,"ALTO IMPACTO OBLIGATORIO ARTICULARLA A UNO DE LOS RIESGOS")))</f>
        <v/>
      </c>
    </row>
    <row r="41" hidden="1" ht="15" customHeight="1" s="242">
      <c r="A41" s="294" t="n"/>
      <c r="B41" s="312" t="inlineStr">
        <is>
          <t xml:space="preserve">A5. No hay una claro direccionamiento de los requisitos normativos y legales. </t>
        </is>
      </c>
      <c r="C41" s="599" t="n">
        <v>0</v>
      </c>
      <c r="D41" s="288" t="inlineStr">
        <is>
          <t>TRANSVERSAL</t>
        </is>
      </c>
      <c r="E41" s="289" t="inlineStr">
        <is>
          <t xml:space="preserve">APOYO ACADEMICO </t>
        </is>
      </c>
      <c r="F41" s="539" t="n">
        <v>3</v>
      </c>
      <c r="G41" s="539" t="n">
        <v>3</v>
      </c>
      <c r="H41" s="539" t="n">
        <v>3</v>
      </c>
      <c r="I41" s="539" t="n">
        <v>1</v>
      </c>
      <c r="J41" s="539" t="n">
        <v>4</v>
      </c>
      <c r="K41" s="539" t="n">
        <v>2</v>
      </c>
      <c r="L41" s="539" t="n">
        <v>3</v>
      </c>
      <c r="M41" s="539" t="n"/>
      <c r="N41" s="539" t="n">
        <v>4</v>
      </c>
      <c r="O41" s="520">
        <f>SUM(F41:N41)</f>
        <v/>
      </c>
      <c r="P41" s="310">
        <f>+SUMPRODUCT(F$8:N$8,F41:N41)/5</f>
        <v/>
      </c>
      <c r="Q41" s="314">
        <f>IF(P41&lt;=0.6,"BAJO IMPACTO",IF(P41&lt;=0.8,"MEDIO IMPACTO RECOMENDABLE EVALUARLO EN EL RIESGO",IF(P41&lt;=1,"ALTO IMPACTO OBLIGATORIO ARTICULARLA A UNO DE LOS RIESGOS")))</f>
        <v/>
      </c>
    </row>
    <row r="42" hidden="1" ht="42.75" customHeight="1" s="242">
      <c r="A42" s="294" t="n"/>
      <c r="B42" s="312" t="inlineStr">
        <is>
          <t>Requisitos de obligatorio cumplimiento (decreto 1330 y los lineamientos de acreditación)  que afectan la disponibilidad y suficiencia de los medios educativos.</t>
        </is>
      </c>
      <c r="C42" s="599" t="n">
        <v>0</v>
      </c>
      <c r="D42" s="288" t="inlineStr">
        <is>
          <t>TRANSVERSAL</t>
        </is>
      </c>
      <c r="E42" s="289" t="inlineStr">
        <is>
          <t xml:space="preserve">APOYO ACADEMICO </t>
        </is>
      </c>
      <c r="F42" s="539" t="n"/>
      <c r="G42" s="539" t="n"/>
      <c r="H42" s="539" t="n"/>
      <c r="I42" s="539" t="n"/>
      <c r="J42" s="539" t="n"/>
      <c r="K42" s="539" t="n"/>
      <c r="L42" s="539" t="n"/>
      <c r="M42" s="539" t="n"/>
      <c r="N42" s="539" t="n"/>
      <c r="O42" s="520">
        <f>SUM(F42:N42)</f>
        <v/>
      </c>
      <c r="P42" s="310">
        <f>+SUMPRODUCT(F$8:N$8,F42:N42)/5</f>
        <v/>
      </c>
      <c r="Q42" s="314">
        <f>IF(P42&lt;=0.6,"BAJO IMPACTO",IF(P42&lt;=0.8,"MEDIO IMPACTO RECOMENDABLE EVALUARLO EN EL RIESGO",IF(P42&lt;=1,"ALTO IMPACTO OBLIGATORIO ARTICULARLA A UNO DE LOS RIESGOS")))</f>
        <v/>
      </c>
    </row>
    <row r="43" ht="50.25" customHeight="1" s="242">
      <c r="A43" s="294" t="n"/>
      <c r="B43" s="312" t="inlineStr">
        <is>
          <t xml:space="preserve">A6. Insuficiencia en el mercado de audiolibros y libros de cecografía para dotación de los CGCA. </t>
        </is>
      </c>
      <c r="C43" s="599" t="n">
        <v>1</v>
      </c>
      <c r="D43" s="288" t="inlineStr">
        <is>
          <t>TRANSVERSAL</t>
        </is>
      </c>
      <c r="E43" s="289" t="inlineStr">
        <is>
          <t xml:space="preserve">APOYO ACADEMICO </t>
        </is>
      </c>
      <c r="F43" s="319" t="n">
        <v>1</v>
      </c>
      <c r="G43" s="539" t="n">
        <v>3</v>
      </c>
      <c r="H43" s="539" t="n">
        <v>3</v>
      </c>
      <c r="I43" s="539" t="n">
        <v>1</v>
      </c>
      <c r="J43" s="319" t="n">
        <v>5</v>
      </c>
      <c r="K43" s="319" t="n">
        <v>1</v>
      </c>
      <c r="L43" s="319" t="n">
        <v>2</v>
      </c>
      <c r="M43" s="539" t="n">
        <v>1</v>
      </c>
      <c r="N43" s="319" t="n">
        <v>2</v>
      </c>
      <c r="O43" s="520">
        <f>SUM(F43:N43)</f>
        <v/>
      </c>
      <c r="P43" s="310">
        <f>+SUMPRODUCT(F$8:N$8,F43:N43)/5</f>
        <v/>
      </c>
      <c r="Q43" s="314">
        <f>IF(P43&lt;=0.6,"BAJO IMPACTO",IF(P43&lt;=0.8,"MEDIO IMPACTO RECOMENDABLE EVALUARLO EN EL RIESGO",IF(P43&lt;=1,"ALTO IMPACTO OBLIGATORIO ARTICULARLA A UNO DE LOS RIESGOS")))</f>
        <v/>
      </c>
    </row>
    <row r="44" hidden="1" ht="46.5" customHeight="1" s="242">
      <c r="A44" s="294" t="n"/>
      <c r="B44" s="312" t="inlineStr">
        <is>
          <t>A7. Actualización constante en relación a los lineamientos gubernamentales en atención a la emergencia sanitaria (COVID 19).</t>
        </is>
      </c>
      <c r="C44" s="599" t="n">
        <v>0</v>
      </c>
      <c r="D44" s="288" t="inlineStr">
        <is>
          <t>TRANSVERSAL</t>
        </is>
      </c>
      <c r="E44" s="289" t="inlineStr">
        <is>
          <t xml:space="preserve">APOYO ACADEMICO </t>
        </is>
      </c>
      <c r="F44" s="539" t="n">
        <v>4</v>
      </c>
      <c r="G44" s="539" t="n">
        <v>4</v>
      </c>
      <c r="H44" s="539" t="n">
        <v>4</v>
      </c>
      <c r="I44" s="539" t="n">
        <v>4</v>
      </c>
      <c r="J44" s="539" t="n">
        <v>5</v>
      </c>
      <c r="K44" s="539" t="n">
        <v>4</v>
      </c>
      <c r="L44" s="539" t="n">
        <v>4</v>
      </c>
      <c r="M44" s="539" t="n"/>
      <c r="N44" s="539" t="n">
        <v>4</v>
      </c>
      <c r="O44" s="520">
        <f>SUM(F44:N44)</f>
        <v/>
      </c>
      <c r="P44" s="310">
        <f>+SUMPRODUCT(F$8:N$8,F44:N44)/5</f>
        <v/>
      </c>
      <c r="Q44" s="314">
        <f>IF(P44&lt;=0.6,"BAJO IMPACTO",IF(P44&lt;=0.8,"MEDIO IMPACTO RECOMENDABLE EVALUARLO EN EL RIESGO",IF(P44&lt;=1,"ALTO IMPACTO OBLIGATORIO ARTICULARLA A UNO DE LOS RIESGOS")))</f>
        <v/>
      </c>
    </row>
    <row r="45" ht="74.25" customHeight="1" s="242">
      <c r="A45" s="294" t="n"/>
      <c r="B45" s="312" t="inlineStr">
        <is>
          <t>A8. Falta de disponibilidad de los recursos electrónicos   EzProxy (software autenticación para ingreso de base de datos) Koha (sistema de gestión bibliotecario  -préstamo y catalogación) - Dspace (Repositorio institucional)) ofertados por un tercero por causa de demoras en la contratación o fallas en el sistema de los mismos.</t>
        </is>
      </c>
      <c r="C45" s="599" t="n">
        <v>1</v>
      </c>
      <c r="D45" s="288" t="inlineStr">
        <is>
          <t>TRANSVERSAL</t>
        </is>
      </c>
      <c r="E45" s="289" t="inlineStr">
        <is>
          <t xml:space="preserve">APOYO ACADEMICO </t>
        </is>
      </c>
      <c r="F45" s="539" t="n">
        <v>3</v>
      </c>
      <c r="G45" s="539" t="n">
        <v>3</v>
      </c>
      <c r="H45" s="319" t="n">
        <v>4</v>
      </c>
      <c r="I45" s="319" t="n">
        <v>1</v>
      </c>
      <c r="J45" s="319" t="n">
        <v>5</v>
      </c>
      <c r="K45" s="319" t="n">
        <v>2</v>
      </c>
      <c r="L45" s="319" t="n">
        <v>4</v>
      </c>
      <c r="M45" s="319" t="n">
        <v>1</v>
      </c>
      <c r="N45" s="319" t="n">
        <v>4</v>
      </c>
      <c r="O45" s="520">
        <f>SUM(F45:N45)</f>
        <v/>
      </c>
      <c r="P45" s="310">
        <f>+SUMPRODUCT(F$8:N$8,F45:N45)/5</f>
        <v/>
      </c>
      <c r="Q45" s="314">
        <f>IF(P45&lt;=0.6,"BAJO IMPACTO",IF(P45&lt;=0.8,"MEDIO IMPACTO RECOMENDABLE EVALUARLO EN EL RIESGO",IF(P45&lt;=1,"ALTO IMPACTO OBLIGATORIO ARTICULARLA A UNO DE LOS RIESGOS")))</f>
        <v/>
      </c>
    </row>
    <row r="46" hidden="1" ht="15" customHeight="1" s="242">
      <c r="A46" s="294" t="n"/>
      <c r="B46" s="312" t="inlineStr">
        <is>
          <t>A9. Ley de garantías a finales del IPA 2022 y a principios del IPA 2023.</t>
        </is>
      </c>
      <c r="C46" s="599" t="n">
        <v>0</v>
      </c>
      <c r="D46" s="288" t="inlineStr">
        <is>
          <t>TRANSVERSAL</t>
        </is>
      </c>
      <c r="E46" s="289" t="inlineStr">
        <is>
          <t xml:space="preserve">APOYO ACADEMICO </t>
        </is>
      </c>
      <c r="F46" s="539" t="n">
        <v>3</v>
      </c>
      <c r="G46" s="539" t="n">
        <v>3</v>
      </c>
      <c r="H46" s="539" t="n">
        <v>3</v>
      </c>
      <c r="I46" s="539" t="n">
        <v>1</v>
      </c>
      <c r="J46" s="539" t="n">
        <v>3</v>
      </c>
      <c r="K46" s="539" t="n">
        <v>1</v>
      </c>
      <c r="L46" s="539" t="n">
        <v>3</v>
      </c>
      <c r="M46" s="539" t="n"/>
      <c r="N46" s="539" t="n">
        <v>4</v>
      </c>
      <c r="O46" s="520">
        <f>SUM(F46:N46)</f>
        <v/>
      </c>
      <c r="P46" s="310">
        <f>+SUMPRODUCT(F$8:N$8,F46:N46)/5</f>
        <v/>
      </c>
      <c r="Q46" s="314">
        <f>IF(P46&lt;=0.6,"BAJO IMPACTO",IF(P46&lt;=0.8,"MEDIO IMPACTO RECOMENDABLE EVALUARLO EN EL RIESGO",IF(P46&lt;=1,"ALTO IMPACTO OBLIGATORIO ARTICULARLA A UNO DE LOS RIESGOS")))</f>
        <v/>
      </c>
    </row>
    <row r="47" ht="44.25" customHeight="1" s="242">
      <c r="A47" s="294" t="n"/>
      <c r="B47" s="312" t="inlineStr">
        <is>
          <t>A10. Dificultad en la adquisición de los elementos requeridos por la academia, en consecuencia, a las dinámicas económicas nacionales e internacionales.</t>
        </is>
      </c>
      <c r="C47" s="599" t="n">
        <v>1</v>
      </c>
      <c r="D47" s="288" t="inlineStr">
        <is>
          <t>TRANSVERSAL</t>
        </is>
      </c>
      <c r="E47" s="289" t="inlineStr">
        <is>
          <t>APOYO ACADEMICO</t>
        </is>
      </c>
      <c r="F47" s="539" t="n">
        <v>3</v>
      </c>
      <c r="G47" s="539" t="n">
        <v>3</v>
      </c>
      <c r="H47" s="539" t="n">
        <v>3</v>
      </c>
      <c r="I47" s="539" t="n">
        <v>1</v>
      </c>
      <c r="J47" s="539" t="n">
        <v>5</v>
      </c>
      <c r="K47" s="539" t="n">
        <v>1</v>
      </c>
      <c r="L47" s="539" t="n">
        <v>2</v>
      </c>
      <c r="M47" s="539" t="n">
        <v>1</v>
      </c>
      <c r="N47" s="539" t="n">
        <v>3</v>
      </c>
      <c r="O47" s="520">
        <f>SUM(F47:N47)</f>
        <v/>
      </c>
      <c r="P47" s="310">
        <f>+SUMPRODUCT(F$8:N$8,F47:N47)/5</f>
        <v/>
      </c>
      <c r="Q47" s="314">
        <f>IF(P47&lt;=0.6,"BAJO IMPACTO",IF(P47&lt;=0.8,"MEDIO IMPACTO RECOMENDABLE EVALUARLO EN EL RIESGO",IF(P47&lt;=1,"ALTO IMPACTO OBLIGATORIO ARTICULARLA A UNO DE LOS RIESGOS")))</f>
        <v/>
      </c>
    </row>
    <row r="48" ht="15" customHeight="1" s="242">
      <c r="A48" s="294" t="n"/>
      <c r="B48" s="315" t="inlineStr">
        <is>
          <t>FORTALEZAS</t>
        </is>
      </c>
      <c r="C48" s="290" t="n"/>
      <c r="D48" s="290" t="n"/>
      <c r="E48" s="290" t="n"/>
      <c r="F48" s="290" t="n"/>
      <c r="G48" s="290" t="n"/>
      <c r="H48" s="290" t="n"/>
      <c r="I48" s="290" t="n"/>
      <c r="J48" s="290" t="n"/>
      <c r="K48" s="290" t="n"/>
      <c r="L48" s="290" t="n"/>
      <c r="M48" s="290" t="n"/>
      <c r="N48" s="290" t="n"/>
      <c r="O48" s="320" t="n"/>
      <c r="P48" s="320" t="n"/>
      <c r="Q48" s="321" t="n"/>
    </row>
    <row r="49" ht="30" customHeight="1" s="242">
      <c r="A49" s="294" t="n"/>
      <c r="B49" s="312" t="inlineStr">
        <is>
          <t>F1. Sistema de Gestión CGCA.</t>
        </is>
      </c>
      <c r="C49" s="599" t="n">
        <v>1</v>
      </c>
      <c r="D49" s="288" t="inlineStr">
        <is>
          <t>TRANSVERSAL</t>
        </is>
      </c>
      <c r="E49" s="289" t="inlineStr">
        <is>
          <t xml:space="preserve">APOYO ACADEMICO </t>
        </is>
      </c>
      <c r="F49" s="319" t="n">
        <v>4</v>
      </c>
      <c r="G49" s="319" t="n">
        <v>4</v>
      </c>
      <c r="H49" s="319" t="n">
        <v>4</v>
      </c>
      <c r="I49" s="319" t="n">
        <v>1</v>
      </c>
      <c r="J49" s="319" t="n">
        <v>4</v>
      </c>
      <c r="K49" s="319" t="n">
        <v>3</v>
      </c>
      <c r="L49" s="319" t="n">
        <v>1</v>
      </c>
      <c r="M49" s="319" t="n">
        <v>1</v>
      </c>
      <c r="N49" s="319" t="n">
        <v>3</v>
      </c>
      <c r="O49" s="520">
        <f>SUM(F49:N49)</f>
        <v/>
      </c>
      <c r="P49" s="310">
        <f>+SUMPRODUCT(F$8:N$8,F49:N49)/5</f>
        <v/>
      </c>
      <c r="Q49" s="314">
        <f>IF(P49&lt;=0.6,"BAJO IMPACTO",IF(P49&lt;=0.8,"MEDIO IMPACTO RECOMENDABLE EVALUARLO",IF(P49&lt;=1,"ALTO IMPACTO OBLIGATORIO ARTICULARLA A UNA DE LAS OPORTUNIDADES")))</f>
        <v/>
      </c>
    </row>
    <row r="50" hidden="1" ht="24" customHeight="1" s="242">
      <c r="A50" s="294" t="n"/>
      <c r="B50" s="312" t="inlineStr">
        <is>
          <t>Personal capacitado y competente para la realización de actividades.</t>
        </is>
      </c>
      <c r="C50" s="599" t="n">
        <v>0</v>
      </c>
      <c r="D50" s="288" t="inlineStr">
        <is>
          <t>TRANSVERSAL</t>
        </is>
      </c>
      <c r="E50" s="289" t="inlineStr">
        <is>
          <t xml:space="preserve">APOYO ACADEMICO </t>
        </is>
      </c>
      <c r="F50" s="539" t="n"/>
      <c r="G50" s="539" t="n"/>
      <c r="H50" s="539" t="n"/>
      <c r="I50" s="539" t="n"/>
      <c r="J50" s="539" t="n"/>
      <c r="K50" s="539" t="n"/>
      <c r="L50" s="539" t="n"/>
      <c r="M50" s="539" t="n"/>
      <c r="N50" s="539" t="n"/>
      <c r="O50" s="520">
        <f>SUM(F50:N50)</f>
        <v/>
      </c>
      <c r="P50" s="310">
        <f>+SUMPRODUCT(F$8:N$8,F50:N50)/5</f>
        <v/>
      </c>
      <c r="Q50" s="314">
        <f>IF(P50&lt;=0.6,"BAJO IMPACTO",IF(P50&lt;=0.8,"MEDIO IMPACTO RECOMENDABLE EVALUARLO",IF(P50&lt;=1,"ALTO IMPACTO OBLIGATORIO ARTICULARLA A UNA DE LAS OPORTUNIDADES")))</f>
        <v/>
      </c>
    </row>
    <row r="51" ht="42.75" customHeight="1" s="242">
      <c r="A51" s="294" t="n"/>
      <c r="B51" s="312" t="inlineStr">
        <is>
          <t xml:space="preserve">F2. Sistemas de producción acordes con la preservación del medio ambiente, que permiten el desarrollo de la ciencia, tecnología e innovación (Unidades Agroambientales). </t>
        </is>
      </c>
      <c r="C51" s="599" t="n">
        <v>1</v>
      </c>
      <c r="D51" s="288" t="inlineStr">
        <is>
          <t>FUSAGASUGÁ
UBATE
FACATATIVA</t>
        </is>
      </c>
      <c r="E51" s="289" t="inlineStr">
        <is>
          <t xml:space="preserve">APOYO ACADEMICO </t>
        </is>
      </c>
      <c r="F51" s="319" t="n">
        <v>3</v>
      </c>
      <c r="G51" s="319" t="n">
        <v>5</v>
      </c>
      <c r="H51" s="319" t="n">
        <v>4</v>
      </c>
      <c r="I51" s="319" t="n">
        <v>2</v>
      </c>
      <c r="J51" s="319" t="n">
        <v>5</v>
      </c>
      <c r="K51" s="319" t="n">
        <v>1</v>
      </c>
      <c r="L51" s="319" t="n">
        <v>1</v>
      </c>
      <c r="M51" s="319" t="n">
        <v>1</v>
      </c>
      <c r="N51" s="319" t="n">
        <v>4</v>
      </c>
      <c r="O51" s="520">
        <f>SUM(F51:N51)</f>
        <v/>
      </c>
      <c r="P51" s="310">
        <f>+SUMPRODUCT(F$8:N$8,F51:N51)/5</f>
        <v/>
      </c>
      <c r="Q51" s="314">
        <f>IF(P51&lt;=0.6,"BAJO IMPACTO",IF(P51&lt;=0.8,"MEDIO IMPACTO RECOMENDABLE EVALUARLO",IF(P51&lt;=1,"ALTO IMPACTO OBLIGATORIO ARTICULARLA A UNA DE LAS OPORTUNIDADES")))</f>
        <v/>
      </c>
    </row>
    <row r="52" hidden="1" ht="28.5" customHeight="1" s="242">
      <c r="A52" s="294" t="n"/>
      <c r="B52" s="322" t="inlineStr">
        <is>
          <t>Alto compromiso del equipo de trabajo para brindar un servicio de calidad a la comunidad académica, administrativa y externa.</t>
        </is>
      </c>
      <c r="C52" s="599" t="n">
        <v>0</v>
      </c>
      <c r="D52" s="289" t="n"/>
      <c r="E52" s="289" t="inlineStr">
        <is>
          <t xml:space="preserve">APOYO ACADEMICO </t>
        </is>
      </c>
      <c r="F52" s="539" t="n"/>
      <c r="G52" s="539" t="n"/>
      <c r="H52" s="539" t="n"/>
      <c r="I52" s="539" t="n"/>
      <c r="J52" s="539" t="n"/>
      <c r="K52" s="539" t="n"/>
      <c r="L52" s="539" t="n"/>
      <c r="M52" s="539" t="n"/>
      <c r="N52" s="539" t="n"/>
      <c r="O52" s="520">
        <f>SUM(F52:N52)</f>
        <v/>
      </c>
      <c r="P52" s="310">
        <f>+SUMPRODUCT(F$8:N$8,F52:N52)/5</f>
        <v/>
      </c>
      <c r="Q52" s="314">
        <f>IF(P52&lt;=0.6,"BAJO IMPACTO",IF(P52&lt;=0.8,"MEDIO IMPACTO RECOMENDABLE EVALUARLO",IF(P52&lt;=1,"ALTO IMPACTO OBLIGATORIO ARTICULARLA A UNA DE LAS OPORTUNIDADES")))</f>
        <v/>
      </c>
    </row>
    <row r="53" ht="30" customHeight="1" s="242">
      <c r="A53" s="294" t="n"/>
      <c r="B53" s="323" t="inlineStr">
        <is>
          <t xml:space="preserve">F3. Actualización e innovación permanente de las bases de datos y recursos digitales. </t>
        </is>
      </c>
      <c r="C53" s="599" t="n">
        <v>1</v>
      </c>
      <c r="D53" s="288" t="inlineStr">
        <is>
          <t>TRANSVERSAL</t>
        </is>
      </c>
      <c r="E53" s="289" t="inlineStr">
        <is>
          <t xml:space="preserve">APOYO ACADEMICO </t>
        </is>
      </c>
      <c r="F53" s="319" t="n">
        <v>4</v>
      </c>
      <c r="G53" s="319" t="n">
        <v>4</v>
      </c>
      <c r="H53" s="319" t="n">
        <v>4</v>
      </c>
      <c r="I53" s="319" t="n">
        <v>1</v>
      </c>
      <c r="J53" s="319" t="n">
        <v>5</v>
      </c>
      <c r="K53" s="319" t="n">
        <v>1</v>
      </c>
      <c r="L53" s="319" t="n">
        <v>1</v>
      </c>
      <c r="M53" s="319" t="n">
        <v>1</v>
      </c>
      <c r="N53" s="319" t="n">
        <v>4</v>
      </c>
      <c r="O53" s="520">
        <f>SUM(F53:N53)</f>
        <v/>
      </c>
      <c r="P53" s="310">
        <f>+SUMPRODUCT(F$8:N$8,F53:N53)/5</f>
        <v/>
      </c>
      <c r="Q53" s="314">
        <f>IF(P53&lt;=0.6,"BAJO IMPACTO",IF(P53&lt;=0.8,"MEDIO IMPACTO RECOMENDABLE EVALUARLO",IF(P53&lt;=1,"ALTO IMPACTO OBLIGATORIO ARTICULARLA A UNA DE LAS OPORTUNIDADES")))</f>
        <v/>
      </c>
    </row>
    <row r="54" ht="54" customHeight="1" s="242">
      <c r="A54" s="294" t="n"/>
      <c r="B54" s="324" t="inlineStr">
        <is>
          <t>F4. Servicios en línea orientados a dar respuestas oportunas a la necesidades de la comunidad académica (Aplicativos que optimizan la operatividad del proceso y garantizan un eficiente servicio a las partes interesadas).</t>
        </is>
      </c>
      <c r="C54" s="599" t="n">
        <v>1</v>
      </c>
      <c r="D54" s="288" t="inlineStr">
        <is>
          <t>TRANSVERSAL</t>
        </is>
      </c>
      <c r="E54" s="289" t="inlineStr">
        <is>
          <t xml:space="preserve">APOYO ACADEMICO </t>
        </is>
      </c>
      <c r="F54" s="319" t="n">
        <v>2</v>
      </c>
      <c r="G54" s="319" t="n">
        <v>4</v>
      </c>
      <c r="H54" s="319" t="n">
        <v>4</v>
      </c>
      <c r="I54" s="319" t="n">
        <v>1</v>
      </c>
      <c r="J54" s="319" t="n">
        <v>5</v>
      </c>
      <c r="K54" s="319" t="n">
        <v>2</v>
      </c>
      <c r="L54" s="319" t="n">
        <v>1</v>
      </c>
      <c r="M54" s="319" t="n">
        <v>1</v>
      </c>
      <c r="N54" s="319" t="n">
        <v>4</v>
      </c>
      <c r="O54" s="520">
        <f>SUM(F54:N54)</f>
        <v/>
      </c>
      <c r="P54" s="310">
        <f>+SUMPRODUCT(F$8:N$8,F54:N54)/5</f>
        <v/>
      </c>
      <c r="Q54" s="314">
        <f>IF(P54&lt;=0.6,"BAJO IMPACTO",IF(P54&lt;=0.8,"MEDIO IMPACTO RECOMENDABLE EVALUARLO",IF(P54&lt;=1,"ALTO IMPACTO OBLIGATORIO ARTICULARLA A UNA DE LAS OPORTUNIDADES")))</f>
        <v/>
      </c>
    </row>
    <row r="55" hidden="1" ht="15" customHeight="1" s="242">
      <c r="A55" s="294" t="n"/>
      <c r="B55" s="325" t="inlineStr">
        <is>
          <t>Se delegan funciones y se propicia un buen clima de trabajo.</t>
        </is>
      </c>
      <c r="C55" s="599" t="n">
        <v>0</v>
      </c>
      <c r="D55" s="288" t="inlineStr">
        <is>
          <t>TRANSVERSAL</t>
        </is>
      </c>
      <c r="E55" s="289" t="inlineStr">
        <is>
          <t xml:space="preserve">APOYO ACADEMICO </t>
        </is>
      </c>
      <c r="F55" s="539" t="n"/>
      <c r="G55" s="539" t="n"/>
      <c r="H55" s="539" t="n"/>
      <c r="I55" s="539" t="n"/>
      <c r="J55" s="539" t="n"/>
      <c r="K55" s="539" t="n"/>
      <c r="L55" s="539" t="n"/>
      <c r="M55" s="539" t="n"/>
      <c r="N55" s="539" t="n"/>
      <c r="O55" s="520">
        <f>SUM(F55:N55)</f>
        <v/>
      </c>
      <c r="P55" s="310">
        <f>+SUMPRODUCT(F$8:N$8,F55:N55)/5</f>
        <v/>
      </c>
      <c r="Q55" s="314">
        <f>IF(P55&lt;=0.6,"BAJO IMPACTO",IF(P55&lt;=0.8,"MEDIO IMPACTO RECOMENDABLE EVALUARLO",IF(P55&lt;=1,"ALTO IMPACTO OBLIGATORIO ARTICULARLA A UNA DE LAS OPORTUNIDADES")))</f>
        <v/>
      </c>
    </row>
    <row r="56" hidden="1" ht="15" customHeight="1" s="242">
      <c r="A56" s="294" t="n"/>
      <c r="B56" s="325" t="inlineStr">
        <is>
          <t>El proceso cuenta con software  para el desarrollo de las actividades.</t>
        </is>
      </c>
      <c r="C56" s="599" t="n">
        <v>0</v>
      </c>
      <c r="D56" s="288" t="inlineStr">
        <is>
          <t>TRANSVERSAL</t>
        </is>
      </c>
      <c r="E56" s="289" t="inlineStr">
        <is>
          <t xml:space="preserve">APOYO ACADEMICO </t>
        </is>
      </c>
      <c r="F56" s="539" t="n"/>
      <c r="G56" s="539" t="n"/>
      <c r="H56" s="539" t="n"/>
      <c r="I56" s="539" t="n"/>
      <c r="J56" s="539" t="n"/>
      <c r="K56" s="539" t="n"/>
      <c r="L56" s="539" t="n"/>
      <c r="M56" s="539" t="n"/>
      <c r="N56" s="539" t="n"/>
      <c r="O56" s="520">
        <f>SUM(F56:N56)</f>
        <v/>
      </c>
      <c r="P56" s="310">
        <f>+SUMPRODUCT(F$8:N$8,F56:N56)/5</f>
        <v/>
      </c>
      <c r="Q56" s="314">
        <f>IF(P56&lt;=0.6,"BAJO IMPACTO",IF(P56&lt;=0.8,"MEDIO IMPACTO RECOMENDABLE EVALUARLO",IF(P56&lt;=1,"ALTO IMPACTO OBLIGATORIO ARTICULARLA A UNA DE LAS OPORTUNIDADES")))</f>
        <v/>
      </c>
    </row>
    <row r="57" hidden="1" ht="15" customHeight="1" s="242">
      <c r="A57" s="294" t="n"/>
      <c r="B57" s="326" t="inlineStr">
        <is>
          <t>Se cuenta con canales claros de comunicación.</t>
        </is>
      </c>
      <c r="C57" s="599" t="n">
        <v>0</v>
      </c>
      <c r="D57" s="288" t="inlineStr">
        <is>
          <t>TRANSVERSAL</t>
        </is>
      </c>
      <c r="E57" s="289" t="inlineStr">
        <is>
          <t xml:space="preserve">APOYO ACADEMICO </t>
        </is>
      </c>
      <c r="F57" s="539" t="n"/>
      <c r="G57" s="539" t="n"/>
      <c r="H57" s="539" t="n"/>
      <c r="I57" s="539" t="n"/>
      <c r="J57" s="539" t="n"/>
      <c r="K57" s="539" t="n"/>
      <c r="L57" s="539" t="n"/>
      <c r="M57" s="539" t="n"/>
      <c r="N57" s="539" t="n"/>
      <c r="O57" s="520">
        <f>SUM(F57:N57)</f>
        <v/>
      </c>
      <c r="P57" s="310">
        <f>+SUMPRODUCT(F$8:N$8,F57:N57)/5</f>
        <v/>
      </c>
      <c r="Q57" s="314">
        <f>IF(P57&lt;=0.6,"BAJO IMPACTO",IF(P57&lt;=0.8,"MEDIO IMPACTO RECOMENDABLE EVALUARLO",IF(P57&lt;=1,"ALTO IMPACTO OBLIGATORIO ARTICULARLA A UNA DE LAS OPORTUNIDADES")))</f>
        <v/>
      </c>
    </row>
    <row r="58" hidden="1" ht="15" customHeight="1" s="242">
      <c r="A58" s="294" t="n"/>
      <c r="B58" s="326" t="inlineStr">
        <is>
          <t>La documentación del proceso está actualizada y divulgada.</t>
        </is>
      </c>
      <c r="C58" s="599" t="n">
        <v>0</v>
      </c>
      <c r="D58" s="288" t="inlineStr">
        <is>
          <t>TRANSVERSAL</t>
        </is>
      </c>
      <c r="E58" s="289" t="inlineStr">
        <is>
          <t xml:space="preserve">APOYO ACADEMICO </t>
        </is>
      </c>
      <c r="F58" s="539" t="n"/>
      <c r="G58" s="539" t="n"/>
      <c r="H58" s="539" t="n"/>
      <c r="I58" s="539" t="n"/>
      <c r="J58" s="539" t="n"/>
      <c r="K58" s="539" t="n"/>
      <c r="L58" s="539" t="n"/>
      <c r="M58" s="539" t="n"/>
      <c r="N58" s="539" t="n"/>
      <c r="O58" s="520">
        <f>SUM(F58:N58)</f>
        <v/>
      </c>
      <c r="P58" s="310">
        <f>+SUMPRODUCT(F$8:N$8,F58:N58)/5</f>
        <v/>
      </c>
      <c r="Q58" s="314">
        <f>IF(P58&lt;=0.6,"BAJO IMPACTO",IF(P58&lt;=0.8,"MEDIO IMPACTO RECOMENDABLE EVALUARLO",IF(P58&lt;=1,"ALTO IMPACTO OBLIGATORIO ARTICULARLA A UNA DE LAS OPORTUNIDADES")))</f>
        <v/>
      </c>
    </row>
    <row r="59" hidden="1" ht="28.5" customHeight="1" s="242">
      <c r="A59" s="294" t="n"/>
      <c r="B59" s="326" t="inlineStr">
        <is>
          <t>Aplicativos que optimizan la operatividad del proceso y garantizan un eficiente servicio a las partes interesadas.</t>
        </is>
      </c>
      <c r="C59" s="599" t="n">
        <v>0</v>
      </c>
      <c r="D59" s="288" t="inlineStr">
        <is>
          <t>TRANSVERSAL</t>
        </is>
      </c>
      <c r="E59" s="289" t="inlineStr">
        <is>
          <t xml:space="preserve">APOYO ACADEMICO </t>
        </is>
      </c>
      <c r="F59" s="539" t="n"/>
      <c r="G59" s="539" t="n"/>
      <c r="H59" s="539" t="n"/>
      <c r="I59" s="539" t="n"/>
      <c r="J59" s="539" t="n"/>
      <c r="K59" s="539" t="n"/>
      <c r="L59" s="539" t="n"/>
      <c r="M59" s="539" t="n"/>
      <c r="N59" s="539" t="n"/>
      <c r="O59" s="520">
        <f>SUM(F59:N59)</f>
        <v/>
      </c>
      <c r="P59" s="310">
        <f>+SUMPRODUCT(F$8:N$8,F59:N59)/5</f>
        <v/>
      </c>
      <c r="Q59" s="314">
        <f>IF(P59&lt;=0.6,"BAJO IMPACTO",IF(P59&lt;=0.8,"MEDIO IMPACTO RECOMENDABLE EVALUARLO",IF(P59&lt;=1,"ALTO IMPACTO OBLIGATORIO ARTICULARLA A UNA DE LAS OPORTUNIDADES")))</f>
        <v/>
      </c>
    </row>
    <row r="60" hidden="1" ht="15" customHeight="1" s="242">
      <c r="A60" s="294" t="n"/>
      <c r="B60" s="326" t="inlineStr">
        <is>
          <t>Se planifican las actividades del proceso.</t>
        </is>
      </c>
      <c r="C60" s="599" t="n">
        <v>0</v>
      </c>
      <c r="D60" s="288" t="inlineStr">
        <is>
          <t>TRANSVERSAL</t>
        </is>
      </c>
      <c r="E60" s="289" t="inlineStr">
        <is>
          <t xml:space="preserve">APOYO ACADEMICO </t>
        </is>
      </c>
      <c r="F60" s="539" t="n"/>
      <c r="G60" s="539" t="n"/>
      <c r="H60" s="539" t="n"/>
      <c r="I60" s="539" t="n"/>
      <c r="J60" s="539" t="n"/>
      <c r="K60" s="539" t="n"/>
      <c r="L60" s="539" t="n"/>
      <c r="M60" s="539" t="n"/>
      <c r="N60" s="539" t="n"/>
      <c r="O60" s="520">
        <f>SUM(F60:N60)</f>
        <v/>
      </c>
      <c r="P60" s="310">
        <f>+SUMPRODUCT(F$8:N$8,F60:N60)/5</f>
        <v/>
      </c>
      <c r="Q60" s="314">
        <f>IF(P60&lt;=0.6,"BAJO IMPACTO",IF(P60&lt;=0.8,"MEDIO IMPACTO RECOMENDABLE EVALUARLO",IF(P60&lt;=1,"ALTO IMPACTO OBLIGATORIO ARTICULARLA A UNA DE LAS OPORTUNIDADES")))</f>
        <v/>
      </c>
    </row>
    <row r="61" hidden="1" ht="45.75" customHeight="1" s="242">
      <c r="A61" s="294" t="n"/>
      <c r="B61" s="326" t="inlineStr">
        <is>
          <t xml:space="preserve">F5. Acciones encaminadas al cumplimiento de la política de inclusión: Tips de comunicación asertiva inclusiva en braille en seccionales y extensiones - encuesta de inclusión en página web institucional. </t>
        </is>
      </c>
      <c r="C61" s="599" t="n">
        <v>0</v>
      </c>
      <c r="D61" s="288" t="inlineStr">
        <is>
          <t>TRANSVERSAL</t>
        </is>
      </c>
      <c r="E61" s="289" t="inlineStr">
        <is>
          <t xml:space="preserve">APOYO ACADEMICO </t>
        </is>
      </c>
      <c r="F61" s="539" t="n">
        <v>3</v>
      </c>
      <c r="G61" s="539" t="n">
        <v>3</v>
      </c>
      <c r="H61" s="539" t="n">
        <v>3</v>
      </c>
      <c r="I61" s="539" t="n">
        <v>3</v>
      </c>
      <c r="J61" s="539" t="n">
        <v>5</v>
      </c>
      <c r="K61" s="539" t="n">
        <v>4</v>
      </c>
      <c r="L61" s="539" t="n">
        <v>3</v>
      </c>
      <c r="M61" s="539" t="n"/>
      <c r="N61" s="539" t="n">
        <v>4</v>
      </c>
      <c r="O61" s="520">
        <f>SUM(F61:N61)</f>
        <v/>
      </c>
      <c r="P61" s="310">
        <f>+SUMPRODUCT(F$8:N$8,F61:N61)/5</f>
        <v/>
      </c>
      <c r="Q61" s="314">
        <f>IF(P61&lt;=0.6,"BAJO IMPACTO",IF(P61&lt;=0.8,"MEDIO IMPACTO RECOMENDABLE EVALUARLO",IF(P61&lt;=1,"ALTO IMPACTO OBLIGATORIO ARTICULARLA A UNA DE LAS OPORTUNIDADES")))</f>
        <v/>
      </c>
    </row>
    <row r="62" hidden="1" ht="28.5" customHeight="1" s="242">
      <c r="A62" s="294" t="n"/>
      <c r="B62" s="326" t="inlineStr">
        <is>
          <t xml:space="preserve">Actualización de los espacios académicos (las aulas cuentan con ayudas académicas). </t>
        </is>
      </c>
      <c r="C62" s="599" t="n">
        <v>0</v>
      </c>
      <c r="D62" s="288" t="inlineStr">
        <is>
          <t>TRANSVERSAL</t>
        </is>
      </c>
      <c r="E62" s="289" t="inlineStr">
        <is>
          <t xml:space="preserve">APOYO ACADEMICO </t>
        </is>
      </c>
      <c r="F62" s="539" t="n"/>
      <c r="G62" s="539" t="n"/>
      <c r="H62" s="539" t="n"/>
      <c r="I62" s="539" t="n"/>
      <c r="J62" s="539" t="n"/>
      <c r="K62" s="539" t="n"/>
      <c r="L62" s="539" t="n"/>
      <c r="M62" s="539" t="n"/>
      <c r="N62" s="539" t="n"/>
      <c r="O62" s="520">
        <f>SUM(F62:N62)</f>
        <v/>
      </c>
      <c r="P62" s="310">
        <f>+SUMPRODUCT(F$8:N$8,F62:N62)/5</f>
        <v/>
      </c>
      <c r="Q62" s="314">
        <f>IF(P62&lt;=0.6,"BAJO IMPACTO",IF(P62&lt;=0.8,"MEDIO IMPACTO RECOMENDABLE EVALUARLO",IF(P62&lt;=1,"ALTO IMPACTO OBLIGATORIO ARTICULARLA A UNA DE LAS OPORTUNIDADES")))</f>
        <v/>
      </c>
    </row>
    <row r="63" hidden="1" ht="28.5" customHeight="1" s="242">
      <c r="A63" s="294" t="n"/>
      <c r="B63" s="326" t="inlineStr">
        <is>
          <t>Suficiencia de personal que apoya las actividades en pro del cumplimiento del objetivo y las metas del proceso.</t>
        </is>
      </c>
      <c r="C63" s="599" t="n">
        <v>0</v>
      </c>
      <c r="D63" s="288" t="inlineStr">
        <is>
          <t>TRANSVERSAL</t>
        </is>
      </c>
      <c r="E63" s="289" t="inlineStr">
        <is>
          <t xml:space="preserve">APOYO ACADEMICO </t>
        </is>
      </c>
      <c r="F63" s="539" t="n"/>
      <c r="G63" s="539" t="n"/>
      <c r="H63" s="539" t="n"/>
      <c r="I63" s="539" t="n"/>
      <c r="J63" s="539" t="n"/>
      <c r="K63" s="539" t="n"/>
      <c r="L63" s="539" t="n"/>
      <c r="M63" s="539" t="n"/>
      <c r="N63" s="539" t="n"/>
      <c r="O63" s="520">
        <f>SUM(F63:N63)</f>
        <v/>
      </c>
      <c r="P63" s="310">
        <f>+SUMPRODUCT(F$8:N$8,F63:N63)/5</f>
        <v/>
      </c>
      <c r="Q63" s="314">
        <f>IF(P63&lt;=0.6,"BAJO IMPACTO",IF(P63&lt;=0.8,"MEDIO IMPACTO RECOMENDABLE EVALUARLO",IF(P63&lt;=1,"ALTO IMPACTO OBLIGATORIO ARTICULARLA A UNA DE LAS OPORTUNIDADES")))</f>
        <v/>
      </c>
    </row>
    <row r="64" hidden="1" ht="15" customHeight="1" s="242">
      <c r="A64" s="294" t="n"/>
      <c r="B64" s="326" t="inlineStr">
        <is>
          <t xml:space="preserve">Se realizan inducciones y reinducciones a los funcionarios del proceso. </t>
        </is>
      </c>
      <c r="C64" s="599" t="n">
        <v>0</v>
      </c>
      <c r="D64" s="288" t="inlineStr">
        <is>
          <t>TRANSVERSAL</t>
        </is>
      </c>
      <c r="E64" s="289" t="inlineStr">
        <is>
          <t xml:space="preserve">APOYO ACADEMICO </t>
        </is>
      </c>
      <c r="F64" s="539" t="n"/>
      <c r="G64" s="539" t="n"/>
      <c r="H64" s="539" t="n"/>
      <c r="I64" s="539" t="n"/>
      <c r="J64" s="539" t="n"/>
      <c r="K64" s="539" t="n"/>
      <c r="L64" s="539" t="n"/>
      <c r="M64" s="539" t="n"/>
      <c r="N64" s="539" t="n"/>
      <c r="O64" s="520">
        <f>SUM(F64:N64)</f>
        <v/>
      </c>
      <c r="P64" s="310">
        <f>+SUMPRODUCT(F$8:N$8,F64:N64)/5</f>
        <v/>
      </c>
      <c r="Q64" s="314">
        <f>IF(P64&lt;=0.6,"BAJO IMPACTO",IF(P64&lt;=0.8,"MEDIO IMPACTO RECOMENDABLE EVALUARLO",IF(P64&lt;=1,"ALTO IMPACTO OBLIGATORIO ARTICULARLA A UNA DE LAS OPORTUNIDADES")))</f>
        <v/>
      </c>
    </row>
    <row r="65" ht="30" customHeight="1" s="242">
      <c r="A65" s="294" t="n"/>
      <c r="B65" s="326" t="inlineStr">
        <is>
          <t xml:space="preserve">F6. Calidad en la prestación del servicio hacia las partes interesadas. </t>
        </is>
      </c>
      <c r="C65" s="599" t="n">
        <v>1</v>
      </c>
      <c r="D65" s="288" t="inlineStr">
        <is>
          <t>TRANSVERSAL</t>
        </is>
      </c>
      <c r="E65" s="289" t="inlineStr">
        <is>
          <t xml:space="preserve">APOYO ACADEMICO </t>
        </is>
      </c>
      <c r="F65" s="319" t="n">
        <v>3</v>
      </c>
      <c r="G65" s="319" t="n">
        <v>3</v>
      </c>
      <c r="H65" s="319" t="n">
        <v>4</v>
      </c>
      <c r="I65" s="319" t="n">
        <v>3</v>
      </c>
      <c r="J65" s="319" t="n">
        <v>5</v>
      </c>
      <c r="K65" s="319" t="n">
        <v>2</v>
      </c>
      <c r="L65" s="319" t="n">
        <v>3</v>
      </c>
      <c r="M65" s="319" t="n">
        <v>1</v>
      </c>
      <c r="N65" s="319" t="n">
        <v>4</v>
      </c>
      <c r="O65" s="520">
        <f>SUM(F65:N65)</f>
        <v/>
      </c>
      <c r="P65" s="310">
        <f>+SUMPRODUCT(F$8:N$8,F65:N65)/5</f>
        <v/>
      </c>
      <c r="Q65" s="314">
        <f>IF(P65&lt;=0.6,"BAJO IMPACTO",IF(P65&lt;=0.8,"MEDIO IMPACTO RECOMENDABLE EVALUARLO",IF(P65&lt;=1,"ALTO IMPACTO OBLIGATORIO ARTICULARLA A UNA DE LAS OPORTUNIDADES")))</f>
        <v/>
      </c>
    </row>
    <row r="66" hidden="1" ht="15" customHeight="1" s="242">
      <c r="A66" s="294" t="n"/>
      <c r="B66" s="326" t="inlineStr">
        <is>
          <t xml:space="preserve">Se promueve hábitos saludables y se asiste a pausas activas. </t>
        </is>
      </c>
      <c r="C66" s="599" t="n">
        <v>0</v>
      </c>
      <c r="D66" s="288" t="inlineStr">
        <is>
          <t>TRANSVERSAL</t>
        </is>
      </c>
      <c r="E66" s="289" t="inlineStr">
        <is>
          <t xml:space="preserve">APOYO ACADEMICO </t>
        </is>
      </c>
      <c r="F66" s="539" t="n"/>
      <c r="G66" s="539" t="n"/>
      <c r="H66" s="539" t="n"/>
      <c r="I66" s="539" t="n"/>
      <c r="J66" s="539" t="n"/>
      <c r="K66" s="539" t="n"/>
      <c r="L66" s="539" t="n"/>
      <c r="M66" s="539" t="n"/>
      <c r="N66" s="539" t="n"/>
      <c r="O66" s="520">
        <f>SUM(F66:N66)</f>
        <v/>
      </c>
      <c r="P66" s="310">
        <f>+SUMPRODUCT(F$8:N$8,F66:N66)/5</f>
        <v/>
      </c>
      <c r="Q66" s="314">
        <f>IF(P66&lt;=0.6,"BAJO IMPACTO",IF(P66&lt;=0.8,"MEDIO IMPACTO RECOMENDABLE EVALUARLO",IF(P66&lt;=1,"ALTO IMPACTO OBLIGATORIO ARTICULARLA A UNA DE LAS OPORTUNIDADES")))</f>
        <v/>
      </c>
    </row>
    <row r="67" ht="28.5" customHeight="1" s="242">
      <c r="A67" s="294" t="n"/>
      <c r="B67" s="326" t="inlineStr">
        <is>
          <t>F7. CGCA de la Universidad de Cundinamarca se acoge las necesidades de la comunidad universitaria y se alinea a la política de inclusión (movilidad).</t>
        </is>
      </c>
      <c r="C67" s="599" t="n">
        <v>1</v>
      </c>
      <c r="D67" s="288" t="inlineStr">
        <is>
          <t>TRANSVERSAL</t>
        </is>
      </c>
      <c r="E67" s="289" t="inlineStr">
        <is>
          <t xml:space="preserve">APOYO ACADEMICO </t>
        </is>
      </c>
      <c r="F67" s="319" t="n">
        <v>3</v>
      </c>
      <c r="G67" s="319" t="n">
        <v>3</v>
      </c>
      <c r="H67" s="319" t="n">
        <v>3</v>
      </c>
      <c r="I67" s="319" t="n">
        <v>1</v>
      </c>
      <c r="J67" s="319" t="n">
        <v>4</v>
      </c>
      <c r="K67" s="319" t="n">
        <v>2</v>
      </c>
      <c r="L67" s="319" t="n">
        <v>1</v>
      </c>
      <c r="M67" s="319" t="n">
        <v>1</v>
      </c>
      <c r="N67" s="319" t="n">
        <v>3</v>
      </c>
      <c r="O67" s="520">
        <f>SUM(F67:N67)</f>
        <v/>
      </c>
      <c r="P67" s="310">
        <f>+SUMPRODUCT(F$8:N$8,F67:N67)/5</f>
        <v/>
      </c>
      <c r="Q67" s="314">
        <f>IF(P67&lt;=0.6,"BAJO IMPACTO",IF(P67&lt;=0.8,"MEDIO IMPACTO RECOMENDABLE EVALUARLO",IF(P67&lt;=1,"ALTO IMPACTO OBLIGATORIO ARTICULARLA A UNA DE LAS OPORTUNIDADES")))</f>
        <v/>
      </c>
    </row>
    <row r="68" ht="28.5" customHeight="1" s="242">
      <c r="A68" s="294" t="n"/>
      <c r="B68" s="326" t="inlineStr">
        <is>
          <t>F8. Implementación de estrategias como apoyo a los estudiantes creadores de oportunidades (préstamo de equipos).</t>
        </is>
      </c>
      <c r="C68" s="599" t="n">
        <v>1</v>
      </c>
      <c r="D68" s="288" t="inlineStr">
        <is>
          <t>TRANSVERSAL</t>
        </is>
      </c>
      <c r="E68" s="289" t="inlineStr">
        <is>
          <t xml:space="preserve">APOYO ACADEMICO </t>
        </is>
      </c>
      <c r="F68" s="319" t="n">
        <v>2</v>
      </c>
      <c r="G68" s="319" t="n">
        <v>2</v>
      </c>
      <c r="H68" s="319" t="n">
        <v>4</v>
      </c>
      <c r="I68" s="319" t="n">
        <v>1</v>
      </c>
      <c r="J68" s="319" t="n">
        <v>5</v>
      </c>
      <c r="K68" s="319" t="n">
        <v>1</v>
      </c>
      <c r="L68" s="319" t="n">
        <v>1</v>
      </c>
      <c r="M68" s="319" t="n">
        <v>1</v>
      </c>
      <c r="N68" s="319" t="n">
        <v>3</v>
      </c>
      <c r="O68" s="520">
        <f>SUM(F68:N68)</f>
        <v/>
      </c>
      <c r="P68" s="310">
        <f>+SUMPRODUCT(F$8:N$8,F68:N68)/5</f>
        <v/>
      </c>
      <c r="Q68" s="314">
        <f>IF(P68&lt;=0.6,"BAJO IMPACTO",IF(P68&lt;=0.8,"MEDIO IMPACTO RECOMENDABLE EVALUARLO",IF(P68&lt;=1,"ALTO IMPACTO OBLIGATORIO ARTICULARLA A UNA DE LAS OPORTUNIDADES")))</f>
        <v/>
      </c>
    </row>
    <row r="69" hidden="1" ht="15" customHeight="1" s="242">
      <c r="A69" s="294" t="n"/>
      <c r="B69" s="326" t="inlineStr">
        <is>
          <t>Se conoce y se aplica la normatividad al proceso.</t>
        </is>
      </c>
      <c r="C69" s="599" t="n">
        <v>0</v>
      </c>
      <c r="D69" s="288" t="inlineStr">
        <is>
          <t>TRANSVERSAL</t>
        </is>
      </c>
      <c r="E69" s="289" t="inlineStr">
        <is>
          <t xml:space="preserve">APOYO ACADEMICO </t>
        </is>
      </c>
      <c r="F69" s="539" t="n"/>
      <c r="G69" s="539" t="n"/>
      <c r="H69" s="539" t="n"/>
      <c r="I69" s="539" t="n"/>
      <c r="J69" s="539" t="n"/>
      <c r="K69" s="539" t="n"/>
      <c r="L69" s="539" t="n"/>
      <c r="M69" s="539" t="n"/>
      <c r="N69" s="539" t="n"/>
      <c r="O69" s="520">
        <f>SUM(F69:N69)</f>
        <v/>
      </c>
      <c r="P69" s="310">
        <f>+SUMPRODUCT(F$8:N$8,F69:N69)/5</f>
        <v/>
      </c>
      <c r="Q69" s="314">
        <f>IF(P69&lt;=0.6,"BAJO IMPACTO",IF(P69&lt;=0.8,"MEDIO IMPACTO RECOMENDABLE EVALUARLO",IF(P69&lt;=1,"ALTO IMPACTO OBLIGATORIO ARTICULARLA A UNA DE LAS OPORTUNIDADES")))</f>
        <v/>
      </c>
    </row>
    <row r="70" ht="42.75" customHeight="1" s="242">
      <c r="A70" s="294" t="n"/>
      <c r="B70" s="327" t="inlineStr">
        <is>
          <t xml:space="preserve">F9. Los Gestores de Apoyo Académico conocen y aplican el plan de emergencia identificando los planes operativos normalizados en caso de una emergencias  </t>
        </is>
      </c>
      <c r="C70" s="599" t="n">
        <v>1</v>
      </c>
      <c r="D70" s="288" t="inlineStr">
        <is>
          <t>TRANSVERSAL</t>
        </is>
      </c>
      <c r="E70" s="289" t="inlineStr">
        <is>
          <t xml:space="preserve">APOYO ACADEMICO </t>
        </is>
      </c>
      <c r="F70" s="539" t="n">
        <v>1</v>
      </c>
      <c r="G70" s="539" t="n">
        <v>1</v>
      </c>
      <c r="H70" s="539" t="n">
        <v>3</v>
      </c>
      <c r="I70" s="539" t="n">
        <v>1</v>
      </c>
      <c r="J70" s="539" t="n">
        <v>5</v>
      </c>
      <c r="K70" s="539" t="n">
        <v>1</v>
      </c>
      <c r="L70" s="539" t="n">
        <v>1</v>
      </c>
      <c r="M70" s="539" t="n">
        <v>1</v>
      </c>
      <c r="N70" s="539" t="n">
        <v>3</v>
      </c>
      <c r="O70" s="520">
        <f>SUM(F70:N70)</f>
        <v/>
      </c>
      <c r="P70" s="310">
        <f>+SUMPRODUCT(F$8:N$8,F70:N70)/5</f>
        <v/>
      </c>
      <c r="Q70" s="314">
        <f>IF(P70&lt;=0.6,"BAJO IMPACTO",IF(P70&lt;=0.8,"MEDIO IMPACTO RECOMENDABLE EVALUARLO",IF(P70&lt;=1,"ALTO IMPACTO OBLIGATORIO ARTICULARLA A UNA DE LAS OPORTUNIDADES")))</f>
        <v/>
      </c>
    </row>
    <row r="71" ht="15" customHeight="1" s="242">
      <c r="A71" s="294" t="n"/>
      <c r="B71" s="315" t="inlineStr">
        <is>
          <t>OPORTUNIDADES</t>
        </is>
      </c>
      <c r="C71" s="290" t="n"/>
      <c r="D71" s="290" t="n"/>
      <c r="E71" s="290" t="n"/>
      <c r="F71" s="290" t="n"/>
      <c r="G71" s="290" t="n"/>
      <c r="H71" s="290" t="n"/>
      <c r="I71" s="290" t="n"/>
      <c r="J71" s="290" t="n"/>
      <c r="K71" s="290" t="n"/>
      <c r="L71" s="290" t="n"/>
      <c r="M71" s="290" t="n"/>
      <c r="N71" s="290" t="n"/>
      <c r="O71" s="320" t="n"/>
      <c r="P71" s="320" t="n"/>
      <c r="Q71" s="321" t="n"/>
    </row>
    <row r="72" hidden="1" ht="21" customHeight="1" s="242">
      <c r="A72" s="294" t="n"/>
      <c r="B72" s="325" t="inlineStr">
        <is>
          <t>Reconocimiento por el cumplimiento de requisitos ambientales.</t>
        </is>
      </c>
      <c r="C72" s="599" t="n">
        <v>0</v>
      </c>
      <c r="D72" s="599" t="n"/>
      <c r="E72" s="599" t="n"/>
      <c r="F72" s="539" t="n"/>
      <c r="G72" s="539" t="n"/>
      <c r="H72" s="539" t="n"/>
      <c r="I72" s="539" t="n"/>
      <c r="J72" s="539" t="n"/>
      <c r="K72" s="539" t="n"/>
      <c r="L72" s="539" t="n"/>
      <c r="M72" s="539" t="n"/>
      <c r="N72" s="539" t="n"/>
      <c r="O72" s="520">
        <f>SUM(F72:N72)</f>
        <v/>
      </c>
      <c r="P72" s="310">
        <f>+SUMPRODUCT(F$8:N$8,F72:N72)/5</f>
        <v/>
      </c>
      <c r="Q72" s="314">
        <f>IF(P72&lt;=0.6,"BAJO IMPACTO",IF(P72&lt;=0.8,"MEDIO IMPACTO RECOMENDABLE EVALUARLO",IF(P72&lt;=1,"ALTO IMPACTO OBLIGATORIO ARTICULARLA A UNA DE LAS OPORTUNIDADES")))</f>
        <v/>
      </c>
    </row>
    <row r="73" ht="28.5" customHeight="1" s="242">
      <c r="A73" s="294" t="n"/>
      <c r="B73" s="328" t="inlineStr">
        <is>
          <t>O1. Amplia oferta en el mercado de elementos, y equipos que permiten dotar, actualizar  y modernizar los espacios académicos.</t>
        </is>
      </c>
      <c r="C73" s="599" t="n">
        <v>1</v>
      </c>
      <c r="D73" s="288" t="inlineStr">
        <is>
          <t>TRANSVERSAL</t>
        </is>
      </c>
      <c r="E73" s="289" t="inlineStr">
        <is>
          <t>APOYO ACADEMICO</t>
        </is>
      </c>
      <c r="F73" s="319" t="n">
        <v>2</v>
      </c>
      <c r="G73" s="319" t="n">
        <v>4</v>
      </c>
      <c r="H73" s="319" t="n">
        <v>4</v>
      </c>
      <c r="I73" s="319" t="n">
        <v>1</v>
      </c>
      <c r="J73" s="319" t="n">
        <v>4</v>
      </c>
      <c r="K73" s="319" t="n">
        <v>1</v>
      </c>
      <c r="L73" s="319" t="n">
        <v>3</v>
      </c>
      <c r="M73" s="319" t="n">
        <v>1</v>
      </c>
      <c r="N73" s="319" t="n">
        <v>4</v>
      </c>
      <c r="O73" s="520">
        <f>SUM(F73:N73)</f>
        <v/>
      </c>
      <c r="P73" s="310">
        <f>+SUMPRODUCT(F$8:N$8,F73:N73)/5</f>
        <v/>
      </c>
      <c r="Q73" s="314">
        <f>IF(P73&lt;=0.6,"BAJO IMPACTO",IF(P73&lt;=0.8,"MEDIO IMPACTO RECOMENDABLE EVALUARLO",IF(P73&lt;=1,"ALTO IMPACTO OBLIGATORIO ARTICULARLA A UNA DE LAS OPORTUNIDADES")))</f>
        <v/>
      </c>
    </row>
    <row r="74" hidden="1" ht="15" customHeight="1" s="242">
      <c r="A74" s="294" t="n"/>
      <c r="B74" s="325" t="inlineStr">
        <is>
          <t>Desarrollo de nuevas tecnologías.</t>
        </is>
      </c>
      <c r="C74" s="599" t="n">
        <v>0</v>
      </c>
      <c r="D74" s="288" t="inlineStr">
        <is>
          <t>TRANSVERSAL</t>
        </is>
      </c>
      <c r="E74" s="289" t="inlineStr">
        <is>
          <t>APOYO ACADEMICO</t>
        </is>
      </c>
      <c r="F74" s="539" t="n"/>
      <c r="G74" s="539" t="n"/>
      <c r="H74" s="539" t="n"/>
      <c r="I74" s="539" t="n"/>
      <c r="J74" s="539" t="n"/>
      <c r="K74" s="539" t="n"/>
      <c r="L74" s="539" t="n"/>
      <c r="M74" s="539" t="n"/>
      <c r="N74" s="539" t="n"/>
      <c r="O74" s="520">
        <f>SUM(F74:N74)</f>
        <v/>
      </c>
      <c r="P74" s="310">
        <f>+SUMPRODUCT(F$8:N$8,F74:N74)/5</f>
        <v/>
      </c>
      <c r="Q74" s="314">
        <f>IF(P74&lt;=0.6,"BAJO IMPACTO",IF(P74&lt;=0.8,"MEDIO IMPACTO RECOMENDABLE EVALUARLO",IF(P74&lt;=1,"ALTO IMPACTO OBLIGATORIO ARTICULARLA A UNA DE LAS OPORTUNIDADES")))</f>
        <v/>
      </c>
    </row>
    <row r="75" ht="30" customHeight="1" s="242">
      <c r="A75" s="294" t="n"/>
      <c r="B75" s="325" t="inlineStr">
        <is>
          <t xml:space="preserve">O2. Participación en congresos, simposios, ferias agroindustriales con otras unidades academicas. </t>
        </is>
      </c>
      <c r="C75" s="599" t="n">
        <v>1</v>
      </c>
      <c r="D75" s="288" t="inlineStr">
        <is>
          <t>TRANSVERSAL</t>
        </is>
      </c>
      <c r="E75" s="289" t="inlineStr">
        <is>
          <t>APOYO ACADEMICO</t>
        </is>
      </c>
      <c r="F75" s="319" t="n">
        <v>2</v>
      </c>
      <c r="G75" s="319" t="n">
        <v>2</v>
      </c>
      <c r="H75" s="319" t="n">
        <v>2</v>
      </c>
      <c r="I75" s="319" t="n">
        <v>4</v>
      </c>
      <c r="J75" s="319" t="n">
        <v>5</v>
      </c>
      <c r="K75" s="319" t="n">
        <v>2</v>
      </c>
      <c r="L75" s="319" t="n">
        <v>1</v>
      </c>
      <c r="M75" s="319" t="n">
        <v>1</v>
      </c>
      <c r="N75" s="319" t="n">
        <v>3</v>
      </c>
      <c r="O75" s="520">
        <f>SUM(F75:N75)</f>
        <v/>
      </c>
      <c r="P75" s="310">
        <f>+SUMPRODUCT(F$8:N$8,F75:N75)/5</f>
        <v/>
      </c>
      <c r="Q75" s="314">
        <f>IF(P75&lt;=0.6,"BAJO IMPACTO",IF(P75&lt;=0.8,"MEDIO IMPACTO RECOMENDABLE EVALUARLO",IF(P75&lt;=1,"ALTO IMPACTO OBLIGATORIO ARTICULARLA A UNA DE LAS OPORTUNIDADES")))</f>
        <v/>
      </c>
    </row>
    <row r="76" hidden="1" ht="15" customHeight="1" s="242">
      <c r="A76" s="294" t="n"/>
      <c r="B76" s="325" t="inlineStr">
        <is>
          <t>Atender la demanda en las solicitudes externas de los espacios académicos.</t>
        </is>
      </c>
      <c r="C76" s="599" t="n">
        <v>0</v>
      </c>
      <c r="D76" s="288" t="inlineStr">
        <is>
          <t>TRANSVERSAL</t>
        </is>
      </c>
      <c r="E76" s="289" t="inlineStr">
        <is>
          <t>APOYO ACADEMICO</t>
        </is>
      </c>
      <c r="F76" s="539" t="n"/>
      <c r="G76" s="539" t="n"/>
      <c r="H76" s="539" t="n"/>
      <c r="I76" s="539" t="n"/>
      <c r="J76" s="539" t="n"/>
      <c r="K76" s="539" t="n"/>
      <c r="L76" s="539" t="n"/>
      <c r="M76" s="539" t="n"/>
      <c r="N76" s="539" t="n"/>
      <c r="O76" s="520">
        <f>SUM(F76:N76)</f>
        <v/>
      </c>
      <c r="P76" s="310">
        <f>+SUMPRODUCT(F$8:N$8,F76:N76)/5</f>
        <v/>
      </c>
      <c r="Q76" s="314">
        <f>IF(P76&lt;=0.6,"BAJO IMPACTO",IF(P76&lt;=0.8,"MEDIO IMPACTO RECOMENDABLE EVALUARLO",IF(P76&lt;=1,"ALTO IMPACTO OBLIGATORIO ARTICULARLA A UNA DE LAS OPORTUNIDADES")))</f>
        <v/>
      </c>
    </row>
    <row r="77" ht="30" customHeight="1" s="242">
      <c r="A77" s="294" t="n"/>
      <c r="B77" s="328" t="inlineStr">
        <is>
          <t>O3. Posibilidad de crear y fortalecer nuevas alianzas interbibliotecarias.</t>
        </is>
      </c>
      <c r="C77" s="599" t="n">
        <v>1</v>
      </c>
      <c r="D77" s="288" t="inlineStr">
        <is>
          <t>TRANSVERSAL</t>
        </is>
      </c>
      <c r="E77" s="289" t="inlineStr">
        <is>
          <t>APOYO ACADEMICO</t>
        </is>
      </c>
      <c r="F77" s="319" t="n">
        <v>2</v>
      </c>
      <c r="G77" s="319" t="n">
        <v>3</v>
      </c>
      <c r="H77" s="319" t="n">
        <v>2</v>
      </c>
      <c r="I77" s="319" t="n">
        <v>3</v>
      </c>
      <c r="J77" s="319" t="n">
        <v>5</v>
      </c>
      <c r="K77" s="319" t="n">
        <v>4</v>
      </c>
      <c r="L77" s="319" t="n">
        <v>1</v>
      </c>
      <c r="M77" s="319" t="n">
        <v>3</v>
      </c>
      <c r="N77" s="319" t="n">
        <v>3</v>
      </c>
      <c r="O77" s="520">
        <f>SUM(F77:N77)</f>
        <v/>
      </c>
      <c r="P77" s="310">
        <f>+SUMPRODUCT(F$8:N$8,F77:N77)/5</f>
        <v/>
      </c>
      <c r="Q77" s="314">
        <f>IF(P77&lt;=0.6,"BAJO IMPACTO",IF(P77&lt;=0.8,"MEDIO IMPACTO RECOMENDABLE EVALUARLO",IF(P77&lt;=1,"ALTO IMPACTO OBLIGATORIO ARTICULARLA A UNA DE LAS OPORTUNIDADES")))</f>
        <v/>
      </c>
    </row>
    <row r="78" hidden="1" ht="30" customHeight="1" s="242">
      <c r="A78" s="294" t="n"/>
      <c r="B78" s="328" t="inlineStr">
        <is>
          <t>Posicionamiento estratégico en la región.</t>
        </is>
      </c>
      <c r="C78" s="599" t="n">
        <v>0</v>
      </c>
      <c r="D78" s="289" t="n"/>
      <c r="E78" s="289" t="n"/>
      <c r="F78" s="319" t="n">
        <v>2</v>
      </c>
      <c r="G78" s="319" t="n">
        <v>4</v>
      </c>
      <c r="H78" s="319" t="n">
        <v>2</v>
      </c>
      <c r="I78" s="319" t="n">
        <v>2</v>
      </c>
      <c r="J78" s="319" t="n">
        <v>5</v>
      </c>
      <c r="K78" s="319" t="n">
        <v>4</v>
      </c>
      <c r="L78" s="319" t="n">
        <v>1</v>
      </c>
      <c r="M78" s="319" t="n"/>
      <c r="N78" s="319" t="n">
        <v>3</v>
      </c>
      <c r="O78" s="520">
        <f>SUM(F78:N78)</f>
        <v/>
      </c>
      <c r="P78" s="310">
        <f>+SUMPRODUCT(F$8:N$8,F78:N78)/5</f>
        <v/>
      </c>
      <c r="Q78" s="314">
        <f>IF(P78&lt;=0.6,"BAJO IMPACTO",IF(P78&lt;=0.8,"MEDIO IMPACTO RECOMENDABLE EVALUARLO",IF(P78&lt;=1,"ALTO IMPACTO OBLIGATORIO ARTICULARLA A UNA DE LAS OPORTUNIDADES")))</f>
        <v/>
      </c>
    </row>
    <row r="79" hidden="1" ht="30" customHeight="1" s="242">
      <c r="A79" s="294" t="n"/>
      <c r="B79" s="328" t="inlineStr">
        <is>
          <t>Posibilidad de obtener certificaciones por entes externos por el buen desempeño y labor de la universidad en la ejecución de sus actividades.</t>
        </is>
      </c>
      <c r="C79" s="599" t="n">
        <v>0</v>
      </c>
      <c r="D79" s="289" t="n"/>
      <c r="E79" s="289" t="n"/>
      <c r="F79" s="319" t="n">
        <v>2</v>
      </c>
      <c r="G79" s="319" t="n">
        <v>4</v>
      </c>
      <c r="H79" s="319" t="n">
        <v>2</v>
      </c>
      <c r="I79" s="319" t="n">
        <v>2</v>
      </c>
      <c r="J79" s="319" t="n">
        <v>5</v>
      </c>
      <c r="K79" s="319" t="n">
        <v>4</v>
      </c>
      <c r="L79" s="319" t="n">
        <v>1</v>
      </c>
      <c r="M79" s="319" t="n"/>
      <c r="N79" s="319" t="n">
        <v>3</v>
      </c>
      <c r="O79" s="520">
        <f>SUM(F79:N79)</f>
        <v/>
      </c>
      <c r="P79" s="310">
        <f>+SUMPRODUCT(F$8:N$8,F79:N79)/5</f>
        <v/>
      </c>
      <c r="Q79" s="314">
        <f>IF(P79&lt;=0.6,"BAJO IMPACTO",IF(P79&lt;=0.8,"MEDIO IMPACTO RECOMENDABLE EVALUARLO",IF(P79&lt;=1,"ALTO IMPACTO OBLIGATORIO ARTICULARLA A UNA DE LAS OPORTUNIDADES")))</f>
        <v/>
      </c>
    </row>
    <row r="80" hidden="1" ht="30" customHeight="1" s="242">
      <c r="A80" s="294" t="n"/>
      <c r="B80" s="328" t="inlineStr">
        <is>
          <t xml:space="preserve">Proyectos de inclusión que se adecuen y satisfagan las necesidades de la institución (sede, seccionales y extensiones). </t>
        </is>
      </c>
      <c r="C80" s="599" t="n">
        <v>0</v>
      </c>
      <c r="D80" s="289" t="n"/>
      <c r="E80" s="289" t="n"/>
      <c r="F80" s="319" t="n">
        <v>2</v>
      </c>
      <c r="G80" s="319" t="n">
        <v>4</v>
      </c>
      <c r="H80" s="319" t="n">
        <v>2</v>
      </c>
      <c r="I80" s="319" t="n">
        <v>2</v>
      </c>
      <c r="J80" s="319" t="n">
        <v>5</v>
      </c>
      <c r="K80" s="319" t="n">
        <v>4</v>
      </c>
      <c r="L80" s="319" t="n">
        <v>1</v>
      </c>
      <c r="M80" s="319" t="n"/>
      <c r="N80" s="319" t="n">
        <v>3</v>
      </c>
      <c r="O80" s="520">
        <f>SUM(F80:N80)</f>
        <v/>
      </c>
      <c r="P80" s="310">
        <f>+SUMPRODUCT(F$8:N$8,F80:N80)/5</f>
        <v/>
      </c>
      <c r="Q80" s="314">
        <f>IF(P80&lt;=0.6,"BAJO IMPACTO",IF(P80&lt;=0.8,"MEDIO IMPACTO RECOMENDABLE EVALUARLO",IF(P80&lt;=1,"ALTO IMPACTO OBLIGATORIO ARTICULARLA A UNA DE LAS OPORTUNIDADES")))</f>
        <v/>
      </c>
    </row>
    <row r="81" ht="42.75" customHeight="1" s="242">
      <c r="A81" s="294" t="n"/>
      <c r="B81" s="322" t="inlineStr">
        <is>
          <t>O4.  Formación por entes externos a encargados de los espacios academicos y los gestores del conocimiento y el aprendizaje de la institución en materia de inclusión.</t>
        </is>
      </c>
      <c r="C81" s="329" t="n">
        <v>1</v>
      </c>
      <c r="D81" s="288" t="inlineStr">
        <is>
          <t>TRANSVERSAL</t>
        </is>
      </c>
      <c r="E81" s="289" t="inlineStr">
        <is>
          <t>APOYO ACADEMICO</t>
        </is>
      </c>
      <c r="F81" s="319" t="n">
        <v>2</v>
      </c>
      <c r="G81" s="319" t="n">
        <v>1</v>
      </c>
      <c r="H81" s="319" t="n">
        <v>2</v>
      </c>
      <c r="I81" s="319" t="n">
        <v>2</v>
      </c>
      <c r="J81" s="319" t="n">
        <v>5</v>
      </c>
      <c r="K81" s="319" t="n">
        <v>1</v>
      </c>
      <c r="L81" s="319" t="n">
        <v>1</v>
      </c>
      <c r="M81" s="319" t="n">
        <v>1</v>
      </c>
      <c r="N81" s="319" t="n">
        <v>3</v>
      </c>
      <c r="O81" s="520">
        <f>SUM(F81:N81)</f>
        <v/>
      </c>
      <c r="P81" s="310">
        <f>+SUMPRODUCT(F$8:N$8,F81:N81)/5</f>
        <v/>
      </c>
      <c r="Q81" s="314">
        <f>IF(P81&lt;=0.6,"BAJO IMPACTO",IF(P81&lt;=0.8,"MEDIO IMPACTO RECOMENDABLE EVALUARLO",IF(P81&lt;=1,"ALTO IMPACTO OBLIGATORIO ARTICULARLA A UNA DE LAS OPORTUNIDADES")))</f>
        <v/>
      </c>
    </row>
    <row r="82" ht="26.25" customHeight="1" s="242" thickBot="1">
      <c r="A82" s="294" t="n"/>
      <c r="B82" s="330" t="inlineStr">
        <is>
          <t>O5. se cuenta con planes de ayuda mutua con los entes de salud del municipio</t>
        </is>
      </c>
      <c r="C82" s="331" t="n">
        <v>1</v>
      </c>
      <c r="D82" s="292" t="inlineStr">
        <is>
          <t>TRANSVERSAL</t>
        </is>
      </c>
      <c r="E82" s="293" t="inlineStr">
        <is>
          <t>APOYO ACADEMICO</t>
        </is>
      </c>
      <c r="F82" s="332" t="n">
        <v>3</v>
      </c>
      <c r="G82" s="332" t="n">
        <v>3</v>
      </c>
      <c r="H82" s="332" t="n">
        <v>3</v>
      </c>
      <c r="I82" s="332" t="n">
        <v>3</v>
      </c>
      <c r="J82" s="332" t="n">
        <v>3</v>
      </c>
      <c r="K82" s="332" t="n">
        <v>3</v>
      </c>
      <c r="L82" s="332" t="n">
        <v>1</v>
      </c>
      <c r="M82" s="332" t="n">
        <v>1</v>
      </c>
      <c r="N82" s="332" t="n">
        <v>3</v>
      </c>
      <c r="O82" s="333">
        <f>SUM(F82:N82)</f>
        <v/>
      </c>
      <c r="P82" s="334">
        <f>+SUMPRODUCT(F$8:N$8,F82:N82)/5</f>
        <v/>
      </c>
      <c r="Q82" s="335">
        <f>IF(P82&lt;=0.6,"BAJO IMPACTO",IF(P82&lt;=0.8,"MEDIO IMPACTO RECOMENDABLE EVALUARLO",IF(P82&lt;=1,"ALTO IMPACTO OBLIGATORIO ARTICULARLA A UNA DE LAS OPORTUNIDADES")))</f>
        <v/>
      </c>
    </row>
    <row r="83" hidden="1" ht="30.75" customHeight="1" s="242" thickBot="1">
      <c r="A83" s="294" t="n"/>
      <c r="B83" s="336" t="inlineStr">
        <is>
          <t>O5. Participación en eventos y ferias agroindustriales (ganadería).</t>
        </is>
      </c>
      <c r="C83" s="337" t="n">
        <v>0</v>
      </c>
      <c r="D83" s="337" t="n"/>
      <c r="E83" s="337" t="n"/>
      <c r="F83" s="338" t="n">
        <v>2</v>
      </c>
      <c r="G83" s="338" t="n">
        <v>4</v>
      </c>
      <c r="H83" s="338" t="n">
        <v>3</v>
      </c>
      <c r="I83" s="338" t="n">
        <v>4</v>
      </c>
      <c r="J83" s="338" t="n">
        <v>5</v>
      </c>
      <c r="K83" s="338" t="n">
        <v>4</v>
      </c>
      <c r="L83" s="338" t="n">
        <v>1</v>
      </c>
      <c r="M83" s="338" t="n"/>
      <c r="N83" s="338" t="n">
        <v>4</v>
      </c>
      <c r="O83" s="339">
        <f>SUM(F83:N83)</f>
        <v/>
      </c>
      <c r="P83" s="340">
        <f>+SUMPRODUCT(F$8:N$8,F83:N83)/5</f>
        <v/>
      </c>
      <c r="Q83" s="341">
        <f>IF(P83&lt;=0.6,"BAJO IMPACTO",IF(P83&lt;=0.8,"MEDIO IMPACTO RECOMENDABLE EVALUARLO",IF(P83&lt;=1,"ALTO IMPACTO OBLIGATORIO ARTICULARLA A UNA DE LAS OPORTUNIDADES")))</f>
        <v/>
      </c>
    </row>
    <row r="84" hidden="1" s="242">
      <c r="A84" s="294" t="n"/>
    </row>
    <row r="85" ht="72" customHeight="1" s="242">
      <c r="A85" s="294" t="n"/>
      <c r="B85" s="564" t="inlineStr">
        <is>
          <t>Diagonal 18 No. 20-29 Fusagasugá – Cundinamarca
Teléfono (601) 8281483 Línea Gratuita 018000180414
www.ucundinamarca.edu.co   E-mail: info@ucundinamarca.edu.co
NIT: 890.680.062-2</t>
        </is>
      </c>
    </row>
    <row r="86" ht="15" customHeight="1" s="242">
      <c r="A86" s="294" t="n"/>
      <c r="B86" s="343" t="n"/>
      <c r="C86" s="344" t="n"/>
      <c r="D86" s="345" t="n"/>
      <c r="E86" s="343" t="n"/>
      <c r="F86" s="346" t="n"/>
      <c r="G86" s="346" t="n"/>
      <c r="H86" s="346" t="n"/>
      <c r="I86" s="346" t="n"/>
      <c r="J86" s="346" t="n"/>
      <c r="K86" s="346" t="n"/>
      <c r="L86" s="346" t="n"/>
      <c r="M86" s="346" t="n"/>
      <c r="N86" s="346" t="n"/>
      <c r="O86" s="346" t="n"/>
      <c r="P86" s="346" t="n"/>
      <c r="Q86" s="346" t="n"/>
    </row>
    <row r="87" ht="56.25" customHeight="1" s="242">
      <c r="A87" s="294" t="n"/>
      <c r="B87" s="565" t="inlineStr">
        <is>
          <t>Documento controlado por el Sistema de Gestión de la Calidad
Asegúrese que corresponde a la última versión consultando el Portal Institucional</t>
        </is>
      </c>
    </row>
  </sheetData>
  <sheetProtection selectLockedCells="0" selectUnlockedCells="0" algorithmName="SHA-512" sheet="1" objects="0" insertRows="1" insertHyperlinks="1" autoFilter="1" scenarios="0" formatColumns="1" deleteColumns="1" insertColumns="1" pivotTables="1" deleteRows="1" formatCells="1" saltValue="9iFtorkB+XlT4z7IST+L+w==" formatRows="1" sort="1" spinCount="100000" hashValue="pCodoBzcqUPwRFWt11KIj5eeLp0wKI91o9X1iuYfZPVGpSV7ewlpYJ7s7i8mgh/gL9Vn+O2rIQSclu0azO+fQg=="/>
  <mergeCells count="13">
    <mergeCell ref="B85:Q85"/>
    <mergeCell ref="C3:P4"/>
    <mergeCell ref="D6:D7"/>
    <mergeCell ref="Q6:Q8"/>
    <mergeCell ref="F6:N6"/>
    <mergeCell ref="C2:P2"/>
    <mergeCell ref="C1:P1"/>
    <mergeCell ref="B6:C7"/>
    <mergeCell ref="P6:P7"/>
    <mergeCell ref="E6:E7"/>
    <mergeCell ref="O6:O7"/>
    <mergeCell ref="B1:B4"/>
    <mergeCell ref="B87:Q87"/>
  </mergeCells>
  <conditionalFormatting sqref="C9:C33 C35:E36 C37:C47 C49:C70 C72:E72 C73:C82 C83:E83">
    <cfRule type="iconSet" priority="74">
      <iconSet>
        <cfvo type="percent" val="0"/>
        <cfvo type="percent" val="33"/>
        <cfvo type="percent" val="67"/>
      </iconSet>
    </cfRule>
  </conditionalFormatting>
  <conditionalFormatting sqref="Q9:Q33">
    <cfRule type="cellIs" priority="70" operator="equal" dxfId="2">
      <formula>"ALTO IMPACTO OBLIGATORIO ARTICULARLA A UNO DE LOS RIESGOS"</formula>
    </cfRule>
    <cfRule type="cellIs" priority="71" operator="equal" dxfId="1">
      <formula>"MEDIO IMPACTO RECOMENDABLE EVALUARLO EN EL RIESGO"</formula>
    </cfRule>
    <cfRule type="cellIs" priority="72" operator="equal" dxfId="0">
      <formula>"BAJO IMPACTO"</formula>
    </cfRule>
  </conditionalFormatting>
  <conditionalFormatting sqref="Q49:Q70">
    <cfRule type="cellIs" priority="59" operator="equal" dxfId="0">
      <formula>"ALTO IMPACTO OBLIGATORIO ARTICULARLA A UNA DE LAS OPORTUNIDADES"</formula>
    </cfRule>
    <cfRule type="cellIs" priority="60" operator="equal" dxfId="1">
      <formula>"MEDIO IMPACTO RECOMENDABLE EVALUARLO"</formula>
    </cfRule>
    <cfRule type="cellIs" priority="61" operator="equal" dxfId="2">
      <formula>"BAJO IMPACTO"</formula>
    </cfRule>
  </conditionalFormatting>
  <conditionalFormatting sqref="Q72:Q83">
    <cfRule type="cellIs" priority="56" operator="equal" dxfId="0">
      <formula>"ALTO IMPACTO OBLIGATORIO ARTICULARLA A UNA DE LAS OPORTUNIDADES"</formula>
    </cfRule>
    <cfRule type="cellIs" priority="57" operator="equal" dxfId="1">
      <formula>"MEDIO IMPACTO RECOMENDABLE EVALUARLO"</formula>
    </cfRule>
    <cfRule type="cellIs" priority="58" operator="equal" dxfId="2">
      <formula>"BAJO IMPACTO"</formula>
    </cfRule>
  </conditionalFormatting>
  <conditionalFormatting sqref="Q35:Q47">
    <cfRule type="cellIs" priority="53" operator="equal" dxfId="2">
      <formula>"ALTO IMPACTO OBLIGATORIO ARTICULARLA A UNO DE LOS RIESGOS"</formula>
    </cfRule>
    <cfRule type="cellIs" priority="54" operator="equal" dxfId="1">
      <formula>"MEDIO IMPACTO RECOMENDABLE EVALUARLO EN EL RIESGO"</formula>
    </cfRule>
    <cfRule type="cellIs" priority="55" operator="equal" dxfId="0">
      <formula>"BAJO IMPACTO"</formula>
    </cfRule>
  </conditionalFormatting>
  <conditionalFormatting sqref="D9:E33">
    <cfRule type="iconSet" priority="52">
      <iconSet>
        <cfvo type="percent" val="0"/>
        <cfvo type="percent" val="33"/>
        <cfvo type="percent" val="67"/>
      </iconSet>
    </cfRule>
  </conditionalFormatting>
  <conditionalFormatting sqref="D52">
    <cfRule type="iconSet" priority="48">
      <iconSet>
        <cfvo type="percent" val="0"/>
        <cfvo type="percent" val="33"/>
        <cfvo type="percent" val="67"/>
      </iconSet>
    </cfRule>
  </conditionalFormatting>
  <conditionalFormatting sqref="D78:E80">
    <cfRule type="iconSet" priority="46">
      <iconSet>
        <cfvo type="percent" val="0"/>
        <cfvo type="percent" val="33"/>
        <cfvo type="percent" val="67"/>
      </iconSet>
    </cfRule>
  </conditionalFormatting>
  <conditionalFormatting sqref="D37:D42">
    <cfRule type="iconSet" priority="44">
      <iconSet>
        <cfvo type="percent" val="0"/>
        <cfvo type="percent" val="33"/>
        <cfvo type="percent" val="67"/>
      </iconSet>
    </cfRule>
  </conditionalFormatting>
  <conditionalFormatting sqref="D43:D47">
    <cfRule type="iconSet" priority="34">
      <iconSet>
        <cfvo type="percent" val="0"/>
        <cfvo type="percent" val="33"/>
        <cfvo type="percent" val="67"/>
      </iconSet>
    </cfRule>
  </conditionalFormatting>
  <conditionalFormatting sqref="E47">
    <cfRule type="iconSet" priority="32">
      <iconSet>
        <cfvo type="percent" val="0"/>
        <cfvo type="percent" val="33"/>
        <cfvo type="percent" val="67"/>
      </iconSet>
    </cfRule>
  </conditionalFormatting>
  <conditionalFormatting sqref="D49:D51">
    <cfRule type="iconSet" priority="30">
      <iconSet>
        <cfvo type="percent" val="0"/>
        <cfvo type="percent" val="33"/>
        <cfvo type="percent" val="67"/>
      </iconSet>
    </cfRule>
  </conditionalFormatting>
  <conditionalFormatting sqref="E49:E70">
    <cfRule type="iconSet" priority="28">
      <iconSet>
        <cfvo type="percent" val="0"/>
        <cfvo type="percent" val="33"/>
        <cfvo type="percent" val="67"/>
      </iconSet>
    </cfRule>
  </conditionalFormatting>
  <conditionalFormatting sqref="D53:D70">
    <cfRule type="iconSet" priority="26">
      <iconSet>
        <cfvo type="percent" val="0"/>
        <cfvo type="percent" val="33"/>
        <cfvo type="percent" val="67"/>
      </iconSet>
    </cfRule>
  </conditionalFormatting>
  <conditionalFormatting sqref="D73:D77">
    <cfRule type="iconSet" priority="18">
      <iconSet>
        <cfvo type="percent" val="0"/>
        <cfvo type="percent" val="33"/>
        <cfvo type="percent" val="67"/>
      </iconSet>
    </cfRule>
  </conditionalFormatting>
  <conditionalFormatting sqref="E73:E77">
    <cfRule type="iconSet" priority="16">
      <iconSet>
        <cfvo type="percent" val="0"/>
        <cfvo type="percent" val="33"/>
        <cfvo type="percent" val="67"/>
      </iconSet>
    </cfRule>
  </conditionalFormatting>
  <conditionalFormatting sqref="E82">
    <cfRule type="iconSet" priority="10">
      <iconSet>
        <cfvo type="percent" val="0"/>
        <cfvo type="percent" val="33"/>
        <cfvo type="percent" val="67"/>
      </iconSet>
    </cfRule>
  </conditionalFormatting>
  <conditionalFormatting sqref="D82">
    <cfRule type="iconSet" priority="8">
      <iconSet>
        <cfvo type="percent" val="0"/>
        <cfvo type="percent" val="33"/>
        <cfvo type="percent" val="67"/>
      </iconSet>
    </cfRule>
  </conditionalFormatting>
  <conditionalFormatting sqref="E37:E46">
    <cfRule type="iconSet" priority="6">
      <iconSet>
        <cfvo type="percent" val="0"/>
        <cfvo type="percent" val="33"/>
        <cfvo type="percent" val="67"/>
      </iconSet>
    </cfRule>
  </conditionalFormatting>
  <conditionalFormatting sqref="D81">
    <cfRule type="iconSet" priority="4">
      <iconSet>
        <cfvo type="percent" val="0"/>
        <cfvo type="percent" val="33"/>
        <cfvo type="percent" val="67"/>
      </iconSet>
    </cfRule>
  </conditionalFormatting>
  <conditionalFormatting sqref="E81">
    <cfRule type="iconSet" priority="2">
      <iconSet>
        <cfvo type="percent" val="0"/>
        <cfvo type="percent" val="33"/>
        <cfvo type="percent" val="67"/>
      </iconSet>
    </cfRule>
  </conditionalFormatting>
  <dataValidations xWindow="494" yWindow="582" count="2">
    <dataValidation sqref="D9:D33 D37:D47 D49:D70 D73:D82" showDropDown="0" showInputMessage="1" showErrorMessage="1" allowBlank="1" prompt="Seleccione sede, seccional o extensión según corresponda"/>
    <dataValidation sqref="F8:N8" showDropDown="0" showInputMessage="1" showErrorMessage="1" allowBlank="1" prompt="Establezca un peso porcentual (%) por cada parte interesada, donde la suma de todas no supere el 100%. Ejemplo:_x000a__x000a_1 - Parte interesada 1: 30%_x000a_2 - Parte interesada 2: 20%_x000a_3 - Parte interesada 3: 50%"/>
  </dataValidations>
  <hyperlinks>
    <hyperlink ref="A7" location="'INICIO (2)'!A1" display="REGRESAR"/>
  </hyperlinks>
  <pageMargins left="0.7" right="0.7" top="0.75" bottom="0.75" header="0.3" footer="0.3"/>
  <pageSetup orientation="portrait" paperSize="9"/>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JAIME ELDER ACOSTA RAMIREZ</dc:creator>
  <dcterms:created xmlns:dcterms="http://purl.org/dc/terms/" xmlns:xsi="http://www.w3.org/2001/XMLSchema-instance" xsi:type="dcterms:W3CDTF">2017-05-04T16:51:53Z</dcterms:created>
  <dcterms:modified xmlns:dcterms="http://purl.org/dc/terms/" xmlns:xsi="http://www.w3.org/2001/XMLSchema-instance" xsi:type="dcterms:W3CDTF">2026-08-05T13:38:17Z</dcterms:modified>
  <cp:lastModifiedBy>ALBEIRO PEREZ COMBITA</cp:lastModifiedBy>
  <cp:lastPrinted>2025-09-24T19:14:52Z</cp:lastPrinted>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0x0101009DF428A3FBB8A448B96CAA7FEFF40F53</vt:lpwstr>
  </property>
</Properties>
</file>